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drawings/drawing2.xml" ContentType="application/vnd.openxmlformats-officedocument.drawing+xml"/>
  <Override PartName="/xl/embeddings/oleObject2.bin" ContentType="application/vnd.openxmlformats-officedocument.oleObject"/>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xl/embeddings/oleObject3.bin" ContentType="application/vnd.openxmlformats-officedocument.oleObject"/>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drawings/drawing5.xml" ContentType="application/vnd.openxmlformats-officedocument.drawing+xml"/>
  <Override PartName="/xl/drawings/drawing6.xml" ContentType="application/vnd.openxmlformats-officedocument.drawing+xml"/>
  <Override PartName="/xl/embeddings/oleObject4.bin" ContentType="application/vnd.openxmlformats-officedocument.oleObject"/>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drawings/drawing7.xml" ContentType="application/vnd.openxmlformats-officedocument.drawing+xml"/>
  <Override PartName="/xl/drawings/drawing8.xml" ContentType="application/vnd.openxmlformats-officedocument.drawing+xml"/>
  <Override PartName="/xl/embeddings/oleObject5.bin" ContentType="application/vnd.openxmlformats-officedocument.oleObject"/>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drawings/drawing9.xml" ContentType="application/vnd.openxmlformats-officedocument.drawing+xml"/>
  <Override PartName="/xl/embeddings/oleObject6.bin" ContentType="application/vnd.openxmlformats-officedocument.oleObject"/>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drawings/drawing10.xml" ContentType="application/vnd.openxmlformats-officedocument.drawing+xml"/>
  <Override PartName="/xl/drawings/drawing11.xml" ContentType="application/vnd.openxmlformats-officedocument.drawing+xml"/>
  <Override PartName="/xl/embeddings/oleObject7.bin" ContentType="application/vnd.openxmlformats-officedocument.oleObject"/>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drawings/drawing12.xml" ContentType="application/vnd.openxmlformats-officedocument.drawing+xml"/>
  <Override PartName="/xl/drawings/drawing13.xml" ContentType="application/vnd.openxmlformats-officedocument.drawing+xml"/>
  <Override PartName="/xl/embeddings/oleObject8.bin" ContentType="application/vnd.openxmlformats-officedocument.oleObject"/>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drawings/drawing14.xml" ContentType="application/vnd.openxmlformats-officedocument.drawing+xml"/>
  <Override PartName="/xl/drawings/drawing15.xml" ContentType="application/vnd.openxmlformats-officedocument.drawing+xml"/>
  <Override PartName="/xl/embeddings/oleObject9.bin" ContentType="application/vnd.openxmlformats-officedocument.oleObject"/>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drawings/drawing16.xml" ContentType="application/vnd.openxmlformats-officedocument.drawing+xml"/>
  <Override PartName="/xl/embeddings/oleObject10.bin" ContentType="application/vnd.openxmlformats-officedocument.oleObject"/>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drawings/drawing17.xml" ContentType="application/vnd.openxmlformats-officedocument.drawing+xml"/>
  <Override PartName="/xl/drawings/drawing18.xml" ContentType="application/vnd.openxmlformats-officedocument.drawing+xml"/>
  <Override PartName="/xl/embeddings/oleObject11.bin" ContentType="application/vnd.openxmlformats-officedocument.oleObject"/>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drawings/drawing19.xml" ContentType="application/vnd.openxmlformats-officedocument.drawing+xml"/>
  <Override PartName="/xl/drawings/drawing20.xml" ContentType="application/vnd.openxmlformats-officedocument.drawing+xml"/>
  <Override PartName="/xl/embeddings/oleObject12.bin" ContentType="application/vnd.openxmlformats-officedocument.oleObject"/>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drawings/drawing21.xml" ContentType="application/vnd.openxmlformats-officedocument.drawing+xml"/>
  <Override PartName="/xl/drawings/drawing22.xml" ContentType="application/vnd.openxmlformats-officedocument.drawing+xml"/>
  <Override PartName="/xl/embeddings/oleObject13.bin" ContentType="application/vnd.openxmlformats-officedocument.oleObject"/>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drawings/drawing23.xml" ContentType="application/vnd.openxmlformats-officedocument.drawing+xml"/>
  <Override PartName="/xl/embeddings/oleObject14.bin" ContentType="application/vnd.openxmlformats-officedocument.oleObject"/>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drawings/drawing24.xml" ContentType="application/vnd.openxmlformats-officedocument.drawing+xml"/>
  <Override PartName="/xl/drawings/drawing25.xml" ContentType="application/vnd.openxmlformats-officedocument.drawing+xml"/>
  <Override PartName="/xl/embeddings/oleObject15.bin" ContentType="application/vnd.openxmlformats-officedocument.oleObject"/>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drawings/drawing26.xml" ContentType="application/vnd.openxmlformats-officedocument.drawing+xml"/>
  <Override PartName="/xl/drawings/drawing27.xml" ContentType="application/vnd.openxmlformats-officedocument.drawing+xml"/>
  <Override PartName="/xl/embeddings/oleObject16.bin" ContentType="application/vnd.openxmlformats-officedocument.oleObject"/>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drawings/drawing28.xml" ContentType="application/vnd.openxmlformats-officedocument.drawing+xml"/>
  <Override PartName="/xl/drawings/drawing29.xml" ContentType="application/vnd.openxmlformats-officedocument.drawing+xml"/>
  <Override PartName="/xl/embeddings/oleObject17.bin" ContentType="application/vnd.openxmlformats-officedocument.oleObject"/>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drawings/drawing30.xml" ContentType="application/vnd.openxmlformats-officedocument.drawing+xml"/>
  <Override PartName="/xl/embeddings/oleObject18.bin" ContentType="application/vnd.openxmlformats-officedocument.oleObject"/>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drawings/drawing31.xml" ContentType="application/vnd.openxmlformats-officedocument.drawing+xml"/>
  <Override PartName="/xl/drawings/drawing32.xml" ContentType="application/vnd.openxmlformats-officedocument.drawing+xml"/>
  <Override PartName="/xl/embeddings/oleObject19.bin" ContentType="application/vnd.openxmlformats-officedocument.oleObject"/>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drawings/drawing33.xml" ContentType="application/vnd.openxmlformats-officedocument.drawing+xml"/>
  <Override PartName="/xl/drawings/drawing34.xml" ContentType="application/vnd.openxmlformats-officedocument.drawing+xml"/>
  <Override PartName="/xl/embeddings/oleObject20.bin" ContentType="application/vnd.openxmlformats-officedocument.oleObject"/>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drawings/drawing35.xml" ContentType="application/vnd.openxmlformats-officedocument.drawing+xml"/>
  <Override PartName="/xl/drawings/drawing36.xml" ContentType="application/vnd.openxmlformats-officedocument.drawing+xml"/>
  <Override PartName="/xl/embeddings/oleObject21.bin" ContentType="application/vnd.openxmlformats-officedocument.oleObject"/>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drawings/drawing37.xml" ContentType="application/vnd.openxmlformats-officedocument.drawing+xml"/>
  <Override PartName="/xl/embeddings/oleObject22.bin" ContentType="application/vnd.openxmlformats-officedocument.oleObject"/>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drawings/drawing38.xml" ContentType="application/vnd.openxmlformats-officedocument.drawing+xml"/>
  <Override PartName="/xl/drawings/drawing39.xml" ContentType="application/vnd.openxmlformats-officedocument.drawing+xml"/>
  <Override PartName="/xl/embeddings/oleObject23.bin" ContentType="application/vnd.openxmlformats-officedocument.oleObject"/>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drawings/drawing40.xml" ContentType="application/vnd.openxmlformats-officedocument.drawing+xml"/>
  <Override PartName="/xl/drawings/drawing41.xml" ContentType="application/vnd.openxmlformats-officedocument.drawing+xml"/>
  <Override PartName="/xl/embeddings/oleObject24.bin" ContentType="application/vnd.openxmlformats-officedocument.oleObject"/>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drawings/drawing42.xml" ContentType="application/vnd.openxmlformats-officedocument.drawing+xml"/>
  <Override PartName="/xl/drawings/drawing43.xml" ContentType="application/vnd.openxmlformats-officedocument.drawing+xml"/>
  <Override PartName="/xl/embeddings/oleObject25.bin" ContentType="application/vnd.openxmlformats-officedocument.oleObject"/>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drawings/drawing44.xml" ContentType="application/vnd.openxmlformats-officedocument.drawing+xml"/>
  <Override PartName="/xl/embeddings/oleObject26.bin" ContentType="application/vnd.openxmlformats-officedocument.oleObject"/>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drawings/drawing45.xml" ContentType="application/vnd.openxmlformats-officedocument.drawing+xml"/>
  <Override PartName="/xl/drawings/drawing46.xml" ContentType="application/vnd.openxmlformats-officedocument.drawing+xml"/>
  <Override PartName="/xl/embeddings/oleObject27.bin" ContentType="application/vnd.openxmlformats-officedocument.oleObject"/>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drawings/drawing47.xml" ContentType="application/vnd.openxmlformats-officedocument.drawing+xml"/>
  <Override PartName="/xl/drawings/drawing48.xml" ContentType="application/vnd.openxmlformats-officedocument.drawing+xml"/>
  <Override PartName="/xl/embeddings/oleObject28.bin" ContentType="application/vnd.openxmlformats-officedocument.oleObject"/>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drawings/drawing49.xml" ContentType="application/vnd.openxmlformats-officedocument.drawing+xml"/>
  <Override PartName="/xl/drawings/drawing50.xml" ContentType="application/vnd.openxmlformats-officedocument.drawing+xml"/>
  <Override PartName="/xl/embeddings/oleObject29.bin" ContentType="application/vnd.openxmlformats-officedocument.oleObject"/>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drawings/drawing51.xml" ContentType="application/vnd.openxmlformats-officedocument.drawing+xml"/>
  <Override PartName="/xl/embeddings/oleObject30.bin" ContentType="application/vnd.openxmlformats-officedocument.oleObject"/>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drawings/drawing52.xml" ContentType="application/vnd.openxmlformats-officedocument.drawing+xml"/>
  <Override PartName="/xl/drawings/drawing53.xml" ContentType="application/vnd.openxmlformats-officedocument.drawing+xml"/>
  <Override PartName="/xl/embeddings/oleObject31.bin" ContentType="application/vnd.openxmlformats-officedocument.oleObject"/>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drawings/drawing54.xml" ContentType="application/vnd.openxmlformats-officedocument.drawing+xml"/>
  <Override PartName="/xl/drawings/drawing55.xml" ContentType="application/vnd.openxmlformats-officedocument.drawing+xml"/>
  <Override PartName="/xl/embeddings/oleObject32.bin" ContentType="application/vnd.openxmlformats-officedocument.oleObject"/>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drawings/drawing56.xml" ContentType="application/vnd.openxmlformats-officedocument.drawing+xml"/>
  <Override PartName="/xl/drawings/drawing57.xml" ContentType="application/vnd.openxmlformats-officedocument.drawing+xml"/>
  <Override PartName="/xl/embeddings/oleObject33.bin" ContentType="application/vnd.openxmlformats-officedocument.oleObject"/>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drawings/drawing58.xml" ContentType="application/vnd.openxmlformats-officedocument.drawing+xml"/>
  <Override PartName="/xl/embeddings/oleObject34.bin" ContentType="application/vnd.openxmlformats-officedocument.oleObject"/>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drawings/drawing59.xml" ContentType="application/vnd.openxmlformats-officedocument.drawing+xml"/>
  <Override PartName="/xl/drawings/drawing60.xml" ContentType="application/vnd.openxmlformats-officedocument.drawing+xml"/>
  <Override PartName="/xl/embeddings/oleObject35.bin" ContentType="application/vnd.openxmlformats-officedocument.oleObject"/>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drawings/drawing61.xml" ContentType="application/vnd.openxmlformats-officedocument.drawing+xml"/>
  <Override PartName="/xl/drawings/drawing62.xml" ContentType="application/vnd.openxmlformats-officedocument.drawing+xml"/>
  <Override PartName="/xl/embeddings/oleObject36.bin" ContentType="application/vnd.openxmlformats-officedocument.oleObject"/>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drawings/drawing63.xml" ContentType="application/vnd.openxmlformats-officedocument.drawing+xml"/>
  <Override PartName="/xl/drawings/drawing64.xml" ContentType="application/vnd.openxmlformats-officedocument.drawing+xml"/>
  <Override PartName="/xl/embeddings/oleObject37.bin" ContentType="application/vnd.openxmlformats-officedocument.oleObject"/>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drawings/drawing65.xml" ContentType="application/vnd.openxmlformats-officedocument.drawing+xml"/>
  <Override PartName="/xl/embeddings/oleObject38.bin" ContentType="application/vnd.openxmlformats-officedocument.oleObject"/>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drawings/drawing66.xml" ContentType="application/vnd.openxmlformats-officedocument.drawing+xml"/>
  <Override PartName="/xl/drawings/drawing67.xml" ContentType="application/vnd.openxmlformats-officedocument.drawing+xml"/>
  <Override PartName="/xl/embeddings/oleObject39.bin" ContentType="application/vnd.openxmlformats-officedocument.oleObject"/>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drawings/drawing68.xml" ContentType="application/vnd.openxmlformats-officedocument.drawing+xml"/>
  <Override PartName="/xl/drawings/drawing69.xml" ContentType="application/vnd.openxmlformats-officedocument.drawing+xml"/>
  <Override PartName="/xl/embeddings/oleObject40.bin" ContentType="application/vnd.openxmlformats-officedocument.oleObject"/>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drawings/drawing70.xml" ContentType="application/vnd.openxmlformats-officedocument.drawing+xml"/>
  <Override PartName="/xl/drawings/drawing71.xml" ContentType="application/vnd.openxmlformats-officedocument.drawing+xml"/>
  <Override PartName="/xl/embeddings/oleObject41.bin" ContentType="application/vnd.openxmlformats-officedocument.oleObject"/>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drawings/drawing72.xml" ContentType="application/vnd.openxmlformats-officedocument.drawing+xml"/>
  <Override PartName="/xl/embeddings/oleObject42.bin" ContentType="application/vnd.openxmlformats-officedocument.oleObject"/>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drawings/drawing73.xml" ContentType="application/vnd.openxmlformats-officedocument.drawing+xml"/>
  <Override PartName="/xl/drawings/drawing74.xml" ContentType="application/vnd.openxmlformats-officedocument.drawing+xml"/>
  <Override PartName="/xl/embeddings/oleObject43.bin" ContentType="application/vnd.openxmlformats-officedocument.oleObject"/>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drawings/drawing75.xml" ContentType="application/vnd.openxmlformats-officedocument.drawing+xml"/>
  <Override PartName="/xl/drawings/drawing76.xml" ContentType="application/vnd.openxmlformats-officedocument.drawing+xml"/>
  <Override PartName="/xl/embeddings/oleObject44.bin" ContentType="application/vnd.openxmlformats-officedocument.oleObject"/>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drawings/drawing77.xml" ContentType="application/vnd.openxmlformats-officedocument.drawing+xml"/>
  <Override PartName="/xl/drawings/drawing78.xml" ContentType="application/vnd.openxmlformats-officedocument.drawing+xml"/>
  <Override PartName="/xl/embeddings/oleObject45.bin" ContentType="application/vnd.openxmlformats-officedocument.oleObject"/>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drawings/drawing79.xml" ContentType="application/vnd.openxmlformats-officedocument.drawing+xml"/>
  <Override PartName="/xl/embeddings/oleObject46.bin" ContentType="application/vnd.openxmlformats-officedocument.oleObject"/>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drawings/drawing80.xml" ContentType="application/vnd.openxmlformats-officedocument.drawing+xml"/>
  <Override PartName="/xl/drawings/drawing81.xml" ContentType="application/vnd.openxmlformats-officedocument.drawing+xml"/>
  <Override PartName="/xl/embeddings/oleObject47.bin" ContentType="application/vnd.openxmlformats-officedocument.oleObject"/>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drawings/drawing82.xml" ContentType="application/vnd.openxmlformats-officedocument.drawing+xml"/>
  <Override PartName="/xl/drawings/drawing83.xml" ContentType="application/vnd.openxmlformats-officedocument.drawing+xml"/>
  <Override PartName="/xl/embeddings/oleObject48.bin" ContentType="application/vnd.openxmlformats-officedocument.oleObject"/>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drawings/drawing84.xml" ContentType="application/vnd.openxmlformats-officedocument.drawing+xml"/>
  <Override PartName="/xl/drawings/drawing85.xml" ContentType="application/vnd.openxmlformats-officedocument.drawing+xml"/>
  <Override PartName="/xl/embeddings/oleObject49.bin" ContentType="application/vnd.openxmlformats-officedocument.oleObject"/>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drawings/drawing86.xml" ContentType="application/vnd.openxmlformats-officedocument.drawing+xml"/>
  <Override PartName="/xl/embeddings/oleObject50.bin" ContentType="application/vnd.openxmlformats-officedocument.oleObject"/>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drawings/drawing87.xml" ContentType="application/vnd.openxmlformats-officedocument.drawing+xml"/>
  <Override PartName="/xl/drawings/drawing88.xml" ContentType="application/vnd.openxmlformats-officedocument.drawing+xml"/>
  <Override PartName="/xl/embeddings/oleObject51.bin" ContentType="application/vnd.openxmlformats-officedocument.oleObject"/>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drawings/drawing89.xml" ContentType="application/vnd.openxmlformats-officedocument.drawing+xml"/>
  <Override PartName="/xl/drawings/drawing90.xml" ContentType="application/vnd.openxmlformats-officedocument.drawing+xml"/>
  <Override PartName="/xl/embeddings/oleObject52.bin" ContentType="application/vnd.openxmlformats-officedocument.oleObject"/>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drawings/drawing91.xml" ContentType="application/vnd.openxmlformats-officedocument.drawing+xml"/>
  <Override PartName="/xl/drawings/drawing92.xml" ContentType="application/vnd.openxmlformats-officedocument.drawing+xml"/>
  <Override PartName="/xl/embeddings/oleObject53.bin" ContentType="application/vnd.openxmlformats-officedocument.oleObject"/>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drawings/drawing93.xml" ContentType="application/vnd.openxmlformats-officedocument.drawing+xml"/>
  <Override PartName="/xl/embeddings/oleObject54.bin" ContentType="application/vnd.openxmlformats-officedocument.oleObject"/>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drawings/drawing94.xml" ContentType="application/vnd.openxmlformats-officedocument.drawing+xml"/>
  <Override PartName="/xl/drawings/drawing95.xml" ContentType="application/vnd.openxmlformats-officedocument.drawing+xml"/>
  <Override PartName="/xl/embeddings/oleObject55.bin" ContentType="application/vnd.openxmlformats-officedocument.oleObject"/>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drawings/drawing96.xml" ContentType="application/vnd.openxmlformats-officedocument.drawing+xml"/>
  <Override PartName="/xl/drawings/drawing97.xml" ContentType="application/vnd.openxmlformats-officedocument.drawing+xml"/>
  <Override PartName="/xl/embeddings/oleObject56.bin" ContentType="application/vnd.openxmlformats-officedocument.oleObject"/>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drawings/drawing98.xml" ContentType="application/vnd.openxmlformats-officedocument.drawing+xml"/>
  <Override PartName="/xl/drawings/drawing99.xml" ContentType="application/vnd.openxmlformats-officedocument.drawing+xml"/>
  <Override PartName="/xl/embeddings/oleObject57.bin" ContentType="application/vnd.openxmlformats-officedocument.oleObject"/>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drawings/drawing100.xml" ContentType="application/vnd.openxmlformats-officedocument.drawing+xml"/>
  <Override PartName="/xl/embeddings/oleObject58.bin" ContentType="application/vnd.openxmlformats-officedocument.oleObject"/>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drawings/drawing101.xml" ContentType="application/vnd.openxmlformats-officedocument.drawing+xml"/>
  <Override PartName="/xl/drawings/drawing102.xml" ContentType="application/vnd.openxmlformats-officedocument.drawing+xml"/>
  <Override PartName="/xl/embeddings/oleObject59.bin" ContentType="application/vnd.openxmlformats-officedocument.oleObject"/>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drawings/drawing103.xml" ContentType="application/vnd.openxmlformats-officedocument.drawing+xml"/>
  <Override PartName="/xl/drawings/drawing104.xml" ContentType="application/vnd.openxmlformats-officedocument.drawing+xml"/>
  <Override PartName="/xl/embeddings/oleObject60.bin" ContentType="application/vnd.openxmlformats-officedocument.oleObject"/>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drawings/drawing105.xml" ContentType="application/vnd.openxmlformats-officedocument.drawing+xml"/>
  <Override PartName="/xl/drawings/drawing106.xml" ContentType="application/vnd.openxmlformats-officedocument.drawing+xml"/>
  <Override PartName="/xl/embeddings/oleObject61.bin" ContentType="application/vnd.openxmlformats-officedocument.oleObject"/>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drawings/drawing107.xml" ContentType="application/vnd.openxmlformats-officedocument.drawing+xml"/>
  <Override PartName="/xl/embeddings/oleObject62.bin" ContentType="application/vnd.openxmlformats-officedocument.oleObject"/>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drawings/drawing108.xml" ContentType="application/vnd.openxmlformats-officedocument.drawing+xml"/>
  <Override PartName="/xl/drawings/drawing109.xml" ContentType="application/vnd.openxmlformats-officedocument.drawing+xml"/>
  <Override PartName="/xl/embeddings/oleObject63.bin" ContentType="application/vnd.openxmlformats-officedocument.oleObject"/>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drawings/drawing110.xml" ContentType="application/vnd.openxmlformats-officedocument.drawing+xml"/>
  <Override PartName="/xl/drawings/drawing111.xml" ContentType="application/vnd.openxmlformats-officedocument.drawing+xml"/>
  <Override PartName="/xl/embeddings/oleObject64.bin" ContentType="application/vnd.openxmlformats-officedocument.oleObject"/>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drawings/drawing112.xml" ContentType="application/vnd.openxmlformats-officedocument.drawing+xml"/>
  <Override PartName="/xl/drawings/drawing113.xml" ContentType="application/vnd.openxmlformats-officedocument.drawing+xml"/>
  <Override PartName="/xl/embeddings/oleObject65.bin" ContentType="application/vnd.openxmlformats-officedocument.oleObject"/>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drawings/drawing114.xml" ContentType="application/vnd.openxmlformats-officedocument.drawing+xml"/>
  <Override PartName="/xl/embeddings/oleObject66.bin" ContentType="application/vnd.openxmlformats-officedocument.oleObject"/>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drawings/drawing115.xml" ContentType="application/vnd.openxmlformats-officedocument.drawing+xml"/>
  <Override PartName="/xl/drawings/drawing116.xml" ContentType="application/vnd.openxmlformats-officedocument.drawing+xml"/>
  <Override PartName="/xl/embeddings/oleObject67.bin" ContentType="application/vnd.openxmlformats-officedocument.oleObject"/>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drawings/drawing117.xml" ContentType="application/vnd.openxmlformats-officedocument.drawing+xml"/>
  <Override PartName="/xl/drawings/drawing118.xml" ContentType="application/vnd.openxmlformats-officedocument.drawing+xml"/>
  <Override PartName="/xl/embeddings/oleObject68.bin" ContentType="application/vnd.openxmlformats-officedocument.oleObject"/>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drawings/drawing119.xml" ContentType="application/vnd.openxmlformats-officedocument.drawing+xml"/>
  <Override PartName="/xl/drawings/drawing120.xml" ContentType="application/vnd.openxmlformats-officedocument.drawing+xml"/>
  <Override PartName="/xl/embeddings/oleObject69.bin" ContentType="application/vnd.openxmlformats-officedocument.oleObject"/>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drawings/drawing121.xml" ContentType="application/vnd.openxmlformats-officedocument.drawing+xml"/>
  <Override PartName="/xl/embeddings/oleObject70.bin" ContentType="application/vnd.openxmlformats-officedocument.oleObject"/>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drawings/drawing122.xml" ContentType="application/vnd.openxmlformats-officedocument.drawing+xml"/>
  <Override PartName="/xl/drawings/drawing123.xml" ContentType="application/vnd.openxmlformats-officedocument.drawing+xml"/>
  <Override PartName="/xl/embeddings/oleObject71.bin" ContentType="application/vnd.openxmlformats-officedocument.oleObject"/>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drawings/drawing124.xml" ContentType="application/vnd.openxmlformats-officedocument.drawing+xml"/>
  <Override PartName="/xl/drawings/drawing125.xml" ContentType="application/vnd.openxmlformats-officedocument.drawing+xml"/>
  <Override PartName="/xl/embeddings/oleObject72.bin" ContentType="application/vnd.openxmlformats-officedocument.oleObject"/>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drawings/drawing126.xml" ContentType="application/vnd.openxmlformats-officedocument.drawing+xml"/>
  <Override PartName="/xl/drawings/drawing127.xml" ContentType="application/vnd.openxmlformats-officedocument.drawing+xml"/>
  <Override PartName="/xl/embeddings/oleObject73.bin" ContentType="application/vnd.openxmlformats-officedocument.oleObject"/>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drawings/drawing128.xml" ContentType="application/vnd.openxmlformats-officedocument.drawing+xml"/>
  <Override PartName="/xl/embeddings/oleObject74.bin" ContentType="application/vnd.openxmlformats-officedocument.oleObject"/>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drawings/drawing129.xml" ContentType="application/vnd.openxmlformats-officedocument.drawing+xml"/>
  <Override PartName="/xl/drawings/drawing130.xml" ContentType="application/vnd.openxmlformats-officedocument.drawing+xml"/>
  <Override PartName="/xl/embeddings/oleObject75.bin" ContentType="application/vnd.openxmlformats-officedocument.oleObject"/>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drawings/drawing131.xml" ContentType="application/vnd.openxmlformats-officedocument.drawing+xml"/>
  <Override PartName="/xl/drawings/drawing132.xml" ContentType="application/vnd.openxmlformats-officedocument.drawing+xml"/>
  <Override PartName="/xl/embeddings/oleObject76.bin" ContentType="application/vnd.openxmlformats-officedocument.oleObject"/>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drawings/drawing133.xml" ContentType="application/vnd.openxmlformats-officedocument.drawing+xml"/>
  <Override PartName="/xl/drawings/drawing134.xml" ContentType="application/vnd.openxmlformats-officedocument.drawing+xml"/>
  <Override PartName="/xl/embeddings/oleObject77.bin" ContentType="application/vnd.openxmlformats-officedocument.oleObject"/>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drawings/drawing135.xml" ContentType="application/vnd.openxmlformats-officedocument.drawing+xml"/>
  <Override PartName="/xl/embeddings/oleObject78.bin" ContentType="application/vnd.openxmlformats-officedocument.oleObject"/>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drawings/drawing136.xml" ContentType="application/vnd.openxmlformats-officedocument.drawing+xml"/>
  <Override PartName="/xl/drawings/drawing137.xml" ContentType="application/vnd.openxmlformats-officedocument.drawing+xml"/>
  <Override PartName="/xl/embeddings/oleObject79.bin" ContentType="application/vnd.openxmlformats-officedocument.oleObject"/>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drawings/drawing138.xml" ContentType="application/vnd.openxmlformats-officedocument.drawing+xml"/>
  <Override PartName="/xl/drawings/drawing139.xml" ContentType="application/vnd.openxmlformats-officedocument.drawing+xml"/>
  <Override PartName="/xl/embeddings/oleObject80.bin" ContentType="application/vnd.openxmlformats-officedocument.oleObject"/>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drawings/drawing140.xml" ContentType="application/vnd.openxmlformats-officedocument.drawing+xml"/>
  <Override PartName="/xl/drawings/drawing141.xml" ContentType="application/vnd.openxmlformats-officedocument.drawing+xml"/>
  <Override PartName="/xl/embeddings/oleObject81.bin" ContentType="application/vnd.openxmlformats-officedocument.oleObject"/>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drawings/drawing142.xml" ContentType="application/vnd.openxmlformats-officedocument.drawing+xml"/>
  <Override PartName="/xl/embeddings/oleObject82.bin" ContentType="application/vnd.openxmlformats-officedocument.oleObject"/>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drawings/drawing143.xml" ContentType="application/vnd.openxmlformats-officedocument.drawing+xml"/>
  <Override PartName="/xl/drawings/drawing144.xml" ContentType="application/vnd.openxmlformats-officedocument.drawing+xml"/>
  <Override PartName="/xl/embeddings/oleObject83.bin" ContentType="application/vnd.openxmlformats-officedocument.oleObject"/>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drawings/drawing145.xml" ContentType="application/vnd.openxmlformats-officedocument.drawing+xml"/>
  <Override PartName="/xl/drawings/drawing146.xml" ContentType="application/vnd.openxmlformats-officedocument.drawing+xml"/>
  <Override PartName="/xl/embeddings/oleObject84.bin" ContentType="application/vnd.openxmlformats-officedocument.oleObject"/>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drawings/drawing147.xml" ContentType="application/vnd.openxmlformats-officedocument.drawing+xml"/>
  <Override PartName="/xl/drawings/drawing148.xml" ContentType="application/vnd.openxmlformats-officedocument.drawing+xml"/>
  <Override PartName="/xl/embeddings/oleObject85.bin" ContentType="application/vnd.openxmlformats-officedocument.oleObject"/>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drawings/drawing149.xml" ContentType="application/vnd.openxmlformats-officedocument.drawing+xml"/>
  <Override PartName="/xl/embeddings/oleObject86.bin" ContentType="application/vnd.openxmlformats-officedocument.oleObject"/>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drawings/drawing150.xml" ContentType="application/vnd.openxmlformats-officedocument.drawing+xml"/>
  <Override PartName="/xl/drawings/drawing151.xml" ContentType="application/vnd.openxmlformats-officedocument.drawing+xml"/>
  <Override PartName="/xl/embeddings/oleObject87.bin" ContentType="application/vnd.openxmlformats-officedocument.oleObject"/>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drawings/drawing152.xml" ContentType="application/vnd.openxmlformats-officedocument.drawing+xml"/>
  <Override PartName="/xl/drawings/drawing153.xml" ContentType="application/vnd.openxmlformats-officedocument.drawing+xml"/>
  <Override PartName="/xl/embeddings/oleObject88.bin" ContentType="application/vnd.openxmlformats-officedocument.oleObject"/>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drawings/drawing154.xml" ContentType="application/vnd.openxmlformats-officedocument.drawing+xml"/>
  <Override PartName="/xl/drawings/drawing155.xml" ContentType="application/vnd.openxmlformats-officedocument.drawing+xml"/>
  <Override PartName="/xl/embeddings/oleObject89.bin" ContentType="application/vnd.openxmlformats-officedocument.oleObject"/>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drawings/drawing156.xml" ContentType="application/vnd.openxmlformats-officedocument.drawing+xml"/>
  <Override PartName="/xl/embeddings/oleObject90.bin" ContentType="application/vnd.openxmlformats-officedocument.oleObject"/>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drawings/drawing157.xml" ContentType="application/vnd.openxmlformats-officedocument.drawing+xml"/>
  <Override PartName="/xl/drawings/drawing158.xml" ContentType="application/vnd.openxmlformats-officedocument.drawing+xml"/>
  <Override PartName="/xl/embeddings/oleObject91.bin" ContentType="application/vnd.openxmlformats-officedocument.oleObject"/>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drawings/drawing159.xml" ContentType="application/vnd.openxmlformats-officedocument.drawing+xml"/>
  <Override PartName="/xl/drawings/drawing160.xml" ContentType="application/vnd.openxmlformats-officedocument.drawing+xml"/>
  <Override PartName="/xl/embeddings/oleObject92.bin" ContentType="application/vnd.openxmlformats-officedocument.oleObject"/>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drawings/drawing161.xml" ContentType="application/vnd.openxmlformats-officedocument.drawing+xml"/>
  <Override PartName="/xl/drawings/drawing162.xml" ContentType="application/vnd.openxmlformats-officedocument.drawing+xml"/>
  <Override PartName="/xl/embeddings/oleObject93.bin" ContentType="application/vnd.openxmlformats-officedocument.oleObject"/>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drawings/drawing163.xml" ContentType="application/vnd.openxmlformats-officedocument.drawing+xml"/>
  <Override PartName="/xl/embeddings/oleObject94.bin" ContentType="application/vnd.openxmlformats-officedocument.oleObject"/>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drawings/drawing164.xml" ContentType="application/vnd.openxmlformats-officedocument.drawing+xml"/>
  <Override PartName="/xl/drawings/drawing165.xml" ContentType="application/vnd.openxmlformats-officedocument.drawing+xml"/>
  <Override PartName="/xl/embeddings/oleObject95.bin" ContentType="application/vnd.openxmlformats-officedocument.oleObject"/>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drawings/drawing166.xml" ContentType="application/vnd.openxmlformats-officedocument.drawing+xml"/>
  <Override PartName="/xl/drawings/drawing167.xml" ContentType="application/vnd.openxmlformats-officedocument.drawing+xml"/>
  <Override PartName="/xl/embeddings/oleObject96.bin" ContentType="application/vnd.openxmlformats-officedocument.oleObject"/>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drawings/drawing168.xml" ContentType="application/vnd.openxmlformats-officedocument.drawing+xml"/>
  <Override PartName="/xl/drawings/drawing169.xml" ContentType="application/vnd.openxmlformats-officedocument.drawing+xml"/>
  <Override PartName="/xl/embeddings/oleObject97.bin" ContentType="application/vnd.openxmlformats-officedocument.oleObject"/>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drawings/drawing170.xml" ContentType="application/vnd.openxmlformats-officedocument.drawing+xml"/>
  <Override PartName="/xl/embeddings/oleObject98.bin" ContentType="application/vnd.openxmlformats-officedocument.oleObject"/>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drawings/drawing171.xml" ContentType="application/vnd.openxmlformats-officedocument.drawing+xml"/>
  <Override PartName="/xl/drawings/drawing172.xml" ContentType="application/vnd.openxmlformats-officedocument.drawing+xml"/>
  <Override PartName="/xl/embeddings/oleObject99.bin" ContentType="application/vnd.openxmlformats-officedocument.oleObject"/>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drawings/drawing173.xml" ContentType="application/vnd.openxmlformats-officedocument.drawing+xml"/>
  <Override PartName="/xl/drawings/drawing174.xml" ContentType="application/vnd.openxmlformats-officedocument.drawing+xml"/>
  <Override PartName="/xl/embeddings/oleObject100.bin" ContentType="application/vnd.openxmlformats-officedocument.oleObject"/>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drawings/drawing175.xml" ContentType="application/vnd.openxmlformats-officedocument.drawing+xml"/>
  <Override PartName="/xl/drawings/drawing176.xml" ContentType="application/vnd.openxmlformats-officedocument.drawing+xml"/>
  <Override PartName="/xl/embeddings/oleObject101.bin" ContentType="application/vnd.openxmlformats-officedocument.oleObject"/>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drawings/drawing177.xml" ContentType="application/vnd.openxmlformats-officedocument.drawing+xml"/>
  <Override PartName="/xl/embeddings/oleObject102.bin" ContentType="application/vnd.openxmlformats-officedocument.oleObject"/>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drawings/drawing178.xml" ContentType="application/vnd.openxmlformats-officedocument.drawing+xml"/>
  <Override PartName="/xl/drawings/drawing179.xml" ContentType="application/vnd.openxmlformats-officedocument.drawing+xml"/>
  <Override PartName="/xl/embeddings/oleObject103.bin" ContentType="application/vnd.openxmlformats-officedocument.oleObject"/>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drawings/drawing180.xml" ContentType="application/vnd.openxmlformats-officedocument.drawing+xml"/>
  <Override PartName="/xl/drawings/drawing181.xml" ContentType="application/vnd.openxmlformats-officedocument.drawing+xml"/>
  <Override PartName="/xl/embeddings/oleObject104.bin" ContentType="application/vnd.openxmlformats-officedocument.oleObject"/>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drawings/drawing182.xml" ContentType="application/vnd.openxmlformats-officedocument.drawing+xml"/>
  <Override PartName="/xl/drawings/drawing183.xml" ContentType="application/vnd.openxmlformats-officedocument.drawing+xml"/>
  <Override PartName="/xl/embeddings/oleObject105.bin" ContentType="application/vnd.openxmlformats-officedocument.oleObject"/>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drawings/drawing184.xml" ContentType="application/vnd.openxmlformats-officedocument.drawing+xml"/>
  <Override PartName="/xl/embeddings/oleObject106.bin" ContentType="application/vnd.openxmlformats-officedocument.oleObject"/>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drawings/drawing185.xml" ContentType="application/vnd.openxmlformats-officedocument.drawing+xml"/>
  <Override PartName="/xl/drawings/drawing186.xml" ContentType="application/vnd.openxmlformats-officedocument.drawing+xml"/>
  <Override PartName="/xl/embeddings/oleObject107.bin" ContentType="application/vnd.openxmlformats-officedocument.oleObject"/>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drawings/drawing187.xml" ContentType="application/vnd.openxmlformats-officedocument.drawing+xml"/>
  <Override PartName="/xl/drawings/drawing188.xml" ContentType="application/vnd.openxmlformats-officedocument.drawing+xml"/>
  <Override PartName="/xl/embeddings/oleObject108.bin" ContentType="application/vnd.openxmlformats-officedocument.oleObject"/>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drawings/drawing189.xml" ContentType="application/vnd.openxmlformats-officedocument.drawing+xml"/>
  <Override PartName="/xl/drawings/drawing190.xml" ContentType="application/vnd.openxmlformats-officedocument.drawing+xml"/>
  <Override PartName="/xl/embeddings/oleObject109.bin" ContentType="application/vnd.openxmlformats-officedocument.oleObject"/>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drawings/drawing191.xml" ContentType="application/vnd.openxmlformats-officedocument.drawing+xml"/>
  <Override PartName="/xl/embeddings/oleObject110.bin" ContentType="application/vnd.openxmlformats-officedocument.oleObject"/>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drawings/drawing192.xml" ContentType="application/vnd.openxmlformats-officedocument.drawing+xml"/>
  <Override PartName="/xl/drawings/drawing193.xml" ContentType="application/vnd.openxmlformats-officedocument.drawing+xml"/>
  <Override PartName="/xl/embeddings/oleObject111.bin" ContentType="application/vnd.openxmlformats-officedocument.oleObject"/>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drawings/drawing194.xml" ContentType="application/vnd.openxmlformats-officedocument.drawing+xml"/>
  <Override PartName="/xl/drawings/drawing195.xml" ContentType="application/vnd.openxmlformats-officedocument.drawing+xml"/>
  <Override PartName="/xl/embeddings/oleObject112.bin" ContentType="application/vnd.openxmlformats-officedocument.oleObject"/>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drawings/drawing196.xml" ContentType="application/vnd.openxmlformats-officedocument.drawing+xml"/>
  <Override PartName="/xl/drawings/drawing197.xml" ContentType="application/vnd.openxmlformats-officedocument.drawing+xml"/>
  <Override PartName="/xl/embeddings/oleObject113.bin" ContentType="application/vnd.openxmlformats-officedocument.oleObject"/>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drawings/drawing198.xml" ContentType="application/vnd.openxmlformats-officedocument.drawing+xml"/>
  <Override PartName="/xl/embeddings/oleObject114.bin" ContentType="application/vnd.openxmlformats-officedocument.oleObject"/>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drawings/drawing199.xml" ContentType="application/vnd.openxmlformats-officedocument.drawing+xml"/>
  <Override PartName="/xl/drawings/drawing200.xml" ContentType="application/vnd.openxmlformats-officedocument.drawing+xml"/>
  <Override PartName="/xl/embeddings/oleObject115.bin" ContentType="application/vnd.openxmlformats-officedocument.oleObject"/>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drawings/drawing201.xml" ContentType="application/vnd.openxmlformats-officedocument.drawing+xml"/>
  <Override PartName="/xl/drawings/drawing202.xml" ContentType="application/vnd.openxmlformats-officedocument.drawing+xml"/>
  <Override PartName="/xl/embeddings/oleObject116.bin" ContentType="application/vnd.openxmlformats-officedocument.oleObject"/>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drawings/drawing203.xml" ContentType="application/vnd.openxmlformats-officedocument.drawing+xml"/>
  <Override PartName="/xl/drawings/drawing204.xml" ContentType="application/vnd.openxmlformats-officedocument.drawing+xml"/>
  <Override PartName="/xl/embeddings/oleObject117.bin" ContentType="application/vnd.openxmlformats-officedocument.oleObject"/>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drawings/drawing205.xml" ContentType="application/vnd.openxmlformats-officedocument.drawing+xml"/>
  <Override PartName="/xl/embeddings/oleObject118.bin" ContentType="application/vnd.openxmlformats-officedocument.oleObject"/>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drawings/drawing206.xml" ContentType="application/vnd.openxmlformats-officedocument.drawing+xml"/>
  <Override PartName="/xl/drawings/drawing207.xml" ContentType="application/vnd.openxmlformats-officedocument.drawing+xml"/>
  <Override PartName="/xl/embeddings/oleObject119.bin" ContentType="application/vnd.openxmlformats-officedocument.oleObject"/>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drawings/drawing208.xml" ContentType="application/vnd.openxmlformats-officedocument.drawing+xml"/>
  <Override PartName="/xl/drawings/drawing209.xml" ContentType="application/vnd.openxmlformats-officedocument.drawing+xml"/>
  <Override PartName="/xl/embeddings/oleObject120.bin" ContentType="application/vnd.openxmlformats-officedocument.oleObject"/>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drawings/drawing210.xml" ContentType="application/vnd.openxmlformats-officedocument.drawing+xml"/>
  <Override PartName="/xl/drawings/drawing211.xml" ContentType="application/vnd.openxmlformats-officedocument.drawing+xml"/>
  <Override PartName="/xl/embeddings/oleObject121.bin" ContentType="application/vnd.openxmlformats-officedocument.oleObject"/>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drawings/drawing212.xml" ContentType="application/vnd.openxmlformats-officedocument.drawing+xml"/>
  <Override PartName="/xl/embeddings/oleObject122.bin" ContentType="application/vnd.openxmlformats-officedocument.oleObject"/>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drawings/drawing213.xml" ContentType="application/vnd.openxmlformats-officedocument.drawing+xml"/>
  <Override PartName="/xl/drawings/drawing214.xml" ContentType="application/vnd.openxmlformats-officedocument.drawing+xml"/>
  <Override PartName="/xl/embeddings/oleObject123.bin" ContentType="application/vnd.openxmlformats-officedocument.oleObject"/>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drawings/drawing215.xml" ContentType="application/vnd.openxmlformats-officedocument.drawing+xml"/>
  <Override PartName="/xl/drawings/drawing216.xml" ContentType="application/vnd.openxmlformats-officedocument.drawing+xml"/>
  <Override PartName="/xl/embeddings/oleObject124.bin" ContentType="application/vnd.openxmlformats-officedocument.oleObject"/>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drawings/drawing217.xml" ContentType="application/vnd.openxmlformats-officedocument.drawing+xml"/>
  <Override PartName="/xl/drawings/drawing218.xml" ContentType="application/vnd.openxmlformats-officedocument.drawing+xml"/>
  <Override PartName="/xl/embeddings/oleObject125.bin" ContentType="application/vnd.openxmlformats-officedocument.oleObject"/>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drawings/drawing219.xml" ContentType="application/vnd.openxmlformats-officedocument.drawing+xml"/>
  <Override PartName="/xl/embeddings/oleObject126.bin" ContentType="application/vnd.openxmlformats-officedocument.oleObject"/>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drawings/drawing220.xml" ContentType="application/vnd.openxmlformats-officedocument.drawing+xml"/>
  <Override PartName="/xl/drawings/drawing221.xml" ContentType="application/vnd.openxmlformats-officedocument.drawing+xml"/>
  <Override PartName="/xl/embeddings/oleObject127.bin" ContentType="application/vnd.openxmlformats-officedocument.oleObject"/>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drawings/drawing222.xml" ContentType="application/vnd.openxmlformats-officedocument.drawing+xml"/>
  <Override PartName="/xl/drawings/drawing223.xml" ContentType="application/vnd.openxmlformats-officedocument.drawing+xml"/>
  <Override PartName="/xl/embeddings/oleObject128.bin" ContentType="application/vnd.openxmlformats-officedocument.oleObject"/>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drawings/drawing224.xml" ContentType="application/vnd.openxmlformats-officedocument.drawing+xml"/>
  <Override PartName="/xl/drawings/drawing225.xml" ContentType="application/vnd.openxmlformats-officedocument.drawing+xml"/>
  <Override PartName="/xl/embeddings/oleObject129.bin" ContentType="application/vnd.openxmlformats-officedocument.oleObject"/>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drawings/drawing226.xml" ContentType="application/vnd.openxmlformats-officedocument.drawing+xml"/>
  <Override PartName="/xl/embeddings/oleObject130.bin" ContentType="application/vnd.openxmlformats-officedocument.oleObject"/>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drawings/drawing227.xml" ContentType="application/vnd.openxmlformats-officedocument.drawing+xml"/>
  <Override PartName="/xl/drawings/drawing228.xml" ContentType="application/vnd.openxmlformats-officedocument.drawing+xml"/>
  <Override PartName="/xl/embeddings/oleObject131.bin" ContentType="application/vnd.openxmlformats-officedocument.oleObject"/>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drawings/drawing229.xml" ContentType="application/vnd.openxmlformats-officedocument.drawing+xml"/>
  <Override PartName="/xl/drawings/drawing230.xml" ContentType="application/vnd.openxmlformats-officedocument.drawing+xml"/>
  <Override PartName="/xl/embeddings/oleObject132.bin" ContentType="application/vnd.openxmlformats-officedocument.oleObject"/>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drawings/drawing23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Y:\T-JETTY WORK\work\صورتمجلس01\اسکله شرقی\PNT\"/>
    </mc:Choice>
  </mc:AlternateContent>
  <xr:revisionPtr revIDLastSave="0" documentId="13_ncr:1_{9497E465-241D-4205-B951-C13B55FCEC79}" xr6:coauthVersionLast="47" xr6:coauthVersionMax="47" xr10:uidLastSave="{00000000-0000-0000-0000-000000000000}"/>
  <bookViews>
    <workbookView xWindow="-120" yWindow="-120" windowWidth="29040" windowHeight="16440" tabRatio="968" activeTab="13" xr2:uid="{00000000-000D-0000-FFFF-FFFF00000000}"/>
  </bookViews>
  <sheets>
    <sheet name="PNT-G-133" sheetId="262" r:id="rId1"/>
    <sheet name="PNT-G-132" sheetId="263" r:id="rId2"/>
    <sheet name=" المان PNT-G-132" sheetId="250" r:id="rId3"/>
    <sheet name="PNT-G-131" sheetId="259" r:id="rId4"/>
    <sheet name=" المان PNT-G-131" sheetId="251" r:id="rId5"/>
    <sheet name="PNT-G-130" sheetId="257" r:id="rId6"/>
    <sheet name=" المان PNT-G-130" sheetId="252" r:id="rId7"/>
    <sheet name="PNT-G-129" sheetId="260" r:id="rId8"/>
    <sheet name="PNT-G-128" sheetId="261" r:id="rId9"/>
    <sheet name=" المان PNT-G-128" sheetId="253" r:id="rId10"/>
    <sheet name="PNT-G-127" sheetId="258" r:id="rId11"/>
    <sheet name=" المان PNT-G-127" sheetId="254" r:id="rId12"/>
    <sheet name="PNT-G-126" sheetId="256" r:id="rId13"/>
    <sheet name=" المان PNT-G-126" sheetId="255" r:id="rId14"/>
    <sheet name="PNT-G-125" sheetId="246" r:id="rId15"/>
    <sheet name="PNT-G-124" sheetId="247" r:id="rId16"/>
    <sheet name=" المان PNT-G-124" sheetId="236" r:id="rId17"/>
    <sheet name="PNT-G-123" sheetId="248" r:id="rId18"/>
    <sheet name=" المان PNT-G-123" sheetId="237" r:id="rId19"/>
    <sheet name="PNT-G-122" sheetId="249" r:id="rId20"/>
    <sheet name=" المان PNT-G-122" sheetId="238" r:id="rId21"/>
    <sheet name="PNT-G-121" sheetId="242" r:id="rId22"/>
    <sheet name="PNT-G-120" sheetId="243" r:id="rId23"/>
    <sheet name=" المان PNT-G-120" sheetId="239" r:id="rId24"/>
    <sheet name="PNT-G-119" sheetId="244" r:id="rId25"/>
    <sheet name=" المان PNT-G-119" sheetId="240" r:id="rId26"/>
    <sheet name="PNT-G-118" sheetId="245" r:id="rId27"/>
    <sheet name=" المان PNT-G-118" sheetId="241" r:id="rId28"/>
    <sheet name="PNT-G-117" sheetId="229" r:id="rId29"/>
    <sheet name="PNT-G-116" sheetId="230" r:id="rId30"/>
    <sheet name=" المان PNT-G-16" sheetId="231" r:id="rId31"/>
    <sheet name="PNT-G-115" sheetId="232" r:id="rId32"/>
    <sheet name=" المان PNT-G-115" sheetId="233" r:id="rId33"/>
    <sheet name="PNT-G-114" sheetId="234" r:id="rId34"/>
    <sheet name=" المان PNT-G-114" sheetId="235" r:id="rId35"/>
    <sheet name="PNT-G-113" sheetId="222" r:id="rId36"/>
    <sheet name="PNT-G-112" sheetId="223" r:id="rId37"/>
    <sheet name=" المان PNT-G-112" sheetId="224" r:id="rId38"/>
    <sheet name="PNT-G-111" sheetId="225" r:id="rId39"/>
    <sheet name=" المان PNT-G-111" sheetId="226" r:id="rId40"/>
    <sheet name="PNT-G-110" sheetId="227" r:id="rId41"/>
    <sheet name=" المان PNT-G-110" sheetId="228" r:id="rId42"/>
    <sheet name="PNT-G-109" sheetId="218" r:id="rId43"/>
    <sheet name="PNT-G-108" sheetId="219" r:id="rId44"/>
    <sheet name=" المان PNT-G-108" sheetId="215" r:id="rId45"/>
    <sheet name="PNT-G-107" sheetId="220" r:id="rId46"/>
    <sheet name=" المان PNT-G-107" sheetId="216" r:id="rId47"/>
    <sheet name="PNT-G-106" sheetId="221" r:id="rId48"/>
    <sheet name=" المان PNT-G-106" sheetId="217" r:id="rId49"/>
    <sheet name="PNT-G-105" sheetId="210" r:id="rId50"/>
    <sheet name="PNT-G-104" sheetId="211" r:id="rId51"/>
    <sheet name=" المان PNT-G-104" sheetId="207" r:id="rId52"/>
    <sheet name="PNT-G-103" sheetId="212" r:id="rId53"/>
    <sheet name=" المان PNT-G-103" sheetId="208" r:id="rId54"/>
    <sheet name="PNT-G-102" sheetId="213" r:id="rId55"/>
    <sheet name=" المان PNT-G-102" sheetId="209" r:id="rId56"/>
    <sheet name="PNT-G-101" sheetId="203" r:id="rId57"/>
    <sheet name="PNT-G-100" sheetId="204" r:id="rId58"/>
    <sheet name=" المان PNT-G-100" sheetId="193" r:id="rId59"/>
    <sheet name="PNT-G-099" sheetId="205" r:id="rId60"/>
    <sheet name=" المان PNT-G-099" sheetId="194" r:id="rId61"/>
    <sheet name="PNT-G-098" sheetId="206" r:id="rId62"/>
    <sheet name=" المان PNT-G-098" sheetId="195" r:id="rId63"/>
    <sheet name="PNT-G-097" sheetId="199" r:id="rId64"/>
    <sheet name="PNT-G-096" sheetId="200" r:id="rId65"/>
    <sheet name=" المان PNT-G-096" sheetId="196" r:id="rId66"/>
    <sheet name="PNT-G-095" sheetId="201" r:id="rId67"/>
    <sheet name=" المان PNT-G-095" sheetId="197" r:id="rId68"/>
    <sheet name="PNT-G-094" sheetId="202" r:id="rId69"/>
    <sheet name=" المان PNT-G-094" sheetId="198" r:id="rId70"/>
    <sheet name="PNT-G-093" sheetId="189" r:id="rId71"/>
    <sheet name="PNT-G-092" sheetId="190" r:id="rId72"/>
    <sheet name=" المان PNT-G-092" sheetId="186" r:id="rId73"/>
    <sheet name="PNT-G-091" sheetId="191" r:id="rId74"/>
    <sheet name=" المان PNT-G-091" sheetId="187" r:id="rId75"/>
    <sheet name="PNT-G-090" sheetId="192" r:id="rId76"/>
    <sheet name=" المان PNT-G-090" sheetId="188" r:id="rId77"/>
    <sheet name="PNT-G-089" sheetId="185" r:id="rId78"/>
    <sheet name="PNT-G-088" sheetId="184" r:id="rId79"/>
    <sheet name=" المان PNT-G-088" sheetId="175" r:id="rId80"/>
    <sheet name="PNT-G-087" sheetId="183" r:id="rId81"/>
    <sheet name=" المان PNT-G-087" sheetId="173" r:id="rId82"/>
    <sheet name="PNT-G-086" sheetId="181" r:id="rId83"/>
    <sheet name=" المان PNT-G-086" sheetId="171" r:id="rId84"/>
    <sheet name="PNT-G-085" sheetId="177" r:id="rId85"/>
    <sheet name="PNT-G-084" sheetId="178" r:id="rId86"/>
    <sheet name=" المان PNT-G-084" sheetId="176" r:id="rId87"/>
    <sheet name="PNT-G-083" sheetId="179" r:id="rId88"/>
    <sheet name=" المان PNT-G-083" sheetId="174" r:id="rId89"/>
    <sheet name="PNT-G-082" sheetId="180" r:id="rId90"/>
    <sheet name=" المان PNT-G-082" sheetId="172" r:id="rId91"/>
    <sheet name="PNT-G-081" sheetId="167" r:id="rId92"/>
    <sheet name="PNT-G-080" sheetId="168" r:id="rId93"/>
    <sheet name=" المان PNT-G-080" sheetId="164" r:id="rId94"/>
    <sheet name="PNT-G-079" sheetId="169" r:id="rId95"/>
    <sheet name=" المان PNT-G-079" sheetId="165" r:id="rId96"/>
    <sheet name="PNT-G-078" sheetId="170" r:id="rId97"/>
    <sheet name=" المان PNT-G-078" sheetId="166" r:id="rId98"/>
    <sheet name="PNT-G-077" sheetId="160" r:id="rId99"/>
    <sheet name="PNT-G-076" sheetId="161" r:id="rId100"/>
    <sheet name=" المان PNT-G-076" sheetId="157" r:id="rId101"/>
    <sheet name="PNT-G-075" sheetId="162" r:id="rId102"/>
    <sheet name=" المان PNT-G-075" sheetId="158" r:id="rId103"/>
    <sheet name="PNT-G-074" sheetId="163" r:id="rId104"/>
    <sheet name=" المان PNT-G-074" sheetId="159" r:id="rId105"/>
    <sheet name="PNT-G-073" sheetId="153" r:id="rId106"/>
    <sheet name="PNT-G-072" sheetId="154" r:id="rId107"/>
    <sheet name=" المان PNT-G-072" sheetId="150" r:id="rId108"/>
    <sheet name="PNT-G-071" sheetId="155" r:id="rId109"/>
    <sheet name=" المان PNT-G-071" sheetId="151" r:id="rId110"/>
    <sheet name="PNT-G-070" sheetId="156" r:id="rId111"/>
    <sheet name=" المان PNT-G-070" sheetId="152" r:id="rId112"/>
    <sheet name="PNT-G-069" sheetId="146" r:id="rId113"/>
    <sheet name="PNT-G-068" sheetId="147" r:id="rId114"/>
    <sheet name=" المان PNT-G-068" sheetId="143" r:id="rId115"/>
    <sheet name="PNT-G-067" sheetId="148" r:id="rId116"/>
    <sheet name=" المان PNT-G-067" sheetId="144" r:id="rId117"/>
    <sheet name="PNT-G-066" sheetId="149" r:id="rId118"/>
    <sheet name=" المان PNT-G-066 " sheetId="145" r:id="rId119"/>
    <sheet name="PNT-G-065 " sheetId="142" r:id="rId120"/>
    <sheet name="PNT-G-064" sheetId="141" r:id="rId121"/>
    <sheet name=" المان PNT-G-064 " sheetId="139" r:id="rId122"/>
    <sheet name="PNT-G-063" sheetId="138" r:id="rId123"/>
    <sheet name=" المانPNT-G-063 " sheetId="137" r:id="rId124"/>
    <sheet name="PNT-G-062" sheetId="136" r:id="rId125"/>
    <sheet name=" المان PNT-G-062" sheetId="135" r:id="rId126"/>
    <sheet name="PNT-G-061" sheetId="134" r:id="rId127"/>
    <sheet name="PNT-G-060" sheetId="133" r:id="rId128"/>
    <sheet name=" المان PNT-G-060 " sheetId="132" r:id="rId129"/>
    <sheet name="PNT-G-059" sheetId="130" r:id="rId130"/>
    <sheet name=" المان PNT-G-059 " sheetId="129" r:id="rId131"/>
    <sheet name="PNT-G-058" sheetId="128" r:id="rId132"/>
    <sheet name=" المان PNT-G-058" sheetId="127" r:id="rId133"/>
    <sheet name="PNT-G-057" sheetId="123" r:id="rId134"/>
    <sheet name="PNT-G-056" sheetId="124" r:id="rId135"/>
    <sheet name="المان PNT-G-056" sheetId="112" r:id="rId136"/>
    <sheet name="PNT-G-055" sheetId="125" r:id="rId137"/>
    <sheet name="المان PNT-G-055" sheetId="114" r:id="rId138"/>
    <sheet name="PNT-G-54" sheetId="126" r:id="rId139"/>
    <sheet name="المان PNT-G-054" sheetId="116" r:id="rId140"/>
    <sheet name="PNT-G-053" sheetId="119" r:id="rId141"/>
    <sheet name="PNT-G-052" sheetId="120" r:id="rId142"/>
    <sheet name="المان PNT-G-052" sheetId="113" r:id="rId143"/>
    <sheet name="PNT-G-051" sheetId="121" r:id="rId144"/>
    <sheet name="المان PNT-G-051" sheetId="115" r:id="rId145"/>
    <sheet name="PNT-G-50" sheetId="122" r:id="rId146"/>
    <sheet name="المان PNT-G-050" sheetId="117" r:id="rId147"/>
    <sheet name="PNT-G-049" sheetId="111" r:id="rId148"/>
    <sheet name="PNT-G-048" sheetId="108" r:id="rId149"/>
    <sheet name="المان PNT-G-048" sheetId="104" r:id="rId150"/>
    <sheet name="PNT-G-047" sheetId="109" r:id="rId151"/>
    <sheet name="المان PNT-G-047" sheetId="105" r:id="rId152"/>
    <sheet name="PNT-G-46" sheetId="110" r:id="rId153"/>
    <sheet name="المان PNT-G-046 " sheetId="106" r:id="rId154"/>
    <sheet name="PNT-G-045  " sheetId="102" r:id="rId155"/>
    <sheet name="PNT-G-044" sheetId="103" r:id="rId156"/>
    <sheet name=" المان PNT-G-44 " sheetId="100" r:id="rId157"/>
    <sheet name="PNT-G-043 " sheetId="99" r:id="rId158"/>
    <sheet name=" المان PNT-G-43 " sheetId="98" r:id="rId159"/>
    <sheet name="PNT-G-42" sheetId="97" r:id="rId160"/>
    <sheet name=" المان PNT-G-42" sheetId="96" r:id="rId161"/>
    <sheet name="PNT-G-041 " sheetId="88" r:id="rId162"/>
    <sheet name="PNT-G-040" sheetId="84" r:id="rId163"/>
    <sheet name="المانPNT-G-040 " sheetId="81" r:id="rId164"/>
    <sheet name="PNT-G-039" sheetId="85" r:id="rId165"/>
    <sheet name="المانPNT-G-039" sheetId="82" r:id="rId166"/>
    <sheet name="PNT-G-038" sheetId="86" r:id="rId167"/>
    <sheet name="المانPNT-G-038 " sheetId="83" r:id="rId168"/>
    <sheet name="PNT-G-037" sheetId="87" r:id="rId169"/>
    <sheet name="PNT-G-036" sheetId="78" r:id="rId170"/>
    <sheet name="المان PNT-G-036" sheetId="77" r:id="rId171"/>
    <sheet name="PNT-G-035" sheetId="79" r:id="rId172"/>
    <sheet name="المان PNT-G-035" sheetId="76" r:id="rId173"/>
    <sheet name="PNT-G-034" sheetId="80" r:id="rId174"/>
    <sheet name="المان PNT-G-034" sheetId="75" r:id="rId175"/>
    <sheet name="PNT-G-033 " sheetId="74" r:id="rId176"/>
    <sheet name="PNT-G-032" sheetId="73" r:id="rId177"/>
    <sheet name="المان PNT-G-032  " sheetId="72" r:id="rId178"/>
    <sheet name="PNT-G-031" sheetId="71" r:id="rId179"/>
    <sheet name="المان PNT-G-031 " sheetId="69" r:id="rId180"/>
    <sheet name="PNT-G-030 " sheetId="68" r:id="rId181"/>
    <sheet name="المان PNT-G-030" sheetId="67" r:id="rId182"/>
    <sheet name="PNT-G-029" sheetId="58" r:id="rId183"/>
    <sheet name="PNT-G-028" sheetId="55" r:id="rId184"/>
    <sheet name=" المان PNT-G-028" sheetId="54" r:id="rId185"/>
    <sheet name="PNT-G-027" sheetId="56" r:id="rId186"/>
    <sheet name=" المان PNT-G-027 " sheetId="51" r:id="rId187"/>
    <sheet name="PNT-G-026" sheetId="57" r:id="rId188"/>
    <sheet name=" المان PNT-G-026" sheetId="53" r:id="rId189"/>
    <sheet name="PNT-G-025" sheetId="49" r:id="rId190"/>
    <sheet name="PNT-G-024" sheetId="50" r:id="rId191"/>
    <sheet name=" المان PNT-G-024" sheetId="48" r:id="rId192"/>
    <sheet name="PNT-G-023" sheetId="47" r:id="rId193"/>
    <sheet name=" المان PNT-G-023" sheetId="46" r:id="rId194"/>
    <sheet name="PNT-G-022" sheetId="45" r:id="rId195"/>
    <sheet name=" المان PNT-G-022" sheetId="44" r:id="rId196"/>
    <sheet name="PNT-G-021" sheetId="36" r:id="rId197"/>
    <sheet name="PNT-G-020" sheetId="35" r:id="rId198"/>
    <sheet name=" المان PNT-G-020" sheetId="34" r:id="rId199"/>
    <sheet name="PNT-G-019" sheetId="33" r:id="rId200"/>
    <sheet name=" المان PNT-G-019" sheetId="32" r:id="rId201"/>
    <sheet name="PNT-G-018" sheetId="31" r:id="rId202"/>
    <sheet name=" المان PNT-G-018" sheetId="30" r:id="rId203"/>
    <sheet name="PNT-G-017" sheetId="37" r:id="rId204"/>
    <sheet name="PNT-G-016" sheetId="38" r:id="rId205"/>
    <sheet name=" المان PNT-G-016" sheetId="39" r:id="rId206"/>
    <sheet name="PNT-G-015" sheetId="40" r:id="rId207"/>
    <sheet name=" المان PNT-G-015" sheetId="41" r:id="rId208"/>
    <sheet name="PNT-G-014" sheetId="42" r:id="rId209"/>
    <sheet name=" المان PNT-G-014" sheetId="43" r:id="rId210"/>
    <sheet name="PNT-G-013" sheetId="26" r:id="rId211"/>
    <sheet name="PNT-G-012" sheetId="25" r:id="rId212"/>
    <sheet name=" المان PNT-G-012" sheetId="24" r:id="rId213"/>
    <sheet name="PNT-G-011" sheetId="23" r:id="rId214"/>
    <sheet name=" المان PNT-G-011" sheetId="27" r:id="rId215"/>
    <sheet name="PNT-G-010" sheetId="21" r:id="rId216"/>
    <sheet name=" المان PNT-G-010" sheetId="20" r:id="rId217"/>
    <sheet name="PNT-G-09" sheetId="18" r:id="rId218"/>
    <sheet name="PNT-G-007" sheetId="17" r:id="rId219"/>
    <sheet name=" المان PNT-G-007  " sheetId="13" r:id="rId220"/>
    <sheet name="PNT-G-006" sheetId="15" r:id="rId221"/>
    <sheet name=" المان PNT-G-006  " sheetId="14" r:id="rId222"/>
    <sheet name="PNT-G-005" sheetId="12" r:id="rId223"/>
    <sheet name=" المان PNT-G-005 " sheetId="11" r:id="rId224"/>
    <sheet name="PNT-G-004" sheetId="10" r:id="rId225"/>
    <sheet name="PNT-G-003" sheetId="1" r:id="rId226"/>
    <sheet name=" المان PNT-G-003  " sheetId="9" r:id="rId227"/>
    <sheet name="PNT-G-002" sheetId="3" r:id="rId228"/>
    <sheet name=" المان PNT-G-002  " sheetId="8" r:id="rId229"/>
    <sheet name="PNT-G-001" sheetId="5" r:id="rId230"/>
    <sheet name=" المان PNT-G-001 " sheetId="7" r:id="rId231"/>
  </sheets>
  <externalReferences>
    <externalReference r:id="rId232"/>
    <externalReference r:id="rId233"/>
  </externalReferences>
  <definedNames>
    <definedName name="_xlnm._FilterDatabase" localSheetId="230" hidden="1">' المان PNT-G-001 '!$B$5:$K$12</definedName>
    <definedName name="_xlnm._FilterDatabase" localSheetId="228" hidden="1">' المان PNT-G-002  '!$B$5:$K$10</definedName>
    <definedName name="_xlnm._FilterDatabase" localSheetId="226" hidden="1">' المان PNT-G-003  '!$B$5:$K$12</definedName>
    <definedName name="_xlnm._FilterDatabase" localSheetId="223" hidden="1">' المان PNT-G-005 '!$B$5:$L$48</definedName>
    <definedName name="_xlnm._FilterDatabase" localSheetId="221" hidden="1">' المان PNT-G-006  '!$B$5:$L$39</definedName>
    <definedName name="_xlnm._FilterDatabase" localSheetId="219" hidden="1">' المان PNT-G-007  '!$A$5:$AT$15</definedName>
    <definedName name="_xlnm._FilterDatabase" localSheetId="216" hidden="1">' المان PNT-G-010'!$B$6:$M$61</definedName>
    <definedName name="_xlnm._FilterDatabase" localSheetId="214" hidden="1">' المان PNT-G-011'!$A$6:$AU$62</definedName>
    <definedName name="_xlnm._FilterDatabase" localSheetId="212" hidden="1">' المان PNT-G-012'!$B$6:$M$61</definedName>
    <definedName name="_xlnm._FilterDatabase" localSheetId="209" hidden="1">' المان PNT-G-014'!$B$6:$M$52</definedName>
    <definedName name="_xlnm._FilterDatabase" localSheetId="207" hidden="1">' المان PNT-G-015'!$B$2:$N$52</definedName>
    <definedName name="_xlnm._FilterDatabase" localSheetId="205" hidden="1">' المان PNT-G-016'!$B$6:$M$52</definedName>
    <definedName name="_xlnm._FilterDatabase" localSheetId="202" hidden="1">' المان PNT-G-018'!$B$6:$M$36</definedName>
    <definedName name="_xlnm._FilterDatabase" localSheetId="200" hidden="1">' المان PNT-G-019'!$B$6:$M$36</definedName>
    <definedName name="_xlnm._FilterDatabase" localSheetId="198" hidden="1">' المان PNT-G-020'!$B$6:$M$36</definedName>
    <definedName name="_xlnm._FilterDatabase" localSheetId="195" hidden="1">' المان PNT-G-022'!$B$6:$M$64</definedName>
    <definedName name="_xlnm._FilterDatabase" localSheetId="193" hidden="1">' المان PNT-G-023'!$B$6:$M$64</definedName>
    <definedName name="_xlnm._FilterDatabase" localSheetId="191" hidden="1">' المان PNT-G-024'!$B$6:$M$64</definedName>
    <definedName name="_xlnm._FilterDatabase" localSheetId="188" hidden="1">' المان PNT-G-026'!$B$6:$M$34</definedName>
    <definedName name="_xlnm._FilterDatabase" localSheetId="186" hidden="1">' المان PNT-G-027 '!$B$6:$M$34</definedName>
    <definedName name="_xlnm._FilterDatabase" localSheetId="184" hidden="1">' المان PNT-G-028'!$B$6:$M$34</definedName>
    <definedName name="_xlnm._FilterDatabase" localSheetId="132" hidden="1">' المان PNT-G-058'!$B$6:$M$51</definedName>
    <definedName name="_xlnm._FilterDatabase" localSheetId="130" hidden="1">' المان PNT-G-059 '!$B$6:$M$51</definedName>
    <definedName name="_xlnm._FilterDatabase" localSheetId="128" hidden="1">' المان PNT-G-060 '!$B$6:$M$51</definedName>
    <definedName name="_xlnm._FilterDatabase" localSheetId="125" hidden="1">' المان PNT-G-062'!$B$6:$M$27</definedName>
    <definedName name="_xlnm._FilterDatabase" localSheetId="121" hidden="1">' المان PNT-G-064 '!$B$6:$M$27</definedName>
    <definedName name="_xlnm._FilterDatabase" localSheetId="118" hidden="1">' المان PNT-G-066 '!$B$6:$M$66</definedName>
    <definedName name="_xlnm._FilterDatabase" localSheetId="116" hidden="1">' المان PNT-G-067'!$B$6:$AU$66</definedName>
    <definedName name="_xlnm._FilterDatabase" localSheetId="114" hidden="1">' المان PNT-G-068'!$B$6:$M$66</definedName>
    <definedName name="_xlnm._FilterDatabase" localSheetId="111" hidden="1">' المان PNT-G-070'!$B$6:$M$37</definedName>
    <definedName name="_xlnm._FilterDatabase" localSheetId="109" hidden="1">' المان PNT-G-071'!$B$6:$M$37</definedName>
    <definedName name="_xlnm._FilterDatabase" localSheetId="107" hidden="1">' المان PNT-G-072'!$B$6:$M$37</definedName>
    <definedName name="_xlnm._FilterDatabase" localSheetId="104" hidden="1">' المان PNT-G-074'!$B$6:$M$74</definedName>
    <definedName name="_xlnm._FilterDatabase" localSheetId="102" hidden="1">' المان PNT-G-075'!$B$6:$AU$79</definedName>
    <definedName name="_xlnm._FilterDatabase" localSheetId="100" hidden="1">' المان PNT-G-076'!$B$6:$M$74</definedName>
    <definedName name="_xlnm._FilterDatabase" localSheetId="97" hidden="1">' المان PNT-G-078'!$B$6:$M$40</definedName>
    <definedName name="_xlnm._FilterDatabase" localSheetId="95" hidden="1">' المان PNT-G-079'!$B$6:$AU$44</definedName>
    <definedName name="_xlnm._FilterDatabase" localSheetId="93" hidden="1">' المان PNT-G-080'!$B$6:$M$40</definedName>
    <definedName name="_xlnm._FilterDatabase" localSheetId="90" hidden="1">' المان PNT-G-082'!$B$6:$M$25</definedName>
    <definedName name="_xlnm._FilterDatabase" localSheetId="88" hidden="1">' المان PNT-G-083'!$C$6:$G$29</definedName>
    <definedName name="_xlnm._FilterDatabase" localSheetId="86" hidden="1">' المان PNT-G-084'!$B$6:$M$25</definedName>
    <definedName name="_xlnm._FilterDatabase" localSheetId="83" hidden="1">' المان PNT-G-086'!$B$6:$M$101</definedName>
    <definedName name="_xlnm._FilterDatabase" localSheetId="81" hidden="1">' المان PNT-G-087'!$A$6:$AU$105</definedName>
    <definedName name="_xlnm._FilterDatabase" localSheetId="79" hidden="1">' المان PNT-G-088'!$B$6:$M$101</definedName>
    <definedName name="_xlnm._FilterDatabase" localSheetId="76" hidden="1">' المان PNT-G-090'!$B$6:$M$29</definedName>
    <definedName name="_xlnm._FilterDatabase" localSheetId="74" hidden="1">' المان PNT-G-091'!$B$6:$M$29</definedName>
    <definedName name="_xlnm._FilterDatabase" localSheetId="72" hidden="1">' المان PNT-G-092'!$B$6:$M$29</definedName>
    <definedName name="_xlnm._FilterDatabase" localSheetId="69" hidden="1">' المان PNT-G-094'!$B$6:$M$28</definedName>
    <definedName name="_xlnm._FilterDatabase" localSheetId="67" hidden="1">' المان PNT-G-095'!$B$6:$M$28</definedName>
    <definedName name="_xlnm._FilterDatabase" localSheetId="65" hidden="1">' المان PNT-G-096'!$B$6:$M$28</definedName>
    <definedName name="_xlnm._FilterDatabase" localSheetId="62" hidden="1">' المان PNT-G-098'!$B$6:$M$10</definedName>
    <definedName name="_xlnm._FilterDatabase" localSheetId="60" hidden="1">' المان PNT-G-099'!$B$6:$M$10</definedName>
    <definedName name="_xlnm._FilterDatabase" localSheetId="58" hidden="1">' المان PNT-G-100'!$B$6:$M$10</definedName>
    <definedName name="_xlnm._FilterDatabase" localSheetId="55" hidden="1">' المان PNT-G-102'!$B$6:$M$50</definedName>
    <definedName name="_xlnm._FilterDatabase" localSheetId="53" hidden="1">' المان PNT-G-103'!$B$6:$M$52</definedName>
    <definedName name="_xlnm._FilterDatabase" localSheetId="51" hidden="1">' المان PNT-G-104'!$B$6:$M$50</definedName>
    <definedName name="_xlnm._FilterDatabase" localSheetId="48" hidden="1">' المان PNT-G-106'!$B$6:$M$39</definedName>
    <definedName name="_xlnm._FilterDatabase" localSheetId="46" hidden="1">' المان PNT-G-107'!$B$6:$AU$43</definedName>
    <definedName name="_xlnm._FilterDatabase" localSheetId="44" hidden="1">' المان PNT-G-108'!$B$6:$M$39</definedName>
    <definedName name="_xlnm._FilterDatabase" localSheetId="41" hidden="1">' المان PNT-G-110'!$B$7:$M$36</definedName>
    <definedName name="_xlnm._FilterDatabase" localSheetId="39" hidden="1">' المان PNT-G-111'!$B$7:$M$36</definedName>
    <definedName name="_xlnm._FilterDatabase" localSheetId="37" hidden="1">' المان PNT-G-112'!$B$7:$M$36</definedName>
    <definedName name="_xlnm._FilterDatabase" localSheetId="34" hidden="1">' المان PNT-G-114'!$B$7:$M$22</definedName>
    <definedName name="_xlnm._FilterDatabase" localSheetId="32" hidden="1">' المان PNT-G-115'!$B$7:$M$22</definedName>
    <definedName name="_xlnm._FilterDatabase" localSheetId="27" hidden="1">' المان PNT-G-118'!$B$6:$M$51</definedName>
    <definedName name="_xlnm._FilterDatabase" localSheetId="25" hidden="1">' المان PNT-G-119'!$A$6:$AU$55</definedName>
    <definedName name="_xlnm._FilterDatabase" localSheetId="23" hidden="1">' المان PNT-G-120'!$B$6:$M$51</definedName>
    <definedName name="_xlnm._FilterDatabase" localSheetId="20" hidden="1">' المان PNT-G-122'!$B$6:$M$28</definedName>
    <definedName name="_xlnm._FilterDatabase" localSheetId="18" hidden="1">' المان PNT-G-123'!$B$6:$N$32</definedName>
    <definedName name="_xlnm._FilterDatabase" localSheetId="16" hidden="1">' المان PNT-G-124'!$B$6:$M$28</definedName>
    <definedName name="_xlnm._FilterDatabase" localSheetId="13" hidden="1">' المان PNT-G-126'!$B$6:$M$58</definedName>
    <definedName name="_xlnm._FilterDatabase" localSheetId="11" hidden="1">' المان PNT-G-127'!$B$6:$M$58</definedName>
    <definedName name="_xlnm._FilterDatabase" localSheetId="9" hidden="1">' المان PNT-G-128'!$B$6:$M$58</definedName>
    <definedName name="_xlnm._FilterDatabase" localSheetId="6" hidden="1">' المان PNT-G-130'!$B$6:$M$31</definedName>
    <definedName name="_xlnm._FilterDatabase" localSheetId="4" hidden="1">' المان PNT-G-131'!$B$6:$M$31</definedName>
    <definedName name="_xlnm._FilterDatabase" localSheetId="2" hidden="1">' المان PNT-G-132'!$B$6:$M$31</definedName>
    <definedName name="_xlnm._FilterDatabase" localSheetId="30" hidden="1">' المان PNT-G-16'!$B$7:$M$22</definedName>
    <definedName name="_xlnm._FilterDatabase" localSheetId="160" hidden="1">' المان PNT-G-42'!$B$6:$M$32</definedName>
    <definedName name="_xlnm._FilterDatabase" localSheetId="158" hidden="1">' المان PNT-G-43 '!$B$6:$M$32</definedName>
    <definedName name="_xlnm._FilterDatabase" localSheetId="156" hidden="1">' المان PNT-G-44 '!$B$6:$M$32</definedName>
    <definedName name="_xlnm._FilterDatabase" localSheetId="123" hidden="1">' المانPNT-G-063 '!$B$6:$M$27</definedName>
    <definedName name="_xlnm._FilterDatabase" localSheetId="181" hidden="1">'المان PNT-G-030'!$B$6:$AU$35</definedName>
    <definedName name="_xlnm._FilterDatabase" localSheetId="179" hidden="1">'المان PNT-G-031 '!$B$6:$AU$35</definedName>
    <definedName name="_xlnm._FilterDatabase" localSheetId="177" hidden="1">'المان PNT-G-032  '!$B$6:$AU$35</definedName>
    <definedName name="_xlnm._FilterDatabase" localSheetId="174" hidden="1">'المان PNT-G-034'!$B$6:$M$46</definedName>
    <definedName name="_xlnm._FilterDatabase" localSheetId="172" hidden="1">'المان PNT-G-035'!$B$6:$M$46</definedName>
    <definedName name="_xlnm._FilterDatabase" localSheetId="170" hidden="1">'المان PNT-G-036'!$B$6:$M$46</definedName>
    <definedName name="_xlnm._FilterDatabase" localSheetId="153" hidden="1">'المان PNT-G-046 '!$B$6:$M$112</definedName>
    <definedName name="_xlnm._FilterDatabase" localSheetId="151" hidden="1">'المان PNT-G-047'!$B$6:$M$112</definedName>
    <definedName name="_xlnm._FilterDatabase" localSheetId="149" hidden="1">'المان PNT-G-048'!$B$6:$M$112</definedName>
    <definedName name="_xlnm._FilterDatabase" localSheetId="146" hidden="1">'المان PNT-G-050'!$B$6:$M$99</definedName>
    <definedName name="_xlnm._FilterDatabase" localSheetId="144" hidden="1">'المان PNT-G-051'!$A$6:$AU$99</definedName>
    <definedName name="_xlnm._FilterDatabase" localSheetId="142" hidden="1">'المان PNT-G-052'!$B$6:$M$99</definedName>
    <definedName name="_xlnm._FilterDatabase" localSheetId="139" hidden="1">'المان PNT-G-054'!$B$6:$M$42</definedName>
    <definedName name="_xlnm._FilterDatabase" localSheetId="137" hidden="1">'المان PNT-G-055'!$B$6:$M$42</definedName>
    <definedName name="_xlnm._FilterDatabase" localSheetId="135" hidden="1">'المان PNT-G-056'!$B$6:$M$42</definedName>
    <definedName name="_xlnm._FilterDatabase" localSheetId="167" hidden="1">'المانPNT-G-038 '!$B$6:$M$95</definedName>
    <definedName name="_xlnm._FilterDatabase" localSheetId="165" hidden="1">'المانPNT-G-039'!$B$6:$M$95</definedName>
    <definedName name="_xlnm._FilterDatabase" localSheetId="163" hidden="1">'المانPNT-G-040 '!$B$6:$M$95</definedName>
    <definedName name="_xlnm.Print_Area" localSheetId="230">' المان PNT-G-001 '!$A$2:$M$19</definedName>
    <definedName name="_xlnm.Print_Area" localSheetId="228">' المان PNT-G-002  '!$A$2:$M$17</definedName>
    <definedName name="_xlnm.Print_Area" localSheetId="226">' المان PNT-G-003  '!$A$2:$M$19</definedName>
    <definedName name="_xlnm.Print_Area" localSheetId="223">' المان PNT-G-005 '!$A$2:$N$55</definedName>
    <definedName name="_xlnm.Print_Area" localSheetId="221">' المان PNT-G-006  '!$A$2:$N$46</definedName>
    <definedName name="_xlnm.Print_Area" localSheetId="219">' المان PNT-G-007  '!$A$2:$N$22</definedName>
    <definedName name="_xlnm.Print_Area" localSheetId="216">' المان PNT-G-010'!$A$1:$O$68</definedName>
    <definedName name="_xlnm.Print_Area" localSheetId="214">' المان PNT-G-011'!$A$1:$O$68</definedName>
    <definedName name="_xlnm.Print_Area" localSheetId="212">' المان PNT-G-012'!$A$1:$O$68</definedName>
    <definedName name="_xlnm.Print_Area" localSheetId="209">' المان PNT-G-014'!$A$1:$O$59</definedName>
    <definedName name="_xlnm.Print_Area" localSheetId="207">' المان PNT-G-015'!$A$1:$O$59</definedName>
    <definedName name="_xlnm.Print_Area" localSheetId="205">' المان PNT-G-016'!$A$1:$O$59</definedName>
    <definedName name="_xlnm.Print_Area" localSheetId="202">' المان PNT-G-018'!$A$1:$O$43</definedName>
    <definedName name="_xlnm.Print_Area" localSheetId="200">' المان PNT-G-019'!$A$1:$O$43</definedName>
    <definedName name="_xlnm.Print_Area" localSheetId="198">' المان PNT-G-020'!$A$1:$O$43</definedName>
    <definedName name="_xlnm.Print_Area" localSheetId="195">' المان PNT-G-022'!$A$1:$O$71</definedName>
    <definedName name="_xlnm.Print_Area" localSheetId="193">' المان PNT-G-023'!$A$1:$O$71</definedName>
    <definedName name="_xlnm.Print_Area" localSheetId="191">' المان PNT-G-024'!$A$1:$O$71</definedName>
    <definedName name="_xlnm.Print_Area" localSheetId="188">' المان PNT-G-026'!$A$1:$O$41</definedName>
    <definedName name="_xlnm.Print_Area" localSheetId="186">' المان PNT-G-027 '!$A$1:$O$41</definedName>
    <definedName name="_xlnm.Print_Area" localSheetId="184">' المان PNT-G-028'!$A$1:$O$41</definedName>
    <definedName name="_xlnm.Print_Area" localSheetId="132">' المان PNT-G-058'!$A$1:$O$58</definedName>
    <definedName name="_xlnm.Print_Area" localSheetId="130">' المان PNT-G-059 '!$A$1:$O$58</definedName>
    <definedName name="_xlnm.Print_Area" localSheetId="128">' المان PNT-G-060 '!$A$1:$O$58</definedName>
    <definedName name="_xlnm.Print_Area" localSheetId="125">' المان PNT-G-062'!$A$1:$O$34</definedName>
    <definedName name="_xlnm.Print_Area" localSheetId="121">' المان PNT-G-064 '!$A$1:$O$34</definedName>
    <definedName name="_xlnm.Print_Area" localSheetId="118">' المان PNT-G-066 '!$A$1:$O$73</definedName>
    <definedName name="_xlnm.Print_Area" localSheetId="116">' المان PNT-G-067'!$A$1:$O$73</definedName>
    <definedName name="_xlnm.Print_Area" localSheetId="114">' المان PNT-G-068'!$A$1:$O$73</definedName>
    <definedName name="_xlnm.Print_Area" localSheetId="111">' المان PNT-G-070'!$A$1:$O$42</definedName>
    <definedName name="_xlnm.Print_Area" localSheetId="109">' المان PNT-G-071'!$A$1:$O$42</definedName>
    <definedName name="_xlnm.Print_Area" localSheetId="107">' المان PNT-G-072'!$A$1:$O$42</definedName>
    <definedName name="_xlnm.Print_Area" localSheetId="104">' المان PNT-G-074'!$A$1:$O$78</definedName>
    <definedName name="_xlnm.Print_Area" localSheetId="102">' المان PNT-G-075'!$A$1:$O$78</definedName>
    <definedName name="_xlnm.Print_Area" localSheetId="100">' المان PNT-G-076'!$A$1:$O$79</definedName>
    <definedName name="_xlnm.Print_Area" localSheetId="97">' المان PNT-G-078'!$A$1:$O$45</definedName>
    <definedName name="_xlnm.Print_Area" localSheetId="95">' المان PNT-G-079'!$A$1:$O$45</definedName>
    <definedName name="_xlnm.Print_Area" localSheetId="93">' المان PNT-G-080'!$A$1:$O$45</definedName>
    <definedName name="_xlnm.Print_Area" localSheetId="90">' المان PNT-G-082'!$A$1:$O$30</definedName>
    <definedName name="_xlnm.Print_Area" localSheetId="88">' المان PNT-G-083'!$A$1:$O$30</definedName>
    <definedName name="_xlnm.Print_Area" localSheetId="86">' المان PNT-G-084'!$A$1:$O$30</definedName>
    <definedName name="_xlnm.Print_Area" localSheetId="83">' المان PNT-G-086'!$A$1:$O$106</definedName>
    <definedName name="_xlnm.Print_Area" localSheetId="81">' المان PNT-G-087'!$A$1:$O$106</definedName>
    <definedName name="_xlnm.Print_Area" localSheetId="79">' المان PNT-G-088'!$A$1:$O$106</definedName>
    <definedName name="_xlnm.Print_Area" localSheetId="76">' المان PNT-G-090'!$A$1:$O$34</definedName>
    <definedName name="_xlnm.Print_Area" localSheetId="74">' المان PNT-G-091'!$A$1:$O$34</definedName>
    <definedName name="_xlnm.Print_Area" localSheetId="72">' المان PNT-G-092'!$A$1:$O$34</definedName>
    <definedName name="_xlnm.Print_Area" localSheetId="69">' المان PNT-G-094'!$A$1:$O$33</definedName>
    <definedName name="_xlnm.Print_Area" localSheetId="67">' المان PNT-G-095'!$A$1:$O$33</definedName>
    <definedName name="_xlnm.Print_Area" localSheetId="65">' المان PNT-G-096'!$A$1:$O$33</definedName>
    <definedName name="_xlnm.Print_Area" localSheetId="62">' المان PNT-G-098'!$A$1:$O$15</definedName>
    <definedName name="_xlnm.Print_Area" localSheetId="60">' المان PNT-G-099'!$A$1:$O$15</definedName>
    <definedName name="_xlnm.Print_Area" localSheetId="58">' المان PNT-G-100'!$A$1:$O$15</definedName>
    <definedName name="_xlnm.Print_Area" localSheetId="55">' المان PNT-G-102'!$A$1:$N$55</definedName>
    <definedName name="_xlnm.Print_Area" localSheetId="53">' المان PNT-G-103'!$A$1:$O$57</definedName>
    <definedName name="_xlnm.Print_Area" localSheetId="51">' المان PNT-G-104'!$A$1:$O$55</definedName>
    <definedName name="_xlnm.Print_Area" localSheetId="48">' المان PNT-G-106'!$A$1:$O$44</definedName>
    <definedName name="_xlnm.Print_Area" localSheetId="46">' المان PNT-G-107'!$A$1:$O$44</definedName>
    <definedName name="_xlnm.Print_Area" localSheetId="44">' المان PNT-G-108'!$A$1:$O$44</definedName>
    <definedName name="_xlnm.Print_Area" localSheetId="41">' المان PNT-G-110'!$A$1:$O$40</definedName>
    <definedName name="_xlnm.Print_Area" localSheetId="39">' المان PNT-G-111'!$A$1:$O$40</definedName>
    <definedName name="_xlnm.Print_Area" localSheetId="37">' المان PNT-G-112'!$A$1:$O$40</definedName>
    <definedName name="_xlnm.Print_Area" localSheetId="34">' المان PNT-G-114'!$A$1:$O$26</definedName>
    <definedName name="_xlnm.Print_Area" localSheetId="32">' المان PNT-G-115'!$A$1:$O$26</definedName>
    <definedName name="_xlnm.Print_Area" localSheetId="27">' المان PNT-G-118'!$A$1:$O$56</definedName>
    <definedName name="_xlnm.Print_Area" localSheetId="25">' المان PNT-G-119'!$A$1:$O$56</definedName>
    <definedName name="_xlnm.Print_Area" localSheetId="23">' المان PNT-G-120'!$A$1:$O$56</definedName>
    <definedName name="_xlnm.Print_Area" localSheetId="20">' المان PNT-G-122'!$A$1:$O$32</definedName>
    <definedName name="_xlnm.Print_Area" localSheetId="18">' المان PNT-G-123'!$A$1:$O$32</definedName>
    <definedName name="_xlnm.Print_Area" localSheetId="16">' المان PNT-G-124'!$A$1:$O$32</definedName>
    <definedName name="_xlnm.Print_Area" localSheetId="13">' المان PNT-G-126'!$A$1:$O$63</definedName>
    <definedName name="_xlnm.Print_Area" localSheetId="11">' المان PNT-G-127'!$A$1:$O$63</definedName>
    <definedName name="_xlnm.Print_Area" localSheetId="9">' المان PNT-G-128'!$A$1:$O$63</definedName>
    <definedName name="_xlnm.Print_Area" localSheetId="6">' المان PNT-G-130'!$A$1:$O$35</definedName>
    <definedName name="_xlnm.Print_Area" localSheetId="4">' المان PNT-G-131'!$A$1:$O$35</definedName>
    <definedName name="_xlnm.Print_Area" localSheetId="2">' المان PNT-G-132'!$A$1:$O$35</definedName>
    <definedName name="_xlnm.Print_Area" localSheetId="30">' المان PNT-G-16'!$A$1:$O$26</definedName>
    <definedName name="_xlnm.Print_Area" localSheetId="160">' المان PNT-G-42'!$A$1:$O$39</definedName>
    <definedName name="_xlnm.Print_Area" localSheetId="158">' المان PNT-G-43 '!$A$1:$O$39</definedName>
    <definedName name="_xlnm.Print_Area" localSheetId="156">' المان PNT-G-44 '!$A$1:$O$39</definedName>
    <definedName name="_xlnm.Print_Area" localSheetId="123">' المانPNT-G-063 '!$A$1:$O$34</definedName>
    <definedName name="_xlnm.Print_Area" localSheetId="229">'PNT-G-001'!$A$1:$M$35</definedName>
    <definedName name="_xlnm.Print_Area" localSheetId="227">'PNT-G-002'!$A$1:$M$35</definedName>
    <definedName name="_xlnm.Print_Area" localSheetId="225">'PNT-G-003'!$A$1:$M$35</definedName>
    <definedName name="_xlnm.Print_Area" localSheetId="224">'PNT-G-004'!$A$1:$M$35</definedName>
    <definedName name="_xlnm.Print_Area" localSheetId="222">'PNT-G-005'!$A$1:$M$35</definedName>
    <definedName name="_xlnm.Print_Area" localSheetId="220">'PNT-G-006'!$A$1:$M$35</definedName>
    <definedName name="_xlnm.Print_Area" localSheetId="218">'PNT-G-007'!$A$1:$M$35</definedName>
    <definedName name="_xlnm.Print_Area" localSheetId="215">'PNT-G-010'!$A$1:$M$35</definedName>
    <definedName name="_xlnm.Print_Area" localSheetId="213">'PNT-G-011'!$A$1:$M$35</definedName>
    <definedName name="_xlnm.Print_Area" localSheetId="211">'PNT-G-012'!$A$1:$M$35</definedName>
    <definedName name="_xlnm.Print_Area" localSheetId="210">'PNT-G-013'!$A$1:$M$35</definedName>
    <definedName name="_xlnm.Print_Area" localSheetId="208">'PNT-G-014'!$A$1:$M$35</definedName>
    <definedName name="_xlnm.Print_Area" localSheetId="206">'PNT-G-015'!$A$1:$M$35</definedName>
    <definedName name="_xlnm.Print_Area" localSheetId="204">'PNT-G-016'!$A$1:$M$35</definedName>
    <definedName name="_xlnm.Print_Area" localSheetId="203">'PNT-G-017'!$A$1:$M$35</definedName>
    <definedName name="_xlnm.Print_Area" localSheetId="201">'PNT-G-018'!$A$1:$M$35</definedName>
    <definedName name="_xlnm.Print_Area" localSheetId="199">'PNT-G-019'!$A$1:$M$35</definedName>
    <definedName name="_xlnm.Print_Area" localSheetId="197">'PNT-G-020'!$A$1:$M$35</definedName>
    <definedName name="_xlnm.Print_Area" localSheetId="196">'PNT-G-021'!$A$1:$M$35</definedName>
    <definedName name="_xlnm.Print_Area" localSheetId="194">'PNT-G-022'!$A$1:$M$35</definedName>
    <definedName name="_xlnm.Print_Area" localSheetId="192">'PNT-G-023'!$A$1:$M$35</definedName>
    <definedName name="_xlnm.Print_Area" localSheetId="190">'PNT-G-024'!$A$1:$M$35</definedName>
    <definedName name="_xlnm.Print_Area" localSheetId="189">'PNT-G-025'!$A$1:$M$35</definedName>
    <definedName name="_xlnm.Print_Area" localSheetId="187">'PNT-G-026'!$A$1:$M$35</definedName>
    <definedName name="_xlnm.Print_Area" localSheetId="185">'PNT-G-027'!$A$1:$M$35</definedName>
    <definedName name="_xlnm.Print_Area" localSheetId="183">'PNT-G-028'!$A$1:$M$35</definedName>
    <definedName name="_xlnm.Print_Area" localSheetId="182">'PNT-G-029'!$A$1:$M$35</definedName>
    <definedName name="_xlnm.Print_Area" localSheetId="180">'PNT-G-030 '!$A$1:$M$35</definedName>
    <definedName name="_xlnm.Print_Area" localSheetId="178">'PNT-G-031'!$A$1:$M$35</definedName>
    <definedName name="_xlnm.Print_Area" localSheetId="176">'PNT-G-032'!$A$1:$M$35</definedName>
    <definedName name="_xlnm.Print_Area" localSheetId="175">'PNT-G-033 '!$A$1:$M$35</definedName>
    <definedName name="_xlnm.Print_Area" localSheetId="173">'PNT-G-034'!$A$1:$M$35</definedName>
    <definedName name="_xlnm.Print_Area" localSheetId="171">'PNT-G-035'!$A$1:$M$35</definedName>
    <definedName name="_xlnm.Print_Area" localSheetId="169">'PNT-G-036'!$A$1:$M$35</definedName>
    <definedName name="_xlnm.Print_Area" localSheetId="168">'PNT-G-037'!$A$1:$M$35</definedName>
    <definedName name="_xlnm.Print_Area" localSheetId="166">'PNT-G-038'!$A$1:$M$35</definedName>
    <definedName name="_xlnm.Print_Area" localSheetId="164">'PNT-G-039'!$A$1:$M$35</definedName>
    <definedName name="_xlnm.Print_Area" localSheetId="162">'PNT-G-040'!$A$1:$M$35</definedName>
    <definedName name="_xlnm.Print_Area" localSheetId="161">'PNT-G-041 '!$A$1:$M$35</definedName>
    <definedName name="_xlnm.Print_Area" localSheetId="157">'PNT-G-043 '!$A$1:$M$35</definedName>
    <definedName name="_xlnm.Print_Area" localSheetId="155">'PNT-G-044'!$A$1:$M$35</definedName>
    <definedName name="_xlnm.Print_Area" localSheetId="154">'PNT-G-045  '!$A$1:$M$35</definedName>
    <definedName name="_xlnm.Print_Area" localSheetId="150">'PNT-G-047'!$A$1:$M$35</definedName>
    <definedName name="_xlnm.Print_Area" localSheetId="148">'PNT-G-048'!$A$1:$M$35</definedName>
    <definedName name="_xlnm.Print_Area" localSheetId="147">'PNT-G-049'!$A$1:$M$35</definedName>
    <definedName name="_xlnm.Print_Area" localSheetId="143">'PNT-G-051'!$A$1:$M$35</definedName>
    <definedName name="_xlnm.Print_Area" localSheetId="141">'PNT-G-052'!$A$1:$M$35</definedName>
    <definedName name="_xlnm.Print_Area" localSheetId="140">'PNT-G-053'!$A$1:$M$35</definedName>
    <definedName name="_xlnm.Print_Area" localSheetId="136">'PNT-G-055'!$A$1:$M$35</definedName>
    <definedName name="_xlnm.Print_Area" localSheetId="134">'PNT-G-056'!$A$1:$M$35</definedName>
    <definedName name="_xlnm.Print_Area" localSheetId="133">'PNT-G-057'!$A$1:$M$35</definedName>
    <definedName name="_xlnm.Print_Area" localSheetId="131">'PNT-G-058'!$A$1:$M$35</definedName>
    <definedName name="_xlnm.Print_Area" localSheetId="129">'PNT-G-059'!$A$1:$M$35</definedName>
    <definedName name="_xlnm.Print_Area" localSheetId="127">'PNT-G-060'!$A$1:$M$35</definedName>
    <definedName name="_xlnm.Print_Area" localSheetId="126">'PNT-G-061'!$A$1:$M$35</definedName>
    <definedName name="_xlnm.Print_Area" localSheetId="124">'PNT-G-062'!$A$1:$M$35</definedName>
    <definedName name="_xlnm.Print_Area" localSheetId="122">'PNT-G-063'!$A$1:$M$35</definedName>
    <definedName name="_xlnm.Print_Area" localSheetId="120">'PNT-G-064'!$A$1:$M$35</definedName>
    <definedName name="_xlnm.Print_Area" localSheetId="119">'PNT-G-065 '!$A$1:$M$35</definedName>
    <definedName name="_xlnm.Print_Area" localSheetId="117">'PNT-G-066'!$A$1:$M$35</definedName>
    <definedName name="_xlnm.Print_Area" localSheetId="115">'PNT-G-067'!$A$1:$M$35</definedName>
    <definedName name="_xlnm.Print_Area" localSheetId="113">'PNT-G-068'!$A$1:$M$35</definedName>
    <definedName name="_xlnm.Print_Area" localSheetId="112">'PNT-G-069'!$A$1:$M$35</definedName>
    <definedName name="_xlnm.Print_Area" localSheetId="110">'PNT-G-070'!$A$1:$M$35</definedName>
    <definedName name="_xlnm.Print_Area" localSheetId="108">'PNT-G-071'!$A$1:$M$35</definedName>
    <definedName name="_xlnm.Print_Area" localSheetId="106">'PNT-G-072'!$A$1:$M$35</definedName>
    <definedName name="_xlnm.Print_Area" localSheetId="105">'PNT-G-073'!$A$1:$M$35</definedName>
    <definedName name="_xlnm.Print_Area" localSheetId="103">'PNT-G-074'!$A$1:$M$35</definedName>
    <definedName name="_xlnm.Print_Area" localSheetId="101">'PNT-G-075'!$A$1:$M$35</definedName>
    <definedName name="_xlnm.Print_Area" localSheetId="99">'PNT-G-076'!$A$1:$M$35</definedName>
    <definedName name="_xlnm.Print_Area" localSheetId="98">'PNT-G-077'!$A$1:$M$35</definedName>
    <definedName name="_xlnm.Print_Area" localSheetId="96">'PNT-G-078'!$A$1:$M$35</definedName>
    <definedName name="_xlnm.Print_Area" localSheetId="94">'PNT-G-079'!$A$1:$M$35</definedName>
    <definedName name="_xlnm.Print_Area" localSheetId="92">'PNT-G-080'!$A$1:$M$35</definedName>
    <definedName name="_xlnm.Print_Area" localSheetId="91">'PNT-G-081'!$A$1:$M$35</definedName>
    <definedName name="_xlnm.Print_Area" localSheetId="89">'PNT-G-082'!$A$1:$M$35</definedName>
    <definedName name="_xlnm.Print_Area" localSheetId="87">'PNT-G-083'!$A$1:$M$35</definedName>
    <definedName name="_xlnm.Print_Area" localSheetId="85">'PNT-G-084'!$A$1:$M$35</definedName>
    <definedName name="_xlnm.Print_Area" localSheetId="84">'PNT-G-085'!$A$1:$M$35</definedName>
    <definedName name="_xlnm.Print_Area" localSheetId="82">'PNT-G-086'!$A$1:$M$35</definedName>
    <definedName name="_xlnm.Print_Area" localSheetId="80">'PNT-G-087'!$A$1:$M$35</definedName>
    <definedName name="_xlnm.Print_Area" localSheetId="78">'PNT-G-088'!$A$1:$M$35</definedName>
    <definedName name="_xlnm.Print_Area" localSheetId="77">'PNT-G-089'!$A$1:$M$35</definedName>
    <definedName name="_xlnm.Print_Area" localSheetId="217">'PNT-G-09'!$A$1:$M$35</definedName>
    <definedName name="_xlnm.Print_Area" localSheetId="75">'PNT-G-090'!$A$1:$M$35</definedName>
    <definedName name="_xlnm.Print_Area" localSheetId="73">'PNT-G-091'!$A$1:$M$35</definedName>
    <definedName name="_xlnm.Print_Area" localSheetId="71">'PNT-G-092'!$A$1:$M$35</definedName>
    <definedName name="_xlnm.Print_Area" localSheetId="70">'PNT-G-093'!$A$1:$M$35</definedName>
    <definedName name="_xlnm.Print_Area" localSheetId="68">'PNT-G-094'!$A$1:$M$35</definedName>
    <definedName name="_xlnm.Print_Area" localSheetId="66">'PNT-G-095'!$A$1:$M$35</definedName>
    <definedName name="_xlnm.Print_Area" localSheetId="64">'PNT-G-096'!$A$1:$M$35</definedName>
    <definedName name="_xlnm.Print_Area" localSheetId="63">'PNT-G-097'!$A$1:$M$35</definedName>
    <definedName name="_xlnm.Print_Area" localSheetId="61">'PNT-G-098'!$A$1:$M$35</definedName>
    <definedName name="_xlnm.Print_Area" localSheetId="59">'PNT-G-099'!$A$1:$M$35</definedName>
    <definedName name="_xlnm.Print_Area" localSheetId="57">'PNT-G-100'!$A$1:$M$35</definedName>
    <definedName name="_xlnm.Print_Area" localSheetId="56">'PNT-G-101'!$A$1:$M$35</definedName>
    <definedName name="_xlnm.Print_Area" localSheetId="54">'PNT-G-102'!$A$1:$M$35</definedName>
    <definedName name="_xlnm.Print_Area" localSheetId="52">'PNT-G-103'!$A$1:$M$35</definedName>
    <definedName name="_xlnm.Print_Area" localSheetId="50">'PNT-G-104'!$A$1:$M$35</definedName>
    <definedName name="_xlnm.Print_Area" localSheetId="49">'PNT-G-105'!$A$1:$M$35</definedName>
    <definedName name="_xlnm.Print_Area" localSheetId="47">'PNT-G-106'!$A$1:$M$35</definedName>
    <definedName name="_xlnm.Print_Area" localSheetId="45">'PNT-G-107'!$A$1:$M$35</definedName>
    <definedName name="_xlnm.Print_Area" localSheetId="43">'PNT-G-108'!$A$1:$M$35</definedName>
    <definedName name="_xlnm.Print_Area" localSheetId="42">'PNT-G-109'!$A$1:$M$35</definedName>
    <definedName name="_xlnm.Print_Area" localSheetId="40">'PNT-G-110'!$A$1:$M$35</definedName>
    <definedName name="_xlnm.Print_Area" localSheetId="38">'PNT-G-111'!$A$1:$M$35</definedName>
    <definedName name="_xlnm.Print_Area" localSheetId="36">'PNT-G-112'!$A$1:$M$35</definedName>
    <definedName name="_xlnm.Print_Area" localSheetId="35">'PNT-G-113'!$A$1:$M$35</definedName>
    <definedName name="_xlnm.Print_Area" localSheetId="33">'PNT-G-114'!$A$1:$M$35</definedName>
    <definedName name="_xlnm.Print_Area" localSheetId="31">'PNT-G-115'!$A$1:$M$35</definedName>
    <definedName name="_xlnm.Print_Area" localSheetId="29">'PNT-G-116'!$A$1:$M$35</definedName>
    <definedName name="_xlnm.Print_Area" localSheetId="28">'PNT-G-117'!$A$1:$M$35</definedName>
    <definedName name="_xlnm.Print_Area" localSheetId="26">'PNT-G-118'!$A$1:$M$35</definedName>
    <definedName name="_xlnm.Print_Area" localSheetId="24">'PNT-G-119'!$A$1:$M$35</definedName>
    <definedName name="_xlnm.Print_Area" localSheetId="22">'PNT-G-120'!$A$1:$M$35</definedName>
    <definedName name="_xlnm.Print_Area" localSheetId="21">'PNT-G-121'!$A$1:$M$35</definedName>
    <definedName name="_xlnm.Print_Area" localSheetId="19">'PNT-G-122'!$A$1:$M$35</definedName>
    <definedName name="_xlnm.Print_Area" localSheetId="17">'PNT-G-123'!$A$1:$M$35</definedName>
    <definedName name="_xlnm.Print_Area" localSheetId="15">'PNT-G-124'!$A$1:$M$35</definedName>
    <definedName name="_xlnm.Print_Area" localSheetId="14">'PNT-G-125'!$A$1:$M$35</definedName>
    <definedName name="_xlnm.Print_Area" localSheetId="12">'PNT-G-126'!$A$1:$M$35</definedName>
    <definedName name="_xlnm.Print_Area" localSheetId="10">'PNT-G-127'!$A$1:$M$35</definedName>
    <definedName name="_xlnm.Print_Area" localSheetId="8">'PNT-G-128'!$A$1:$M$35</definedName>
    <definedName name="_xlnm.Print_Area" localSheetId="7">'PNT-G-129'!$A$1:$M$35</definedName>
    <definedName name="_xlnm.Print_Area" localSheetId="5">'PNT-G-130'!$A$1:$M$35</definedName>
    <definedName name="_xlnm.Print_Area" localSheetId="3">'PNT-G-131'!$A$1:$M$35</definedName>
    <definedName name="_xlnm.Print_Area" localSheetId="1">'PNT-G-132'!$A$1:$M$35</definedName>
    <definedName name="_xlnm.Print_Area" localSheetId="0">'PNT-G-133'!$A$1:$M$35</definedName>
    <definedName name="_xlnm.Print_Area" localSheetId="159">'PNT-G-42'!$A$1:$M$35</definedName>
    <definedName name="_xlnm.Print_Area" localSheetId="152">'PNT-G-46'!$A$1:$M$35</definedName>
    <definedName name="_xlnm.Print_Area" localSheetId="145">'PNT-G-50'!$A$1:$M$35</definedName>
    <definedName name="_xlnm.Print_Area" localSheetId="138">'PNT-G-54'!$A$1:$M$35</definedName>
    <definedName name="_xlnm.Print_Area" localSheetId="181">'المان PNT-G-030'!$A$1:$O$42</definedName>
    <definedName name="_xlnm.Print_Area" localSheetId="179">'المان PNT-G-031 '!$A$1:$O$42</definedName>
    <definedName name="_xlnm.Print_Area" localSheetId="177">'المان PNT-G-032  '!$A$1:$O$42</definedName>
    <definedName name="_xlnm.Print_Area" localSheetId="174">'المان PNT-G-034'!$A$1:$O$53</definedName>
    <definedName name="_xlnm.Print_Area" localSheetId="172">'المان PNT-G-035'!$A$1:$O$53</definedName>
    <definedName name="_xlnm.Print_Area" localSheetId="170">'المان PNT-G-036'!$A$1:$O$53</definedName>
    <definedName name="_xlnm.Print_Area" localSheetId="153">'المان PNT-G-046 '!$A$1:$O$119</definedName>
    <definedName name="_xlnm.Print_Area" localSheetId="151">'المان PNT-G-047'!$A$1:$O$119</definedName>
    <definedName name="_xlnm.Print_Area" localSheetId="149">'المان PNT-G-048'!$A$1:$O$119</definedName>
    <definedName name="_xlnm.Print_Area" localSheetId="146">'المان PNT-G-050'!$A$1:$O$106</definedName>
    <definedName name="_xlnm.Print_Area" localSheetId="144">'المان PNT-G-051'!$A$1:$O$106</definedName>
    <definedName name="_xlnm.Print_Area" localSheetId="142">'المان PNT-G-052'!$A$1:$O$106</definedName>
    <definedName name="_xlnm.Print_Area" localSheetId="139">'المان PNT-G-054'!$A$1:$O$49</definedName>
    <definedName name="_xlnm.Print_Area" localSheetId="137">'المان PNT-G-055'!$A$1:$O$49</definedName>
    <definedName name="_xlnm.Print_Area" localSheetId="135">'المان PNT-G-056'!$A$1:$O$49</definedName>
    <definedName name="_xlnm.Print_Area" localSheetId="167">'المانPNT-G-038 '!$A$1:$O$102</definedName>
    <definedName name="_xlnm.Print_Area" localSheetId="165">'المانPNT-G-039'!$A$1:$O$102</definedName>
    <definedName name="_xlnm.Print_Area" localSheetId="163">'المانPNT-G-040 '!$A$1:$O$102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57" i="255" l="1"/>
  <c r="N57" i="255" s="1"/>
  <c r="M56" i="255"/>
  <c r="N56" i="255" s="1"/>
  <c r="M55" i="255"/>
  <c r="N55" i="255" s="1"/>
  <c r="M54" i="255"/>
  <c r="N54" i="255" s="1"/>
  <c r="M53" i="255"/>
  <c r="N53" i="255" s="1"/>
  <c r="M52" i="255"/>
  <c r="N52" i="255" s="1"/>
  <c r="M51" i="255"/>
  <c r="N51" i="255" s="1"/>
  <c r="M50" i="255"/>
  <c r="N50" i="255" s="1"/>
  <c r="M49" i="255"/>
  <c r="N49" i="255" s="1"/>
  <c r="M48" i="255"/>
  <c r="N48" i="255" s="1"/>
  <c r="M47" i="255"/>
  <c r="N47" i="255" s="1"/>
  <c r="M46" i="255"/>
  <c r="N46" i="255" s="1"/>
  <c r="M45" i="255"/>
  <c r="N45" i="255" s="1"/>
  <c r="M44" i="255"/>
  <c r="N44" i="255" s="1"/>
  <c r="M43" i="255"/>
  <c r="N43" i="255" s="1"/>
  <c r="M42" i="255"/>
  <c r="N42" i="255" s="1"/>
  <c r="M41" i="255"/>
  <c r="N41" i="255" s="1"/>
  <c r="M40" i="255"/>
  <c r="N40" i="255" s="1"/>
  <c r="M39" i="255"/>
  <c r="N39" i="255" s="1"/>
  <c r="M38" i="255"/>
  <c r="N38" i="255" s="1"/>
  <c r="M37" i="255"/>
  <c r="N37" i="255" s="1"/>
  <c r="M36" i="255"/>
  <c r="N36" i="255" s="1"/>
  <c r="M35" i="255"/>
  <c r="N35" i="255" s="1"/>
  <c r="M34" i="255"/>
  <c r="N34" i="255" s="1"/>
  <c r="M33" i="255"/>
  <c r="N33" i="255" s="1"/>
  <c r="M32" i="255"/>
  <c r="N32" i="255" s="1"/>
  <c r="M31" i="255"/>
  <c r="N31" i="255" s="1"/>
  <c r="M30" i="255"/>
  <c r="N30" i="255" s="1"/>
  <c r="M29" i="255"/>
  <c r="N29" i="255" s="1"/>
  <c r="M28" i="255"/>
  <c r="N28" i="255" s="1"/>
  <c r="M27" i="255"/>
  <c r="N27" i="255" s="1"/>
  <c r="M26" i="255"/>
  <c r="N26" i="255" s="1"/>
  <c r="M25" i="255"/>
  <c r="N25" i="255" s="1"/>
  <c r="M24" i="255"/>
  <c r="N24" i="255" s="1"/>
  <c r="M23" i="255"/>
  <c r="N23" i="255" s="1"/>
  <c r="M22" i="255"/>
  <c r="N22" i="255" s="1"/>
  <c r="M21" i="255"/>
  <c r="N21" i="255" s="1"/>
  <c r="M20" i="255"/>
  <c r="N20" i="255" s="1"/>
  <c r="M19" i="255"/>
  <c r="N19" i="255" s="1"/>
  <c r="M18" i="255"/>
  <c r="N18" i="255" s="1"/>
  <c r="M17" i="255"/>
  <c r="N17" i="255" s="1"/>
  <c r="M16" i="255"/>
  <c r="N16" i="255" s="1"/>
  <c r="M15" i="255"/>
  <c r="N15" i="255" s="1"/>
  <c r="M14" i="255"/>
  <c r="N14" i="255" s="1"/>
  <c r="M13" i="255"/>
  <c r="N13" i="255" s="1"/>
  <c r="M12" i="255"/>
  <c r="N12" i="255" s="1"/>
  <c r="M11" i="255"/>
  <c r="N11" i="255" s="1"/>
  <c r="M10" i="255"/>
  <c r="N10" i="255" s="1"/>
  <c r="M9" i="255"/>
  <c r="N9" i="255" s="1"/>
  <c r="M8" i="255"/>
  <c r="N8" i="255" s="1"/>
  <c r="M7" i="255"/>
  <c r="N7" i="255" s="1"/>
  <c r="M57" i="254"/>
  <c r="N57" i="254" s="1"/>
  <c r="M56" i="254"/>
  <c r="N56" i="254" s="1"/>
  <c r="M55" i="254"/>
  <c r="N55" i="254" s="1"/>
  <c r="M54" i="254"/>
  <c r="N54" i="254" s="1"/>
  <c r="M53" i="254"/>
  <c r="N53" i="254" s="1"/>
  <c r="M52" i="254"/>
  <c r="N52" i="254" s="1"/>
  <c r="M51" i="254"/>
  <c r="N51" i="254" s="1"/>
  <c r="M50" i="254"/>
  <c r="N50" i="254" s="1"/>
  <c r="M49" i="254"/>
  <c r="N49" i="254" s="1"/>
  <c r="M48" i="254"/>
  <c r="N48" i="254" s="1"/>
  <c r="M47" i="254"/>
  <c r="N47" i="254" s="1"/>
  <c r="M46" i="254"/>
  <c r="N46" i="254" s="1"/>
  <c r="M45" i="254"/>
  <c r="N45" i="254" s="1"/>
  <c r="M44" i="254"/>
  <c r="N44" i="254" s="1"/>
  <c r="M43" i="254"/>
  <c r="N43" i="254" s="1"/>
  <c r="M42" i="254"/>
  <c r="N42" i="254" s="1"/>
  <c r="M41" i="254"/>
  <c r="N41" i="254" s="1"/>
  <c r="M40" i="254"/>
  <c r="N40" i="254" s="1"/>
  <c r="M39" i="254"/>
  <c r="N39" i="254" s="1"/>
  <c r="M38" i="254"/>
  <c r="N38" i="254" s="1"/>
  <c r="M37" i="254"/>
  <c r="N37" i="254" s="1"/>
  <c r="M36" i="254"/>
  <c r="N36" i="254" s="1"/>
  <c r="M35" i="254"/>
  <c r="N35" i="254" s="1"/>
  <c r="M34" i="254"/>
  <c r="N34" i="254" s="1"/>
  <c r="M33" i="254"/>
  <c r="N33" i="254" s="1"/>
  <c r="M32" i="254"/>
  <c r="N32" i="254" s="1"/>
  <c r="M31" i="254"/>
  <c r="N31" i="254" s="1"/>
  <c r="M30" i="254"/>
  <c r="N30" i="254" s="1"/>
  <c r="M29" i="254"/>
  <c r="N29" i="254" s="1"/>
  <c r="M28" i="254"/>
  <c r="N28" i="254" s="1"/>
  <c r="M27" i="254"/>
  <c r="N27" i="254" s="1"/>
  <c r="M26" i="254"/>
  <c r="N26" i="254" s="1"/>
  <c r="M25" i="254"/>
  <c r="N25" i="254" s="1"/>
  <c r="M24" i="254"/>
  <c r="N24" i="254" s="1"/>
  <c r="M23" i="254"/>
  <c r="N23" i="254" s="1"/>
  <c r="M22" i="254"/>
  <c r="N22" i="254" s="1"/>
  <c r="M21" i="254"/>
  <c r="N21" i="254" s="1"/>
  <c r="M20" i="254"/>
  <c r="N20" i="254" s="1"/>
  <c r="M19" i="254"/>
  <c r="N19" i="254" s="1"/>
  <c r="M18" i="254"/>
  <c r="N18" i="254" s="1"/>
  <c r="M17" i="254"/>
  <c r="N17" i="254" s="1"/>
  <c r="M16" i="254"/>
  <c r="N16" i="254" s="1"/>
  <c r="M15" i="254"/>
  <c r="N15" i="254" s="1"/>
  <c r="M14" i="254"/>
  <c r="N14" i="254" s="1"/>
  <c r="M13" i="254"/>
  <c r="N13" i="254" s="1"/>
  <c r="M12" i="254"/>
  <c r="N12" i="254" s="1"/>
  <c r="M11" i="254"/>
  <c r="N11" i="254" s="1"/>
  <c r="M10" i="254"/>
  <c r="N10" i="254" s="1"/>
  <c r="M9" i="254"/>
  <c r="N9" i="254" s="1"/>
  <c r="M8" i="254"/>
  <c r="N8" i="254" s="1"/>
  <c r="M7" i="254"/>
  <c r="N7" i="254" s="1"/>
  <c r="M57" i="253"/>
  <c r="N57" i="253" s="1"/>
  <c r="M56" i="253"/>
  <c r="N56" i="253" s="1"/>
  <c r="M55" i="253"/>
  <c r="N55" i="253" s="1"/>
  <c r="M54" i="253"/>
  <c r="N54" i="253" s="1"/>
  <c r="M53" i="253"/>
  <c r="N53" i="253" s="1"/>
  <c r="M52" i="253"/>
  <c r="N52" i="253" s="1"/>
  <c r="M51" i="253"/>
  <c r="N51" i="253" s="1"/>
  <c r="M50" i="253"/>
  <c r="N50" i="253" s="1"/>
  <c r="M49" i="253"/>
  <c r="N49" i="253" s="1"/>
  <c r="M48" i="253"/>
  <c r="N48" i="253" s="1"/>
  <c r="M47" i="253"/>
  <c r="N47" i="253" s="1"/>
  <c r="M46" i="253"/>
  <c r="N46" i="253" s="1"/>
  <c r="M45" i="253"/>
  <c r="N45" i="253" s="1"/>
  <c r="M44" i="253"/>
  <c r="N44" i="253" s="1"/>
  <c r="M43" i="253"/>
  <c r="N43" i="253" s="1"/>
  <c r="M42" i="253"/>
  <c r="N42" i="253" s="1"/>
  <c r="M41" i="253"/>
  <c r="N41" i="253" s="1"/>
  <c r="M40" i="253"/>
  <c r="N40" i="253" s="1"/>
  <c r="M39" i="253"/>
  <c r="N39" i="253" s="1"/>
  <c r="M38" i="253"/>
  <c r="N38" i="253" s="1"/>
  <c r="M37" i="253"/>
  <c r="N37" i="253" s="1"/>
  <c r="M36" i="253"/>
  <c r="N36" i="253" s="1"/>
  <c r="M35" i="253"/>
  <c r="N35" i="253" s="1"/>
  <c r="M34" i="253"/>
  <c r="N34" i="253" s="1"/>
  <c r="M33" i="253"/>
  <c r="N33" i="253" s="1"/>
  <c r="M32" i="253"/>
  <c r="N32" i="253" s="1"/>
  <c r="M31" i="253"/>
  <c r="N31" i="253" s="1"/>
  <c r="M30" i="253"/>
  <c r="N30" i="253" s="1"/>
  <c r="M29" i="253"/>
  <c r="N29" i="253" s="1"/>
  <c r="M28" i="253"/>
  <c r="N28" i="253" s="1"/>
  <c r="M27" i="253"/>
  <c r="N27" i="253" s="1"/>
  <c r="M26" i="253"/>
  <c r="N26" i="253" s="1"/>
  <c r="M25" i="253"/>
  <c r="N25" i="253" s="1"/>
  <c r="M24" i="253"/>
  <c r="N24" i="253" s="1"/>
  <c r="M23" i="253"/>
  <c r="N23" i="253" s="1"/>
  <c r="M22" i="253"/>
  <c r="N22" i="253" s="1"/>
  <c r="M21" i="253"/>
  <c r="N21" i="253" s="1"/>
  <c r="M20" i="253"/>
  <c r="N20" i="253" s="1"/>
  <c r="M19" i="253"/>
  <c r="N19" i="253" s="1"/>
  <c r="M18" i="253"/>
  <c r="N18" i="253" s="1"/>
  <c r="M17" i="253"/>
  <c r="N17" i="253" s="1"/>
  <c r="M16" i="253"/>
  <c r="N16" i="253" s="1"/>
  <c r="M15" i="253"/>
  <c r="N15" i="253" s="1"/>
  <c r="M14" i="253"/>
  <c r="N14" i="253" s="1"/>
  <c r="M13" i="253"/>
  <c r="N13" i="253" s="1"/>
  <c r="M12" i="253"/>
  <c r="N12" i="253" s="1"/>
  <c r="M11" i="253"/>
  <c r="N11" i="253" s="1"/>
  <c r="M10" i="253"/>
  <c r="N10" i="253" s="1"/>
  <c r="M9" i="253"/>
  <c r="N9" i="253" s="1"/>
  <c r="M8" i="253"/>
  <c r="N8" i="253" s="1"/>
  <c r="M7" i="253"/>
  <c r="N7" i="253" s="1"/>
  <c r="L30" i="252"/>
  <c r="H30" i="252"/>
  <c r="M30" i="252" s="1"/>
  <c r="M29" i="252"/>
  <c r="N29" i="252" s="1"/>
  <c r="L28" i="252"/>
  <c r="H28" i="252"/>
  <c r="M28" i="252" s="1"/>
  <c r="M27" i="252"/>
  <c r="N27" i="252" s="1"/>
  <c r="M26" i="252"/>
  <c r="N26" i="252" s="1"/>
  <c r="M25" i="252"/>
  <c r="L25" i="252"/>
  <c r="M24" i="252"/>
  <c r="N24" i="252" s="1"/>
  <c r="M23" i="252"/>
  <c r="L23" i="252"/>
  <c r="M22" i="252"/>
  <c r="L22" i="252"/>
  <c r="M21" i="252"/>
  <c r="N21" i="252" s="1"/>
  <c r="M20" i="252"/>
  <c r="N20" i="252" s="1"/>
  <c r="M19" i="252"/>
  <c r="N19" i="252" s="1"/>
  <c r="M18" i="252"/>
  <c r="N18" i="252" s="1"/>
  <c r="M17" i="252"/>
  <c r="L17" i="252"/>
  <c r="M16" i="252"/>
  <c r="N16" i="252" s="1"/>
  <c r="M15" i="252"/>
  <c r="L15" i="252"/>
  <c r="M14" i="252"/>
  <c r="L14" i="252"/>
  <c r="M13" i="252"/>
  <c r="L13" i="252"/>
  <c r="M12" i="252"/>
  <c r="L12" i="252"/>
  <c r="M11" i="252"/>
  <c r="N11" i="252" s="1"/>
  <c r="M10" i="252"/>
  <c r="N10" i="252" s="1"/>
  <c r="M9" i="252"/>
  <c r="N9" i="252" s="1"/>
  <c r="L8" i="252"/>
  <c r="K8" i="252"/>
  <c r="M8" i="252" s="1"/>
  <c r="J8" i="252"/>
  <c r="L7" i="252"/>
  <c r="K7" i="252"/>
  <c r="M7" i="252" s="1"/>
  <c r="J7" i="252"/>
  <c r="L30" i="251"/>
  <c r="H30" i="251"/>
  <c r="M30" i="251" s="1"/>
  <c r="M29" i="251"/>
  <c r="N29" i="251" s="1"/>
  <c r="L28" i="251"/>
  <c r="H28" i="251"/>
  <c r="M28" i="251" s="1"/>
  <c r="N28" i="251" s="1"/>
  <c r="M27" i="251"/>
  <c r="N27" i="251" s="1"/>
  <c r="M26" i="251"/>
  <c r="N26" i="251" s="1"/>
  <c r="M25" i="251"/>
  <c r="L25" i="251"/>
  <c r="M24" i="251"/>
  <c r="N24" i="251" s="1"/>
  <c r="M23" i="251"/>
  <c r="L23" i="251"/>
  <c r="M22" i="251"/>
  <c r="L22" i="251"/>
  <c r="M21" i="251"/>
  <c r="N21" i="251" s="1"/>
  <c r="M20" i="251"/>
  <c r="N20" i="251" s="1"/>
  <c r="M19" i="251"/>
  <c r="N19" i="251" s="1"/>
  <c r="M18" i="251"/>
  <c r="N18" i="251" s="1"/>
  <c r="M17" i="251"/>
  <c r="L17" i="251"/>
  <c r="M16" i="251"/>
  <c r="N16" i="251" s="1"/>
  <c r="M15" i="251"/>
  <c r="L15" i="251"/>
  <c r="M14" i="251"/>
  <c r="L14" i="251"/>
  <c r="M13" i="251"/>
  <c r="L13" i="251"/>
  <c r="M12" i="251"/>
  <c r="L12" i="251"/>
  <c r="M11" i="251"/>
  <c r="N11" i="251" s="1"/>
  <c r="M10" i="251"/>
  <c r="N10" i="251" s="1"/>
  <c r="M9" i="251"/>
  <c r="N9" i="251" s="1"/>
  <c r="L8" i="251"/>
  <c r="K8" i="251"/>
  <c r="M8" i="251" s="1"/>
  <c r="J8" i="251"/>
  <c r="L7" i="251"/>
  <c r="K7" i="251"/>
  <c r="M7" i="251" s="1"/>
  <c r="J7" i="251"/>
  <c r="L30" i="250"/>
  <c r="H30" i="250"/>
  <c r="M30" i="250" s="1"/>
  <c r="M29" i="250"/>
  <c r="N29" i="250" s="1"/>
  <c r="L28" i="250"/>
  <c r="H28" i="250"/>
  <c r="M28" i="250" s="1"/>
  <c r="M27" i="250"/>
  <c r="N27" i="250" s="1"/>
  <c r="M26" i="250"/>
  <c r="N26" i="250" s="1"/>
  <c r="M25" i="250"/>
  <c r="L25" i="250"/>
  <c r="M24" i="250"/>
  <c r="N24" i="250" s="1"/>
  <c r="M23" i="250"/>
  <c r="L23" i="250"/>
  <c r="M22" i="250"/>
  <c r="L22" i="250"/>
  <c r="M21" i="250"/>
  <c r="N21" i="250" s="1"/>
  <c r="M20" i="250"/>
  <c r="N20" i="250" s="1"/>
  <c r="M19" i="250"/>
  <c r="N19" i="250" s="1"/>
  <c r="M18" i="250"/>
  <c r="N18" i="250" s="1"/>
  <c r="M17" i="250"/>
  <c r="L17" i="250"/>
  <c r="M16" i="250"/>
  <c r="N16" i="250" s="1"/>
  <c r="M15" i="250"/>
  <c r="L15" i="250"/>
  <c r="M14" i="250"/>
  <c r="L14" i="250"/>
  <c r="M13" i="250"/>
  <c r="L13" i="250"/>
  <c r="M12" i="250"/>
  <c r="L12" i="250"/>
  <c r="M11" i="250"/>
  <c r="N11" i="250" s="1"/>
  <c r="M10" i="250"/>
  <c r="N10" i="250" s="1"/>
  <c r="M9" i="250"/>
  <c r="N9" i="250" s="1"/>
  <c r="L8" i="250"/>
  <c r="K8" i="250"/>
  <c r="M8" i="250" s="1"/>
  <c r="J8" i="250"/>
  <c r="L7" i="250"/>
  <c r="K7" i="250"/>
  <c r="M7" i="250" s="1"/>
  <c r="J7" i="250"/>
  <c r="M50" i="241"/>
  <c r="N50" i="241" s="1"/>
  <c r="M49" i="241"/>
  <c r="N49" i="241" s="1"/>
  <c r="M48" i="241"/>
  <c r="N48" i="241" s="1"/>
  <c r="M47" i="241"/>
  <c r="N47" i="241" s="1"/>
  <c r="M46" i="241"/>
  <c r="N46" i="241" s="1"/>
  <c r="M45" i="241"/>
  <c r="N45" i="241" s="1"/>
  <c r="M44" i="241"/>
  <c r="N44" i="241" s="1"/>
  <c r="M43" i="241"/>
  <c r="N43" i="241" s="1"/>
  <c r="M42" i="241"/>
  <c r="N42" i="241" s="1"/>
  <c r="M41" i="241"/>
  <c r="N41" i="241" s="1"/>
  <c r="M40" i="241"/>
  <c r="N40" i="241" s="1"/>
  <c r="M39" i="241"/>
  <c r="N39" i="241" s="1"/>
  <c r="M38" i="241"/>
  <c r="N38" i="241" s="1"/>
  <c r="M37" i="241"/>
  <c r="N37" i="241" s="1"/>
  <c r="M36" i="241"/>
  <c r="N36" i="241" s="1"/>
  <c r="M35" i="241"/>
  <c r="N35" i="241" s="1"/>
  <c r="M34" i="241"/>
  <c r="N34" i="241" s="1"/>
  <c r="M33" i="241"/>
  <c r="N33" i="241" s="1"/>
  <c r="N32" i="241"/>
  <c r="M31" i="241"/>
  <c r="N31" i="241" s="1"/>
  <c r="M30" i="241"/>
  <c r="N30" i="241" s="1"/>
  <c r="M29" i="241"/>
  <c r="N29" i="241" s="1"/>
  <c r="M28" i="241"/>
  <c r="N28" i="241" s="1"/>
  <c r="M27" i="241"/>
  <c r="N27" i="241" s="1"/>
  <c r="M26" i="241"/>
  <c r="N26" i="241" s="1"/>
  <c r="M25" i="241"/>
  <c r="N25" i="241" s="1"/>
  <c r="M24" i="241"/>
  <c r="N24" i="241" s="1"/>
  <c r="M23" i="241"/>
  <c r="N23" i="241" s="1"/>
  <c r="M22" i="241"/>
  <c r="N22" i="241" s="1"/>
  <c r="M21" i="241"/>
  <c r="N21" i="241" s="1"/>
  <c r="M20" i="241"/>
  <c r="N20" i="241" s="1"/>
  <c r="M19" i="241"/>
  <c r="N19" i="241" s="1"/>
  <c r="M18" i="241"/>
  <c r="N18" i="241" s="1"/>
  <c r="M17" i="241"/>
  <c r="N17" i="241" s="1"/>
  <c r="M16" i="241"/>
  <c r="N16" i="241" s="1"/>
  <c r="M15" i="241"/>
  <c r="N15" i="241" s="1"/>
  <c r="M14" i="241"/>
  <c r="N14" i="241" s="1"/>
  <c r="M13" i="241"/>
  <c r="N13" i="241" s="1"/>
  <c r="M12" i="241"/>
  <c r="N12" i="241" s="1"/>
  <c r="M11" i="241"/>
  <c r="N11" i="241" s="1"/>
  <c r="M10" i="241"/>
  <c r="N10" i="241" s="1"/>
  <c r="M9" i="241"/>
  <c r="N9" i="241" s="1"/>
  <c r="M8" i="241"/>
  <c r="N8" i="241" s="1"/>
  <c r="M7" i="241"/>
  <c r="N7" i="241" s="1"/>
  <c r="M50" i="240"/>
  <c r="N50" i="240" s="1"/>
  <c r="M49" i="240"/>
  <c r="N49" i="240" s="1"/>
  <c r="M48" i="240"/>
  <c r="N48" i="240" s="1"/>
  <c r="M47" i="240"/>
  <c r="N47" i="240" s="1"/>
  <c r="M46" i="240"/>
  <c r="N46" i="240" s="1"/>
  <c r="M45" i="240"/>
  <c r="N45" i="240" s="1"/>
  <c r="M44" i="240"/>
  <c r="N44" i="240" s="1"/>
  <c r="M43" i="240"/>
  <c r="N43" i="240" s="1"/>
  <c r="M42" i="240"/>
  <c r="N42" i="240" s="1"/>
  <c r="M41" i="240"/>
  <c r="N41" i="240" s="1"/>
  <c r="M40" i="240"/>
  <c r="N40" i="240" s="1"/>
  <c r="M39" i="240"/>
  <c r="N39" i="240" s="1"/>
  <c r="M38" i="240"/>
  <c r="N38" i="240" s="1"/>
  <c r="M37" i="240"/>
  <c r="N37" i="240" s="1"/>
  <c r="M36" i="240"/>
  <c r="N36" i="240" s="1"/>
  <c r="M35" i="240"/>
  <c r="N35" i="240" s="1"/>
  <c r="M34" i="240"/>
  <c r="N34" i="240" s="1"/>
  <c r="M33" i="240"/>
  <c r="N33" i="240" s="1"/>
  <c r="N32" i="240"/>
  <c r="M31" i="240"/>
  <c r="N31" i="240" s="1"/>
  <c r="M30" i="240"/>
  <c r="N30" i="240" s="1"/>
  <c r="M29" i="240"/>
  <c r="N29" i="240" s="1"/>
  <c r="M28" i="240"/>
  <c r="N28" i="240" s="1"/>
  <c r="M27" i="240"/>
  <c r="N27" i="240" s="1"/>
  <c r="M26" i="240"/>
  <c r="N26" i="240" s="1"/>
  <c r="M25" i="240"/>
  <c r="N25" i="240" s="1"/>
  <c r="M24" i="240"/>
  <c r="N24" i="240" s="1"/>
  <c r="M23" i="240"/>
  <c r="N23" i="240" s="1"/>
  <c r="M22" i="240"/>
  <c r="N22" i="240" s="1"/>
  <c r="M21" i="240"/>
  <c r="N21" i="240" s="1"/>
  <c r="M20" i="240"/>
  <c r="N20" i="240" s="1"/>
  <c r="M19" i="240"/>
  <c r="N19" i="240" s="1"/>
  <c r="M18" i="240"/>
  <c r="N18" i="240" s="1"/>
  <c r="M17" i="240"/>
  <c r="N17" i="240" s="1"/>
  <c r="M16" i="240"/>
  <c r="N16" i="240" s="1"/>
  <c r="M15" i="240"/>
  <c r="N15" i="240" s="1"/>
  <c r="M14" i="240"/>
  <c r="N14" i="240" s="1"/>
  <c r="M13" i="240"/>
  <c r="N13" i="240" s="1"/>
  <c r="M12" i="240"/>
  <c r="N12" i="240" s="1"/>
  <c r="M11" i="240"/>
  <c r="N11" i="240" s="1"/>
  <c r="M10" i="240"/>
  <c r="N10" i="240" s="1"/>
  <c r="M9" i="240"/>
  <c r="N9" i="240" s="1"/>
  <c r="M8" i="240"/>
  <c r="N8" i="240" s="1"/>
  <c r="M7" i="240"/>
  <c r="N7" i="240" s="1"/>
  <c r="M50" i="239"/>
  <c r="N50" i="239" s="1"/>
  <c r="M49" i="239"/>
  <c r="N49" i="239" s="1"/>
  <c r="M48" i="239"/>
  <c r="N48" i="239" s="1"/>
  <c r="M47" i="239"/>
  <c r="N47" i="239" s="1"/>
  <c r="M46" i="239"/>
  <c r="N46" i="239" s="1"/>
  <c r="M45" i="239"/>
  <c r="N45" i="239" s="1"/>
  <c r="M44" i="239"/>
  <c r="N44" i="239" s="1"/>
  <c r="M43" i="239"/>
  <c r="N43" i="239" s="1"/>
  <c r="M42" i="239"/>
  <c r="N42" i="239" s="1"/>
  <c r="M41" i="239"/>
  <c r="N41" i="239" s="1"/>
  <c r="M40" i="239"/>
  <c r="N40" i="239" s="1"/>
  <c r="M39" i="239"/>
  <c r="N39" i="239" s="1"/>
  <c r="M38" i="239"/>
  <c r="N38" i="239" s="1"/>
  <c r="M37" i="239"/>
  <c r="N37" i="239" s="1"/>
  <c r="M36" i="239"/>
  <c r="N36" i="239" s="1"/>
  <c r="M35" i="239"/>
  <c r="N35" i="239" s="1"/>
  <c r="M34" i="239"/>
  <c r="N34" i="239" s="1"/>
  <c r="M33" i="239"/>
  <c r="N33" i="239" s="1"/>
  <c r="N32" i="239"/>
  <c r="M31" i="239"/>
  <c r="N31" i="239" s="1"/>
  <c r="M30" i="239"/>
  <c r="N30" i="239" s="1"/>
  <c r="M29" i="239"/>
  <c r="N29" i="239" s="1"/>
  <c r="M28" i="239"/>
  <c r="N28" i="239" s="1"/>
  <c r="M27" i="239"/>
  <c r="N27" i="239" s="1"/>
  <c r="M26" i="239"/>
  <c r="N26" i="239" s="1"/>
  <c r="M25" i="239"/>
  <c r="N25" i="239" s="1"/>
  <c r="M24" i="239"/>
  <c r="N24" i="239" s="1"/>
  <c r="M23" i="239"/>
  <c r="N23" i="239" s="1"/>
  <c r="M22" i="239"/>
  <c r="N22" i="239" s="1"/>
  <c r="M21" i="239"/>
  <c r="N21" i="239" s="1"/>
  <c r="M20" i="239"/>
  <c r="N20" i="239" s="1"/>
  <c r="M19" i="239"/>
  <c r="N19" i="239" s="1"/>
  <c r="M18" i="239"/>
  <c r="N18" i="239" s="1"/>
  <c r="M17" i="239"/>
  <c r="N17" i="239" s="1"/>
  <c r="M16" i="239"/>
  <c r="N16" i="239" s="1"/>
  <c r="M15" i="239"/>
  <c r="N15" i="239" s="1"/>
  <c r="M14" i="239"/>
  <c r="N14" i="239" s="1"/>
  <c r="M13" i="239"/>
  <c r="N13" i="239" s="1"/>
  <c r="M12" i="239"/>
  <c r="N12" i="239" s="1"/>
  <c r="M11" i="239"/>
  <c r="N11" i="239" s="1"/>
  <c r="M10" i="239"/>
  <c r="N10" i="239" s="1"/>
  <c r="M9" i="239"/>
  <c r="N9" i="239" s="1"/>
  <c r="M8" i="239"/>
  <c r="N8" i="239" s="1"/>
  <c r="M7" i="239"/>
  <c r="N7" i="239" s="1"/>
  <c r="M27" i="238"/>
  <c r="L27" i="238"/>
  <c r="M26" i="238"/>
  <c r="L26" i="238"/>
  <c r="M25" i="238"/>
  <c r="L25" i="238"/>
  <c r="M24" i="238"/>
  <c r="N24" i="238" s="1"/>
  <c r="M23" i="238"/>
  <c r="N23" i="238" s="1"/>
  <c r="M22" i="238"/>
  <c r="N22" i="238" s="1"/>
  <c r="M21" i="238"/>
  <c r="N21" i="238" s="1"/>
  <c r="M20" i="238"/>
  <c r="N20" i="238" s="1"/>
  <c r="M19" i="238"/>
  <c r="N19" i="238" s="1"/>
  <c r="M18" i="238"/>
  <c r="N18" i="238" s="1"/>
  <c r="M17" i="238"/>
  <c r="N17" i="238" s="1"/>
  <c r="L16" i="238"/>
  <c r="H16" i="238"/>
  <c r="M16" i="238" s="1"/>
  <c r="M15" i="238"/>
  <c r="N15" i="238" s="1"/>
  <c r="M14" i="238"/>
  <c r="N14" i="238" s="1"/>
  <c r="M13" i="238"/>
  <c r="L13" i="238"/>
  <c r="M12" i="238"/>
  <c r="N12" i="238" s="1"/>
  <c r="M11" i="238"/>
  <c r="L11" i="238"/>
  <c r="M10" i="238"/>
  <c r="L10" i="238"/>
  <c r="M9" i="238"/>
  <c r="L9" i="238"/>
  <c r="M8" i="238"/>
  <c r="L8" i="238"/>
  <c r="M7" i="238"/>
  <c r="L7" i="238"/>
  <c r="M27" i="237"/>
  <c r="L27" i="237"/>
  <c r="M26" i="237"/>
  <c r="L26" i="237"/>
  <c r="M25" i="237"/>
  <c r="L25" i="237"/>
  <c r="M24" i="237"/>
  <c r="N24" i="237" s="1"/>
  <c r="M23" i="237"/>
  <c r="N23" i="237" s="1"/>
  <c r="M22" i="237"/>
  <c r="N22" i="237" s="1"/>
  <c r="M21" i="237"/>
  <c r="N21" i="237" s="1"/>
  <c r="M20" i="237"/>
  <c r="N20" i="237" s="1"/>
  <c r="M19" i="237"/>
  <c r="N19" i="237" s="1"/>
  <c r="M18" i="237"/>
  <c r="N18" i="237" s="1"/>
  <c r="M17" i="237"/>
  <c r="N17" i="237" s="1"/>
  <c r="L16" i="237"/>
  <c r="H16" i="237"/>
  <c r="M16" i="237" s="1"/>
  <c r="M15" i="237"/>
  <c r="N15" i="237" s="1"/>
  <c r="M14" i="237"/>
  <c r="N14" i="237" s="1"/>
  <c r="M13" i="237"/>
  <c r="L13" i="237"/>
  <c r="M12" i="237"/>
  <c r="N12" i="237" s="1"/>
  <c r="M11" i="237"/>
  <c r="L11" i="237"/>
  <c r="M10" i="237"/>
  <c r="L10" i="237"/>
  <c r="M9" i="237"/>
  <c r="L9" i="237"/>
  <c r="M8" i="237"/>
  <c r="L8" i="237"/>
  <c r="M7" i="237"/>
  <c r="L7" i="237"/>
  <c r="M27" i="236"/>
  <c r="L27" i="236"/>
  <c r="M26" i="236"/>
  <c r="L26" i="236"/>
  <c r="M25" i="236"/>
  <c r="L25" i="236"/>
  <c r="M24" i="236"/>
  <c r="N24" i="236" s="1"/>
  <c r="M23" i="236"/>
  <c r="N23" i="236" s="1"/>
  <c r="M22" i="236"/>
  <c r="N22" i="236" s="1"/>
  <c r="M21" i="236"/>
  <c r="N21" i="236" s="1"/>
  <c r="M20" i="236"/>
  <c r="N20" i="236" s="1"/>
  <c r="M19" i="236"/>
  <c r="N19" i="236" s="1"/>
  <c r="M18" i="236"/>
  <c r="N18" i="236" s="1"/>
  <c r="M17" i="236"/>
  <c r="N17" i="236" s="1"/>
  <c r="L16" i="236"/>
  <c r="H16" i="236"/>
  <c r="M16" i="236" s="1"/>
  <c r="M15" i="236"/>
  <c r="N15" i="236" s="1"/>
  <c r="M14" i="236"/>
  <c r="N14" i="236" s="1"/>
  <c r="M13" i="236"/>
  <c r="L13" i="236"/>
  <c r="M12" i="236"/>
  <c r="N12" i="236" s="1"/>
  <c r="M11" i="236"/>
  <c r="L11" i="236"/>
  <c r="M10" i="236"/>
  <c r="L10" i="236"/>
  <c r="M9" i="236"/>
  <c r="L9" i="236"/>
  <c r="M8" i="236"/>
  <c r="L8" i="236"/>
  <c r="M7" i="236"/>
  <c r="L7" i="236"/>
  <c r="M21" i="235"/>
  <c r="N21" i="235" s="1"/>
  <c r="M20" i="235"/>
  <c r="N20" i="235" s="1"/>
  <c r="M19" i="235"/>
  <c r="N19" i="235" s="1"/>
  <c r="M18" i="235"/>
  <c r="N18" i="235" s="1"/>
  <c r="M17" i="235"/>
  <c r="N17" i="235" s="1"/>
  <c r="M16" i="235"/>
  <c r="N16" i="235" s="1"/>
  <c r="M15" i="235"/>
  <c r="N15" i="235" s="1"/>
  <c r="M14" i="235"/>
  <c r="N14" i="235" s="1"/>
  <c r="M13" i="235"/>
  <c r="N13" i="235" s="1"/>
  <c r="M12" i="235"/>
  <c r="N12" i="235" s="1"/>
  <c r="M11" i="235"/>
  <c r="N11" i="235" s="1"/>
  <c r="N10" i="235"/>
  <c r="M9" i="235"/>
  <c r="N9" i="235" s="1"/>
  <c r="M8" i="235"/>
  <c r="N8" i="235" s="1"/>
  <c r="M21" i="233"/>
  <c r="N21" i="233" s="1"/>
  <c r="M20" i="233"/>
  <c r="N20" i="233" s="1"/>
  <c r="M19" i="233"/>
  <c r="N19" i="233" s="1"/>
  <c r="M18" i="233"/>
  <c r="N18" i="233" s="1"/>
  <c r="M17" i="233"/>
  <c r="N17" i="233" s="1"/>
  <c r="M16" i="233"/>
  <c r="N16" i="233" s="1"/>
  <c r="M15" i="233"/>
  <c r="N15" i="233" s="1"/>
  <c r="M14" i="233"/>
  <c r="N14" i="233" s="1"/>
  <c r="M13" i="233"/>
  <c r="N13" i="233" s="1"/>
  <c r="M12" i="233"/>
  <c r="N12" i="233" s="1"/>
  <c r="M11" i="233"/>
  <c r="N11" i="233" s="1"/>
  <c r="M9" i="233"/>
  <c r="M8" i="233"/>
  <c r="M21" i="231"/>
  <c r="N21" i="231" s="1"/>
  <c r="M20" i="231"/>
  <c r="N20" i="231" s="1"/>
  <c r="M19" i="231"/>
  <c r="N19" i="231" s="1"/>
  <c r="M18" i="231"/>
  <c r="N18" i="231" s="1"/>
  <c r="M17" i="231"/>
  <c r="N17" i="231" s="1"/>
  <c r="M16" i="231"/>
  <c r="N16" i="231" s="1"/>
  <c r="M15" i="231"/>
  <c r="N15" i="231" s="1"/>
  <c r="M14" i="231"/>
  <c r="N14" i="231" s="1"/>
  <c r="M13" i="231"/>
  <c r="N13" i="231" s="1"/>
  <c r="M12" i="231"/>
  <c r="N12" i="231" s="1"/>
  <c r="M11" i="231"/>
  <c r="N11" i="231" s="1"/>
  <c r="N10" i="231"/>
  <c r="M9" i="231"/>
  <c r="N9" i="231" s="1"/>
  <c r="M8" i="231"/>
  <c r="N8" i="231" s="1"/>
  <c r="N13" i="252" l="1"/>
  <c r="N30" i="251"/>
  <c r="N11" i="238"/>
  <c r="N25" i="250"/>
  <c r="N15" i="250"/>
  <c r="N23" i="250"/>
  <c r="N7" i="251"/>
  <c r="N22" i="251"/>
  <c r="N7" i="252"/>
  <c r="N28" i="252"/>
  <c r="N17" i="252"/>
  <c r="N17" i="250"/>
  <c r="N8" i="252"/>
  <c r="N14" i="250"/>
  <c r="N14" i="251"/>
  <c r="N15" i="251"/>
  <c r="N17" i="251"/>
  <c r="N23" i="252"/>
  <c r="N8" i="251"/>
  <c r="N15" i="252"/>
  <c r="N25" i="251"/>
  <c r="N22" i="250"/>
  <c r="N7" i="250"/>
  <c r="N12" i="250"/>
  <c r="N14" i="252"/>
  <c r="N30" i="252"/>
  <c r="N13" i="250"/>
  <c r="N10" i="236"/>
  <c r="N25" i="252"/>
  <c r="N58" i="254"/>
  <c r="N59" i="254" s="1"/>
  <c r="N22" i="252"/>
  <c r="N28" i="250"/>
  <c r="N23" i="251"/>
  <c r="N8" i="250"/>
  <c r="N30" i="250"/>
  <c r="N12" i="251"/>
  <c r="N16" i="236"/>
  <c r="N13" i="251"/>
  <c r="N12" i="252"/>
  <c r="N58" i="253"/>
  <c r="N58" i="255"/>
  <c r="N27" i="238"/>
  <c r="N13" i="236"/>
  <c r="N7" i="237"/>
  <c r="N25" i="237"/>
  <c r="N9" i="236"/>
  <c r="N27" i="237"/>
  <c r="N7" i="238"/>
  <c r="N25" i="238"/>
  <c r="N25" i="236"/>
  <c r="N27" i="236"/>
  <c r="N7" i="236"/>
  <c r="N11" i="236"/>
  <c r="N8" i="236"/>
  <c r="N13" i="237"/>
  <c r="N26" i="236"/>
  <c r="N10" i="237"/>
  <c r="N11" i="237"/>
  <c r="N16" i="237"/>
  <c r="N8" i="237"/>
  <c r="N9" i="237"/>
  <c r="N26" i="237"/>
  <c r="N10" i="238"/>
  <c r="N26" i="238"/>
  <c r="N13" i="238"/>
  <c r="N16" i="238"/>
  <c r="N8" i="238"/>
  <c r="N9" i="238"/>
  <c r="N51" i="240"/>
  <c r="N51" i="241"/>
  <c r="N51" i="239"/>
  <c r="N22" i="231"/>
  <c r="N23" i="231" s="1"/>
  <c r="N22" i="235"/>
  <c r="N23" i="235" s="1"/>
  <c r="N22" i="233"/>
  <c r="N23" i="233" s="1"/>
  <c r="N31" i="250" l="1"/>
  <c r="N32" i="250" s="1"/>
  <c r="N31" i="252"/>
  <c r="N32" i="252" s="1"/>
  <c r="N31" i="251"/>
  <c r="N32" i="251" s="1"/>
  <c r="N28" i="236"/>
  <c r="N29" i="236" s="1"/>
  <c r="N28" i="237"/>
  <c r="N29" i="237" s="1"/>
  <c r="N28" i="238"/>
  <c r="N29" i="238" s="1"/>
  <c r="L35" i="228"/>
  <c r="N35" i="228" s="1"/>
  <c r="H35" i="228"/>
  <c r="L34" i="228"/>
  <c r="H34" i="228"/>
  <c r="M33" i="228"/>
  <c r="N33" i="228" s="1"/>
  <c r="L31" i="228"/>
  <c r="L32" i="228" s="1"/>
  <c r="H31" i="228"/>
  <c r="H32" i="228" s="1"/>
  <c r="M32" i="228" s="1"/>
  <c r="M30" i="228"/>
  <c r="N30" i="228" s="1"/>
  <c r="M29" i="228"/>
  <c r="N29" i="228" s="1"/>
  <c r="M28" i="228"/>
  <c r="N28" i="228" s="1"/>
  <c r="M27" i="228"/>
  <c r="N27" i="228" s="1"/>
  <c r="M26" i="228"/>
  <c r="N26" i="228" s="1"/>
  <c r="M25" i="228"/>
  <c r="N25" i="228" s="1"/>
  <c r="M24" i="228"/>
  <c r="L24" i="228"/>
  <c r="M23" i="228"/>
  <c r="L23" i="228"/>
  <c r="M22" i="228"/>
  <c r="L22" i="228"/>
  <c r="M21" i="228"/>
  <c r="L21" i="228"/>
  <c r="M20" i="228"/>
  <c r="L20" i="228"/>
  <c r="M19" i="228"/>
  <c r="N19" i="228" s="1"/>
  <c r="M18" i="228"/>
  <c r="N18" i="228" s="1"/>
  <c r="M17" i="228"/>
  <c r="N17" i="228" s="1"/>
  <c r="M16" i="228"/>
  <c r="N16" i="228" s="1"/>
  <c r="M15" i="228"/>
  <c r="L15" i="228"/>
  <c r="M14" i="228"/>
  <c r="L14" i="228"/>
  <c r="M13" i="228"/>
  <c r="L13" i="228"/>
  <c r="M12" i="228"/>
  <c r="L12" i="228"/>
  <c r="M11" i="228"/>
  <c r="N11" i="228" s="1"/>
  <c r="M10" i="228"/>
  <c r="N10" i="228" s="1"/>
  <c r="M9" i="228"/>
  <c r="N9" i="228" s="1"/>
  <c r="M8" i="228"/>
  <c r="N8" i="228" s="1"/>
  <c r="L35" i="226"/>
  <c r="H35" i="226"/>
  <c r="L34" i="226"/>
  <c r="H34" i="226"/>
  <c r="M33" i="226"/>
  <c r="M34" i="226" s="1"/>
  <c r="L31" i="226"/>
  <c r="L32" i="226" s="1"/>
  <c r="H31" i="226"/>
  <c r="H32" i="226" s="1"/>
  <c r="M32" i="226" s="1"/>
  <c r="M30" i="226"/>
  <c r="N30" i="226" s="1"/>
  <c r="M29" i="226"/>
  <c r="N29" i="226" s="1"/>
  <c r="M28" i="226"/>
  <c r="N28" i="226" s="1"/>
  <c r="M27" i="226"/>
  <c r="N27" i="226" s="1"/>
  <c r="M26" i="226"/>
  <c r="N26" i="226" s="1"/>
  <c r="M25" i="226"/>
  <c r="N25" i="226" s="1"/>
  <c r="M24" i="226"/>
  <c r="L24" i="226"/>
  <c r="M23" i="226"/>
  <c r="L23" i="226"/>
  <c r="M22" i="226"/>
  <c r="L22" i="226"/>
  <c r="M21" i="226"/>
  <c r="L21" i="226"/>
  <c r="M20" i="226"/>
  <c r="L20" i="226"/>
  <c r="M19" i="226"/>
  <c r="N19" i="226" s="1"/>
  <c r="M18" i="226"/>
  <c r="N18" i="226" s="1"/>
  <c r="M17" i="226"/>
  <c r="N17" i="226" s="1"/>
  <c r="M16" i="226"/>
  <c r="N16" i="226" s="1"/>
  <c r="M15" i="226"/>
  <c r="L15" i="226"/>
  <c r="M14" i="226"/>
  <c r="L14" i="226"/>
  <c r="M13" i="226"/>
  <c r="L13" i="226"/>
  <c r="M12" i="226"/>
  <c r="L12" i="226"/>
  <c r="M11" i="226"/>
  <c r="N11" i="226" s="1"/>
  <c r="M10" i="226"/>
  <c r="N10" i="226" s="1"/>
  <c r="M9" i="226"/>
  <c r="N9" i="226" s="1"/>
  <c r="M8" i="226"/>
  <c r="N8" i="226" s="1"/>
  <c r="L35" i="224"/>
  <c r="N35" i="224" s="1"/>
  <c r="H35" i="224"/>
  <c r="L34" i="224"/>
  <c r="H34" i="224"/>
  <c r="M33" i="224"/>
  <c r="N33" i="224" s="1"/>
  <c r="L31" i="224"/>
  <c r="L32" i="224" s="1"/>
  <c r="H31" i="224"/>
  <c r="H32" i="224" s="1"/>
  <c r="M32" i="224" s="1"/>
  <c r="M30" i="224"/>
  <c r="N30" i="224" s="1"/>
  <c r="M29" i="224"/>
  <c r="N29" i="224" s="1"/>
  <c r="M28" i="224"/>
  <c r="N28" i="224" s="1"/>
  <c r="M27" i="224"/>
  <c r="N27" i="224" s="1"/>
  <c r="M26" i="224"/>
  <c r="N26" i="224" s="1"/>
  <c r="M25" i="224"/>
  <c r="N25" i="224" s="1"/>
  <c r="M24" i="224"/>
  <c r="L24" i="224"/>
  <c r="M23" i="224"/>
  <c r="L23" i="224"/>
  <c r="M22" i="224"/>
  <c r="L22" i="224"/>
  <c r="M21" i="224"/>
  <c r="L21" i="224"/>
  <c r="M20" i="224"/>
  <c r="L20" i="224"/>
  <c r="M19" i="224"/>
  <c r="N19" i="224" s="1"/>
  <c r="M18" i="224"/>
  <c r="N18" i="224" s="1"/>
  <c r="M17" i="224"/>
  <c r="N17" i="224" s="1"/>
  <c r="M16" i="224"/>
  <c r="N16" i="224" s="1"/>
  <c r="M15" i="224"/>
  <c r="L15" i="224"/>
  <c r="M14" i="224"/>
  <c r="L14" i="224"/>
  <c r="M13" i="224"/>
  <c r="L13" i="224"/>
  <c r="M12" i="224"/>
  <c r="L12" i="224"/>
  <c r="M11" i="224"/>
  <c r="N11" i="224" s="1"/>
  <c r="M10" i="224"/>
  <c r="N10" i="224" s="1"/>
  <c r="M9" i="224"/>
  <c r="N9" i="224" s="1"/>
  <c r="M8" i="224"/>
  <c r="N8" i="224" s="1"/>
  <c r="N24" i="226" l="1"/>
  <c r="N13" i="228"/>
  <c r="N21" i="224"/>
  <c r="N23" i="228"/>
  <c r="N20" i="228"/>
  <c r="N20" i="226"/>
  <c r="N15" i="224"/>
  <c r="N21" i="226"/>
  <c r="N12" i="224"/>
  <c r="M34" i="224"/>
  <c r="N34" i="224" s="1"/>
  <c r="N13" i="224"/>
  <c r="N15" i="228"/>
  <c r="N21" i="228"/>
  <c r="N22" i="224"/>
  <c r="N22" i="226"/>
  <c r="N12" i="228"/>
  <c r="N14" i="224"/>
  <c r="N24" i="224"/>
  <c r="M31" i="224"/>
  <c r="N31" i="224" s="1"/>
  <c r="N22" i="228"/>
  <c r="N23" i="226"/>
  <c r="N14" i="228"/>
  <c r="N24" i="228"/>
  <c r="M31" i="226"/>
  <c r="N20" i="224"/>
  <c r="N23" i="224"/>
  <c r="N32" i="228"/>
  <c r="N32" i="224"/>
  <c r="M31" i="228"/>
  <c r="N31" i="228" s="1"/>
  <c r="M34" i="228"/>
  <c r="N34" i="228" s="1"/>
  <c r="N36" i="224" l="1"/>
  <c r="N36" i="226"/>
  <c r="N37" i="226" s="1"/>
  <c r="N36" i="228"/>
  <c r="M38" i="217"/>
  <c r="N38" i="217" s="1"/>
  <c r="M37" i="217"/>
  <c r="N37" i="217" s="1"/>
  <c r="M36" i="217"/>
  <c r="N36" i="217" s="1"/>
  <c r="M35" i="217"/>
  <c r="N35" i="217" s="1"/>
  <c r="M34" i="217"/>
  <c r="N34" i="217" s="1"/>
  <c r="M33" i="217"/>
  <c r="N33" i="217" s="1"/>
  <c r="M32" i="217"/>
  <c r="L32" i="217"/>
  <c r="M31" i="217"/>
  <c r="L31" i="217"/>
  <c r="L30" i="217"/>
  <c r="H30" i="217"/>
  <c r="M30" i="217" s="1"/>
  <c r="L29" i="217"/>
  <c r="H29" i="217"/>
  <c r="M29" i="217" s="1"/>
  <c r="M28" i="217"/>
  <c r="L28" i="217"/>
  <c r="L27" i="217"/>
  <c r="N27" i="217" s="1"/>
  <c r="H27" i="217"/>
  <c r="L26" i="217"/>
  <c r="H26" i="217"/>
  <c r="M26" i="217" s="1"/>
  <c r="L25" i="217"/>
  <c r="H25" i="217"/>
  <c r="M25" i="217" s="1"/>
  <c r="M24" i="217"/>
  <c r="N24" i="217" s="1"/>
  <c r="M23" i="217"/>
  <c r="N23" i="217" s="1"/>
  <c r="M22" i="217"/>
  <c r="N22" i="217" s="1"/>
  <c r="M21" i="217"/>
  <c r="N21" i="217" s="1"/>
  <c r="M20" i="217"/>
  <c r="N20" i="217" s="1"/>
  <c r="M19" i="217"/>
  <c r="N19" i="217" s="1"/>
  <c r="M18" i="217"/>
  <c r="N18" i="217" s="1"/>
  <c r="M17" i="217"/>
  <c r="N17" i="217" s="1"/>
  <c r="M16" i="217"/>
  <c r="N16" i="217" s="1"/>
  <c r="M15" i="217"/>
  <c r="N15" i="217" s="1"/>
  <c r="M14" i="217"/>
  <c r="N14" i="217" s="1"/>
  <c r="L13" i="217"/>
  <c r="K13" i="217"/>
  <c r="M13" i="217" s="1"/>
  <c r="J13" i="217"/>
  <c r="L12" i="217"/>
  <c r="K12" i="217"/>
  <c r="M12" i="217" s="1"/>
  <c r="J12" i="217"/>
  <c r="M11" i="217"/>
  <c r="N11" i="217" s="1"/>
  <c r="M10" i="217"/>
  <c r="N10" i="217" s="1"/>
  <c r="M9" i="217"/>
  <c r="N9" i="217" s="1"/>
  <c r="M8" i="217"/>
  <c r="L8" i="217"/>
  <c r="M7" i="217"/>
  <c r="L7" i="217"/>
  <c r="M38" i="216"/>
  <c r="N38" i="216" s="1"/>
  <c r="M37" i="216"/>
  <c r="N37" i="216" s="1"/>
  <c r="M36" i="216"/>
  <c r="N36" i="216" s="1"/>
  <c r="M35" i="216"/>
  <c r="N35" i="216" s="1"/>
  <c r="M34" i="216"/>
  <c r="N34" i="216" s="1"/>
  <c r="M33" i="216"/>
  <c r="N33" i="216" s="1"/>
  <c r="M32" i="216"/>
  <c r="L32" i="216"/>
  <c r="M31" i="216"/>
  <c r="L31" i="216"/>
  <c r="L30" i="216"/>
  <c r="H30" i="216"/>
  <c r="M30" i="216" s="1"/>
  <c r="L29" i="216"/>
  <c r="H29" i="216"/>
  <c r="M29" i="216" s="1"/>
  <c r="M28" i="216"/>
  <c r="L28" i="216"/>
  <c r="L27" i="216"/>
  <c r="N27" i="216" s="1"/>
  <c r="H27" i="216"/>
  <c r="L26" i="216"/>
  <c r="H26" i="216"/>
  <c r="M26" i="216" s="1"/>
  <c r="L25" i="216"/>
  <c r="H25" i="216"/>
  <c r="M25" i="216" s="1"/>
  <c r="M24" i="216"/>
  <c r="N24" i="216" s="1"/>
  <c r="M23" i="216"/>
  <c r="N23" i="216" s="1"/>
  <c r="M22" i="216"/>
  <c r="N22" i="216" s="1"/>
  <c r="M21" i="216"/>
  <c r="N21" i="216" s="1"/>
  <c r="M20" i="216"/>
  <c r="N20" i="216" s="1"/>
  <c r="M19" i="216"/>
  <c r="N19" i="216" s="1"/>
  <c r="M18" i="216"/>
  <c r="N18" i="216" s="1"/>
  <c r="M17" i="216"/>
  <c r="N17" i="216" s="1"/>
  <c r="M16" i="216"/>
  <c r="N16" i="216" s="1"/>
  <c r="M15" i="216"/>
  <c r="N15" i="216" s="1"/>
  <c r="M14" i="216"/>
  <c r="N14" i="216" s="1"/>
  <c r="L13" i="216"/>
  <c r="K13" i="216"/>
  <c r="M13" i="216" s="1"/>
  <c r="J13" i="216"/>
  <c r="L12" i="216"/>
  <c r="K12" i="216"/>
  <c r="M12" i="216" s="1"/>
  <c r="J12" i="216"/>
  <c r="M11" i="216"/>
  <c r="N11" i="216" s="1"/>
  <c r="M10" i="216"/>
  <c r="N10" i="216" s="1"/>
  <c r="M9" i="216"/>
  <c r="N9" i="216" s="1"/>
  <c r="M8" i="216"/>
  <c r="L8" i="216"/>
  <c r="M7" i="216"/>
  <c r="L7" i="216"/>
  <c r="M38" i="215"/>
  <c r="N38" i="215" s="1"/>
  <c r="M37" i="215"/>
  <c r="N37" i="215" s="1"/>
  <c r="M36" i="215"/>
  <c r="N36" i="215" s="1"/>
  <c r="M35" i="215"/>
  <c r="N35" i="215" s="1"/>
  <c r="M34" i="215"/>
  <c r="N34" i="215" s="1"/>
  <c r="M33" i="215"/>
  <c r="N33" i="215" s="1"/>
  <c r="M32" i="215"/>
  <c r="L32" i="215"/>
  <c r="M31" i="215"/>
  <c r="L31" i="215"/>
  <c r="L30" i="215"/>
  <c r="H30" i="215"/>
  <c r="M30" i="215" s="1"/>
  <c r="L29" i="215"/>
  <c r="H29" i="215"/>
  <c r="M29" i="215" s="1"/>
  <c r="M28" i="215"/>
  <c r="L28" i="215"/>
  <c r="L27" i="215"/>
  <c r="N27" i="215" s="1"/>
  <c r="H27" i="215"/>
  <c r="L26" i="215"/>
  <c r="H26" i="215"/>
  <c r="M26" i="215" s="1"/>
  <c r="L25" i="215"/>
  <c r="H25" i="215"/>
  <c r="M25" i="215" s="1"/>
  <c r="M24" i="215"/>
  <c r="N24" i="215" s="1"/>
  <c r="M23" i="215"/>
  <c r="N23" i="215" s="1"/>
  <c r="M22" i="215"/>
  <c r="N22" i="215" s="1"/>
  <c r="M21" i="215"/>
  <c r="N21" i="215" s="1"/>
  <c r="M20" i="215"/>
  <c r="N20" i="215" s="1"/>
  <c r="M19" i="215"/>
  <c r="N19" i="215" s="1"/>
  <c r="M18" i="215"/>
  <c r="N18" i="215" s="1"/>
  <c r="M17" i="215"/>
  <c r="N17" i="215" s="1"/>
  <c r="M16" i="215"/>
  <c r="N16" i="215" s="1"/>
  <c r="M15" i="215"/>
  <c r="N15" i="215" s="1"/>
  <c r="M14" i="215"/>
  <c r="N14" i="215" s="1"/>
  <c r="L13" i="215"/>
  <c r="K13" i="215"/>
  <c r="M13" i="215" s="1"/>
  <c r="J13" i="215"/>
  <c r="L12" i="215"/>
  <c r="K12" i="215"/>
  <c r="M12" i="215" s="1"/>
  <c r="J12" i="215"/>
  <c r="M11" i="215"/>
  <c r="N11" i="215" s="1"/>
  <c r="M10" i="215"/>
  <c r="N10" i="215" s="1"/>
  <c r="M9" i="215"/>
  <c r="N9" i="215" s="1"/>
  <c r="M8" i="215"/>
  <c r="L8" i="215"/>
  <c r="M7" i="215"/>
  <c r="L7" i="215"/>
  <c r="N7" i="216" l="1"/>
  <c r="N28" i="216"/>
  <c r="N13" i="216"/>
  <c r="N7" i="217"/>
  <c r="N25" i="217"/>
  <c r="N25" i="216"/>
  <c r="N26" i="217"/>
  <c r="N30" i="217"/>
  <c r="N32" i="216"/>
  <c r="N8" i="216"/>
  <c r="N12" i="215"/>
  <c r="N28" i="215"/>
  <c r="N26" i="216"/>
  <c r="N31" i="215"/>
  <c r="N30" i="216"/>
  <c r="N8" i="217"/>
  <c r="N31" i="216"/>
  <c r="N13" i="215"/>
  <c r="N32" i="215"/>
  <c r="N29" i="215"/>
  <c r="N31" i="217"/>
  <c r="N26" i="215"/>
  <c r="N30" i="215"/>
  <c r="N12" i="217"/>
  <c r="N28" i="217"/>
  <c r="N7" i="215"/>
  <c r="N8" i="215"/>
  <c r="N25" i="215"/>
  <c r="N12" i="216"/>
  <c r="N29" i="216"/>
  <c r="N13" i="217"/>
  <c r="N29" i="217"/>
  <c r="N32" i="217"/>
  <c r="N39" i="217" l="1"/>
  <c r="N40" i="217" s="1"/>
  <c r="N39" i="216"/>
  <c r="N39" i="215"/>
  <c r="N40" i="215" s="1"/>
  <c r="M9" i="207" l="1"/>
  <c r="L9" i="207"/>
  <c r="L7" i="207"/>
  <c r="N7" i="207" s="1"/>
  <c r="H7" i="207"/>
  <c r="M9" i="208"/>
  <c r="L9" i="208"/>
  <c r="L7" i="208"/>
  <c r="N7" i="208" s="1"/>
  <c r="H7" i="208"/>
  <c r="M9" i="209"/>
  <c r="L9" i="209"/>
  <c r="L7" i="209"/>
  <c r="N7" i="209" s="1"/>
  <c r="H7" i="209"/>
  <c r="N9" i="207" l="1"/>
  <c r="N9" i="208"/>
  <c r="N9" i="209"/>
  <c r="J11" i="209"/>
  <c r="K11" i="209"/>
  <c r="M11" i="209" s="1"/>
  <c r="L11" i="209"/>
  <c r="J12" i="209"/>
  <c r="K12" i="209"/>
  <c r="M12" i="209" s="1"/>
  <c r="L12" i="209"/>
  <c r="M13" i="209"/>
  <c r="N13" i="209" s="1"/>
  <c r="M14" i="209"/>
  <c r="N14" i="209" s="1"/>
  <c r="M15" i="209"/>
  <c r="N15" i="209" s="1"/>
  <c r="M16" i="209"/>
  <c r="N16" i="209" s="1"/>
  <c r="M17" i="209"/>
  <c r="N17" i="209" s="1"/>
  <c r="H18" i="209"/>
  <c r="M18" i="209" s="1"/>
  <c r="L18" i="209"/>
  <c r="H19" i="209"/>
  <c r="M19" i="209" s="1"/>
  <c r="L19" i="209"/>
  <c r="H20" i="209"/>
  <c r="M20" i="209" s="1"/>
  <c r="L20" i="209"/>
  <c r="H21" i="209"/>
  <c r="M21" i="209" s="1"/>
  <c r="L21" i="209"/>
  <c r="H22" i="209"/>
  <c r="M22" i="209" s="1"/>
  <c r="L22" i="209"/>
  <c r="H23" i="209"/>
  <c r="M23" i="209" s="1"/>
  <c r="L23" i="209"/>
  <c r="M24" i="209"/>
  <c r="N24" i="209" s="1"/>
  <c r="M25" i="209"/>
  <c r="N25" i="209" s="1"/>
  <c r="M26" i="209"/>
  <c r="N26" i="209" s="1"/>
  <c r="M27" i="209"/>
  <c r="N27" i="209" s="1"/>
  <c r="M28" i="209"/>
  <c r="N28" i="209" s="1"/>
  <c r="M29" i="209"/>
  <c r="N29" i="209" s="1"/>
  <c r="M30" i="209"/>
  <c r="N30" i="209" s="1"/>
  <c r="M31" i="209"/>
  <c r="N31" i="209" s="1"/>
  <c r="M32" i="209"/>
  <c r="N32" i="209" s="1"/>
  <c r="J33" i="209"/>
  <c r="K33" i="209"/>
  <c r="M33" i="209" s="1"/>
  <c r="L33" i="209"/>
  <c r="J34" i="209"/>
  <c r="K34" i="209"/>
  <c r="M34" i="209" s="1"/>
  <c r="L34" i="209"/>
  <c r="M35" i="209"/>
  <c r="N35" i="209" s="1"/>
  <c r="M36" i="209"/>
  <c r="N36" i="209" s="1"/>
  <c r="M37" i="209"/>
  <c r="N37" i="209" s="1"/>
  <c r="M38" i="209"/>
  <c r="N38" i="209" s="1"/>
  <c r="M39" i="209"/>
  <c r="N39" i="209" s="1"/>
  <c r="M40" i="209"/>
  <c r="N40" i="209" s="1"/>
  <c r="M41" i="209"/>
  <c r="N41" i="209" s="1"/>
  <c r="M42" i="209"/>
  <c r="N42" i="209" s="1"/>
  <c r="H43" i="209"/>
  <c r="M43" i="209" s="1"/>
  <c r="L43" i="209"/>
  <c r="H44" i="209"/>
  <c r="M44" i="209" s="1"/>
  <c r="L44" i="209"/>
  <c r="H45" i="209"/>
  <c r="M45" i="209" s="1"/>
  <c r="L45" i="209"/>
  <c r="H46" i="209"/>
  <c r="M46" i="209" s="1"/>
  <c r="L46" i="209"/>
  <c r="H47" i="209"/>
  <c r="M47" i="209" s="1"/>
  <c r="L47" i="209"/>
  <c r="H48" i="209"/>
  <c r="M48" i="209" s="1"/>
  <c r="L48" i="209"/>
  <c r="L49" i="209"/>
  <c r="M49" i="209"/>
  <c r="M51" i="208"/>
  <c r="L51" i="208"/>
  <c r="L50" i="208"/>
  <c r="H50" i="208"/>
  <c r="M50" i="208" s="1"/>
  <c r="L49" i="208"/>
  <c r="H49" i="208"/>
  <c r="M49" i="208" s="1"/>
  <c r="L48" i="208"/>
  <c r="H48" i="208"/>
  <c r="M48" i="208" s="1"/>
  <c r="L47" i="208"/>
  <c r="H47" i="208"/>
  <c r="M47" i="208" s="1"/>
  <c r="L46" i="208"/>
  <c r="H46" i="208"/>
  <c r="M46" i="208" s="1"/>
  <c r="L45" i="208"/>
  <c r="H45" i="208"/>
  <c r="M45" i="208" s="1"/>
  <c r="M44" i="208"/>
  <c r="N44" i="208" s="1"/>
  <c r="M43" i="208"/>
  <c r="N43" i="208" s="1"/>
  <c r="M42" i="208"/>
  <c r="N42" i="208" s="1"/>
  <c r="M41" i="208"/>
  <c r="N41" i="208" s="1"/>
  <c r="M40" i="208"/>
  <c r="N40" i="208" s="1"/>
  <c r="M39" i="208"/>
  <c r="N39" i="208" s="1"/>
  <c r="M38" i="208"/>
  <c r="N38" i="208" s="1"/>
  <c r="M37" i="208"/>
  <c r="N37" i="208" s="1"/>
  <c r="L36" i="208"/>
  <c r="K36" i="208"/>
  <c r="M36" i="208" s="1"/>
  <c r="J36" i="208"/>
  <c r="L35" i="208"/>
  <c r="K35" i="208"/>
  <c r="M35" i="208" s="1"/>
  <c r="J35" i="208"/>
  <c r="M34" i="208"/>
  <c r="N34" i="208" s="1"/>
  <c r="M33" i="208"/>
  <c r="N33" i="208" s="1"/>
  <c r="M32" i="208"/>
  <c r="N32" i="208" s="1"/>
  <c r="M31" i="208"/>
  <c r="N31" i="208" s="1"/>
  <c r="M30" i="208"/>
  <c r="N30" i="208" s="1"/>
  <c r="M29" i="208"/>
  <c r="N29" i="208" s="1"/>
  <c r="M28" i="208"/>
  <c r="N28" i="208" s="1"/>
  <c r="M27" i="208"/>
  <c r="N27" i="208" s="1"/>
  <c r="M26" i="208"/>
  <c r="N26" i="208" s="1"/>
  <c r="L25" i="208"/>
  <c r="H25" i="208"/>
  <c r="M25" i="208" s="1"/>
  <c r="L24" i="208"/>
  <c r="H24" i="208"/>
  <c r="M24" i="208" s="1"/>
  <c r="L23" i="208"/>
  <c r="H23" i="208"/>
  <c r="M23" i="208" s="1"/>
  <c r="L22" i="208"/>
  <c r="H22" i="208"/>
  <c r="M22" i="208" s="1"/>
  <c r="L21" i="208"/>
  <c r="H21" i="208"/>
  <c r="M21" i="208" s="1"/>
  <c r="L20" i="208"/>
  <c r="H20" i="208"/>
  <c r="M20" i="208" s="1"/>
  <c r="M19" i="208"/>
  <c r="N19" i="208" s="1"/>
  <c r="M18" i="208"/>
  <c r="N18" i="208" s="1"/>
  <c r="M17" i="208"/>
  <c r="N17" i="208" s="1"/>
  <c r="M16" i="208"/>
  <c r="N16" i="208" s="1"/>
  <c r="M15" i="208"/>
  <c r="N15" i="208" s="1"/>
  <c r="L14" i="208"/>
  <c r="K14" i="208"/>
  <c r="M14" i="208" s="1"/>
  <c r="J14" i="208"/>
  <c r="L13" i="208"/>
  <c r="K13" i="208"/>
  <c r="M13" i="208" s="1"/>
  <c r="J13" i="208"/>
  <c r="M12" i="208"/>
  <c r="L12" i="208"/>
  <c r="L11" i="208"/>
  <c r="H11" i="208"/>
  <c r="M11" i="208" s="1"/>
  <c r="M49" i="207"/>
  <c r="L49" i="207"/>
  <c r="L48" i="207"/>
  <c r="H48" i="207"/>
  <c r="M48" i="207" s="1"/>
  <c r="L47" i="207"/>
  <c r="H47" i="207"/>
  <c r="M47" i="207" s="1"/>
  <c r="L46" i="207"/>
  <c r="H46" i="207"/>
  <c r="M46" i="207" s="1"/>
  <c r="L45" i="207"/>
  <c r="H45" i="207"/>
  <c r="M45" i="207" s="1"/>
  <c r="L44" i="207"/>
  <c r="H44" i="207"/>
  <c r="M44" i="207" s="1"/>
  <c r="L43" i="207"/>
  <c r="H43" i="207"/>
  <c r="M43" i="207" s="1"/>
  <c r="M42" i="207"/>
  <c r="N42" i="207" s="1"/>
  <c r="M41" i="207"/>
  <c r="N41" i="207" s="1"/>
  <c r="M40" i="207"/>
  <c r="N40" i="207" s="1"/>
  <c r="M39" i="207"/>
  <c r="N39" i="207" s="1"/>
  <c r="M38" i="207"/>
  <c r="N38" i="207" s="1"/>
  <c r="M37" i="207"/>
  <c r="N37" i="207" s="1"/>
  <c r="M36" i="207"/>
  <c r="N36" i="207" s="1"/>
  <c r="M35" i="207"/>
  <c r="N35" i="207" s="1"/>
  <c r="L34" i="207"/>
  <c r="K34" i="207"/>
  <c r="M34" i="207" s="1"/>
  <c r="J34" i="207"/>
  <c r="L33" i="207"/>
  <c r="K33" i="207"/>
  <c r="M33" i="207" s="1"/>
  <c r="J33" i="207"/>
  <c r="M32" i="207"/>
  <c r="N32" i="207" s="1"/>
  <c r="M31" i="207"/>
  <c r="N31" i="207" s="1"/>
  <c r="M30" i="207"/>
  <c r="N30" i="207" s="1"/>
  <c r="M29" i="207"/>
  <c r="N29" i="207" s="1"/>
  <c r="M28" i="207"/>
  <c r="N28" i="207" s="1"/>
  <c r="M27" i="207"/>
  <c r="N27" i="207" s="1"/>
  <c r="M26" i="207"/>
  <c r="N26" i="207" s="1"/>
  <c r="M25" i="207"/>
  <c r="N25" i="207" s="1"/>
  <c r="M24" i="207"/>
  <c r="N24" i="207" s="1"/>
  <c r="L23" i="207"/>
  <c r="H23" i="207"/>
  <c r="M23" i="207" s="1"/>
  <c r="L22" i="207"/>
  <c r="H22" i="207"/>
  <c r="M22" i="207" s="1"/>
  <c r="L21" i="207"/>
  <c r="H21" i="207"/>
  <c r="M21" i="207" s="1"/>
  <c r="L20" i="207"/>
  <c r="H20" i="207"/>
  <c r="M20" i="207" s="1"/>
  <c r="L19" i="207"/>
  <c r="H19" i="207"/>
  <c r="M19" i="207" s="1"/>
  <c r="L18" i="207"/>
  <c r="H18" i="207"/>
  <c r="M18" i="207" s="1"/>
  <c r="M17" i="207"/>
  <c r="N17" i="207" s="1"/>
  <c r="M16" i="207"/>
  <c r="N16" i="207" s="1"/>
  <c r="M15" i="207"/>
  <c r="N15" i="207" s="1"/>
  <c r="M14" i="207"/>
  <c r="N14" i="207" s="1"/>
  <c r="M13" i="207"/>
  <c r="N13" i="207" s="1"/>
  <c r="L12" i="207"/>
  <c r="K12" i="207"/>
  <c r="M12" i="207" s="1"/>
  <c r="J12" i="207"/>
  <c r="L11" i="207"/>
  <c r="K11" i="207"/>
  <c r="M11" i="207" s="1"/>
  <c r="J11" i="207"/>
  <c r="H27" i="198"/>
  <c r="M27" i="198" s="1"/>
  <c r="N27" i="198" s="1"/>
  <c r="M26" i="198"/>
  <c r="N26" i="198" s="1"/>
  <c r="M25" i="198"/>
  <c r="N25" i="198" s="1"/>
  <c r="M24" i="198"/>
  <c r="N24" i="198" s="1"/>
  <c r="M23" i="198"/>
  <c r="N23" i="198" s="1"/>
  <c r="K22" i="198"/>
  <c r="M22" i="198" s="1"/>
  <c r="N22" i="198" s="1"/>
  <c r="M21" i="198"/>
  <c r="N21" i="198" s="1"/>
  <c r="M20" i="198"/>
  <c r="L20" i="198"/>
  <c r="M19" i="198"/>
  <c r="N19" i="198" s="1"/>
  <c r="M18" i="198"/>
  <c r="N18" i="198" s="1"/>
  <c r="M17" i="198"/>
  <c r="N17" i="198" s="1"/>
  <c r="M16" i="198"/>
  <c r="N16" i="198" s="1"/>
  <c r="M15" i="198"/>
  <c r="N15" i="198" s="1"/>
  <c r="L14" i="198"/>
  <c r="H14" i="198"/>
  <c r="M14" i="198" s="1"/>
  <c r="M13" i="198"/>
  <c r="N13" i="198" s="1"/>
  <c r="M12" i="198"/>
  <c r="L12" i="198"/>
  <c r="M11" i="198"/>
  <c r="L11" i="198"/>
  <c r="M10" i="198"/>
  <c r="N10" i="198" s="1"/>
  <c r="M9" i="198"/>
  <c r="N9" i="198" s="1"/>
  <c r="M8" i="198"/>
  <c r="N8" i="198" s="1"/>
  <c r="N7" i="198"/>
  <c r="H27" i="197"/>
  <c r="M27" i="197" s="1"/>
  <c r="N27" i="197" s="1"/>
  <c r="M26" i="197"/>
  <c r="N26" i="197" s="1"/>
  <c r="M25" i="197"/>
  <c r="N25" i="197" s="1"/>
  <c r="M24" i="197"/>
  <c r="N24" i="197" s="1"/>
  <c r="M23" i="197"/>
  <c r="N23" i="197" s="1"/>
  <c r="K22" i="197"/>
  <c r="M22" i="197" s="1"/>
  <c r="N22" i="197" s="1"/>
  <c r="M21" i="197"/>
  <c r="N21" i="197" s="1"/>
  <c r="M20" i="197"/>
  <c r="L20" i="197"/>
  <c r="M19" i="197"/>
  <c r="N19" i="197" s="1"/>
  <c r="M18" i="197"/>
  <c r="N18" i="197" s="1"/>
  <c r="M17" i="197"/>
  <c r="N17" i="197" s="1"/>
  <c r="M16" i="197"/>
  <c r="N16" i="197" s="1"/>
  <c r="M15" i="197"/>
  <c r="N15" i="197" s="1"/>
  <c r="L14" i="197"/>
  <c r="H14" i="197"/>
  <c r="M14" i="197" s="1"/>
  <c r="M13" i="197"/>
  <c r="N13" i="197" s="1"/>
  <c r="M12" i="197"/>
  <c r="L12" i="197"/>
  <c r="M11" i="197"/>
  <c r="L11" i="197"/>
  <c r="M10" i="197"/>
  <c r="N10" i="197" s="1"/>
  <c r="M9" i="197"/>
  <c r="N9" i="197" s="1"/>
  <c r="M8" i="197"/>
  <c r="N8" i="197" s="1"/>
  <c r="N7" i="197"/>
  <c r="H27" i="196"/>
  <c r="M27" i="196" s="1"/>
  <c r="N27" i="196" s="1"/>
  <c r="M26" i="196"/>
  <c r="N26" i="196" s="1"/>
  <c r="M25" i="196"/>
  <c r="N25" i="196" s="1"/>
  <c r="M24" i="196"/>
  <c r="N24" i="196" s="1"/>
  <c r="M23" i="196"/>
  <c r="N23" i="196" s="1"/>
  <c r="K22" i="196"/>
  <c r="M22" i="196" s="1"/>
  <c r="N22" i="196" s="1"/>
  <c r="M21" i="196"/>
  <c r="N21" i="196" s="1"/>
  <c r="M20" i="196"/>
  <c r="L20" i="196"/>
  <c r="M19" i="196"/>
  <c r="N19" i="196" s="1"/>
  <c r="M18" i="196"/>
  <c r="N18" i="196" s="1"/>
  <c r="M17" i="196"/>
  <c r="N17" i="196" s="1"/>
  <c r="M16" i="196"/>
  <c r="N16" i="196" s="1"/>
  <c r="M15" i="196"/>
  <c r="N15" i="196" s="1"/>
  <c r="L14" i="196"/>
  <c r="H14" i="196"/>
  <c r="M14" i="196" s="1"/>
  <c r="M13" i="196"/>
  <c r="N13" i="196" s="1"/>
  <c r="M12" i="196"/>
  <c r="L12" i="196"/>
  <c r="M11" i="196"/>
  <c r="L11" i="196"/>
  <c r="M10" i="196"/>
  <c r="N10" i="196" s="1"/>
  <c r="M9" i="196"/>
  <c r="N9" i="196" s="1"/>
  <c r="M8" i="196"/>
  <c r="N8" i="196" s="1"/>
  <c r="N7" i="196"/>
  <c r="M9" i="195"/>
  <c r="N9" i="195" s="1"/>
  <c r="M8" i="195"/>
  <c r="N8" i="195" s="1"/>
  <c r="N7" i="195"/>
  <c r="M9" i="194"/>
  <c r="N9" i="194" s="1"/>
  <c r="M8" i="194"/>
  <c r="N8" i="194" s="1"/>
  <c r="M7" i="194"/>
  <c r="N7" i="194" s="1"/>
  <c r="M9" i="193"/>
  <c r="N9" i="193" s="1"/>
  <c r="M8" i="193"/>
  <c r="N8" i="193" s="1"/>
  <c r="N7" i="193"/>
  <c r="M28" i="188"/>
  <c r="N28" i="188" s="1"/>
  <c r="M27" i="188"/>
  <c r="N27" i="188" s="1"/>
  <c r="M26" i="188"/>
  <c r="N26" i="188" s="1"/>
  <c r="M25" i="188"/>
  <c r="N25" i="188" s="1"/>
  <c r="M24" i="188"/>
  <c r="N24" i="188" s="1"/>
  <c r="M23" i="188"/>
  <c r="N23" i="188" s="1"/>
  <c r="M22" i="188"/>
  <c r="N22" i="188" s="1"/>
  <c r="M21" i="188"/>
  <c r="N21" i="188" s="1"/>
  <c r="M20" i="188"/>
  <c r="N20" i="188" s="1"/>
  <c r="M19" i="188"/>
  <c r="N19" i="188" s="1"/>
  <c r="M18" i="188"/>
  <c r="N18" i="188" s="1"/>
  <c r="M17" i="188"/>
  <c r="N17" i="188" s="1"/>
  <c r="K16" i="188"/>
  <c r="M16" i="188" s="1"/>
  <c r="N16" i="188" s="1"/>
  <c r="M15" i="188"/>
  <c r="N15" i="188" s="1"/>
  <c r="M14" i="188"/>
  <c r="N14" i="188" s="1"/>
  <c r="M13" i="188"/>
  <c r="N13" i="188" s="1"/>
  <c r="M12" i="188"/>
  <c r="N12" i="188" s="1"/>
  <c r="M11" i="188"/>
  <c r="N11" i="188" s="1"/>
  <c r="M10" i="188"/>
  <c r="N10" i="188" s="1"/>
  <c r="M9" i="188"/>
  <c r="N9" i="188" s="1"/>
  <c r="K8" i="188"/>
  <c r="M8" i="188" s="1"/>
  <c r="N8" i="188" s="1"/>
  <c r="M7" i="188"/>
  <c r="N7" i="188" s="1"/>
  <c r="M28" i="187"/>
  <c r="N28" i="187" s="1"/>
  <c r="M27" i="187"/>
  <c r="N27" i="187" s="1"/>
  <c r="M26" i="187"/>
  <c r="N26" i="187" s="1"/>
  <c r="M25" i="187"/>
  <c r="N25" i="187" s="1"/>
  <c r="M24" i="187"/>
  <c r="N24" i="187" s="1"/>
  <c r="M23" i="187"/>
  <c r="N23" i="187" s="1"/>
  <c r="M22" i="187"/>
  <c r="N22" i="187" s="1"/>
  <c r="M21" i="187"/>
  <c r="N21" i="187" s="1"/>
  <c r="M20" i="187"/>
  <c r="N20" i="187" s="1"/>
  <c r="M19" i="187"/>
  <c r="N19" i="187" s="1"/>
  <c r="M18" i="187"/>
  <c r="N18" i="187" s="1"/>
  <c r="M17" i="187"/>
  <c r="N17" i="187" s="1"/>
  <c r="K16" i="187"/>
  <c r="M16" i="187" s="1"/>
  <c r="N16" i="187" s="1"/>
  <c r="M15" i="187"/>
  <c r="N15" i="187" s="1"/>
  <c r="M14" i="187"/>
  <c r="N14" i="187" s="1"/>
  <c r="M13" i="187"/>
  <c r="N13" i="187" s="1"/>
  <c r="M12" i="187"/>
  <c r="N12" i="187" s="1"/>
  <c r="M11" i="187"/>
  <c r="N11" i="187" s="1"/>
  <c r="M10" i="187"/>
  <c r="N10" i="187" s="1"/>
  <c r="M9" i="187"/>
  <c r="N9" i="187" s="1"/>
  <c r="K8" i="187"/>
  <c r="M8" i="187" s="1"/>
  <c r="N8" i="187" s="1"/>
  <c r="M7" i="187"/>
  <c r="N7" i="187" s="1"/>
  <c r="M28" i="186"/>
  <c r="N28" i="186" s="1"/>
  <c r="M27" i="186"/>
  <c r="N27" i="186" s="1"/>
  <c r="M26" i="186"/>
  <c r="N26" i="186" s="1"/>
  <c r="M25" i="186"/>
  <c r="N25" i="186" s="1"/>
  <c r="M24" i="186"/>
  <c r="N24" i="186" s="1"/>
  <c r="M23" i="186"/>
  <c r="N23" i="186" s="1"/>
  <c r="M22" i="186"/>
  <c r="N22" i="186" s="1"/>
  <c r="M21" i="186"/>
  <c r="N21" i="186" s="1"/>
  <c r="M20" i="186"/>
  <c r="N20" i="186" s="1"/>
  <c r="M19" i="186"/>
  <c r="N19" i="186" s="1"/>
  <c r="M18" i="186"/>
  <c r="N18" i="186" s="1"/>
  <c r="M17" i="186"/>
  <c r="N17" i="186" s="1"/>
  <c r="K16" i="186"/>
  <c r="M16" i="186" s="1"/>
  <c r="N16" i="186" s="1"/>
  <c r="M15" i="186"/>
  <c r="N15" i="186" s="1"/>
  <c r="M14" i="186"/>
  <c r="N14" i="186" s="1"/>
  <c r="M13" i="186"/>
  <c r="N13" i="186" s="1"/>
  <c r="M12" i="186"/>
  <c r="N12" i="186" s="1"/>
  <c r="M11" i="186"/>
  <c r="N11" i="186" s="1"/>
  <c r="M10" i="186"/>
  <c r="N10" i="186" s="1"/>
  <c r="M9" i="186"/>
  <c r="N9" i="186" s="1"/>
  <c r="K8" i="186"/>
  <c r="M8" i="186" s="1"/>
  <c r="N8" i="186" s="1"/>
  <c r="M7" i="186"/>
  <c r="N7" i="186" s="1"/>
  <c r="M24" i="176"/>
  <c r="N24" i="176" s="1"/>
  <c r="M23" i="176"/>
  <c r="N23" i="176" s="1"/>
  <c r="M22" i="176"/>
  <c r="N22" i="176" s="1"/>
  <c r="M21" i="176"/>
  <c r="N21" i="176" s="1"/>
  <c r="M20" i="176"/>
  <c r="N20" i="176" s="1"/>
  <c r="M19" i="176"/>
  <c r="N19" i="176" s="1"/>
  <c r="M18" i="176"/>
  <c r="N18" i="176" s="1"/>
  <c r="M17" i="176"/>
  <c r="L17" i="176"/>
  <c r="M16" i="176"/>
  <c r="L16" i="176"/>
  <c r="N15" i="176"/>
  <c r="M14" i="176"/>
  <c r="N14" i="176" s="1"/>
  <c r="M13" i="176"/>
  <c r="N13" i="176" s="1"/>
  <c r="M12" i="176"/>
  <c r="N12" i="176" s="1"/>
  <c r="M11" i="176"/>
  <c r="N11" i="176" s="1"/>
  <c r="M10" i="176"/>
  <c r="N10" i="176" s="1"/>
  <c r="M9" i="176"/>
  <c r="N9" i="176" s="1"/>
  <c r="K8" i="176"/>
  <c r="M8" i="176" s="1"/>
  <c r="N8" i="176" s="1"/>
  <c r="J8" i="176"/>
  <c r="K7" i="176"/>
  <c r="M7" i="176" s="1"/>
  <c r="N7" i="176" s="1"/>
  <c r="J7" i="176"/>
  <c r="M100" i="175"/>
  <c r="N100" i="175" s="1"/>
  <c r="M99" i="175"/>
  <c r="N99" i="175" s="1"/>
  <c r="M98" i="175"/>
  <c r="N98" i="175" s="1"/>
  <c r="M97" i="175"/>
  <c r="N97" i="175" s="1"/>
  <c r="M96" i="175"/>
  <c r="N96" i="175" s="1"/>
  <c r="M95" i="175"/>
  <c r="N95" i="175" s="1"/>
  <c r="M94" i="175"/>
  <c r="N94" i="175" s="1"/>
  <c r="M93" i="175"/>
  <c r="N93" i="175" s="1"/>
  <c r="M92" i="175"/>
  <c r="N92" i="175" s="1"/>
  <c r="M91" i="175"/>
  <c r="N91" i="175" s="1"/>
  <c r="M90" i="175"/>
  <c r="N90" i="175" s="1"/>
  <c r="M89" i="175"/>
  <c r="N89" i="175" s="1"/>
  <c r="M88" i="175"/>
  <c r="N88" i="175" s="1"/>
  <c r="M87" i="175"/>
  <c r="N87" i="175" s="1"/>
  <c r="M86" i="175"/>
  <c r="N86" i="175" s="1"/>
  <c r="M85" i="175"/>
  <c r="N85" i="175" s="1"/>
  <c r="N84" i="175"/>
  <c r="M83" i="175"/>
  <c r="N83" i="175" s="1"/>
  <c r="M82" i="175"/>
  <c r="N82" i="175" s="1"/>
  <c r="M81" i="175"/>
  <c r="N81" i="175" s="1"/>
  <c r="M80" i="175"/>
  <c r="N80" i="175" s="1"/>
  <c r="M79" i="175"/>
  <c r="N79" i="175" s="1"/>
  <c r="M78" i="175"/>
  <c r="N78" i="175" s="1"/>
  <c r="M77" i="175"/>
  <c r="N77" i="175" s="1"/>
  <c r="M76" i="175"/>
  <c r="N76" i="175" s="1"/>
  <c r="M75" i="175"/>
  <c r="N75" i="175" s="1"/>
  <c r="M74" i="175"/>
  <c r="N74" i="175" s="1"/>
  <c r="M73" i="175"/>
  <c r="N73" i="175" s="1"/>
  <c r="M72" i="175"/>
  <c r="N72" i="175" s="1"/>
  <c r="M71" i="175"/>
  <c r="N71" i="175" s="1"/>
  <c r="M70" i="175"/>
  <c r="N70" i="175" s="1"/>
  <c r="M69" i="175"/>
  <c r="N69" i="175" s="1"/>
  <c r="M68" i="175"/>
  <c r="N68" i="175" s="1"/>
  <c r="M67" i="175"/>
  <c r="N67" i="175" s="1"/>
  <c r="M66" i="175"/>
  <c r="N66" i="175" s="1"/>
  <c r="M65" i="175"/>
  <c r="N65" i="175" s="1"/>
  <c r="M64" i="175"/>
  <c r="N64" i="175" s="1"/>
  <c r="M63" i="175"/>
  <c r="N63" i="175" s="1"/>
  <c r="M62" i="175"/>
  <c r="N62" i="175" s="1"/>
  <c r="M61" i="175"/>
  <c r="N61" i="175" s="1"/>
  <c r="M60" i="175"/>
  <c r="N60" i="175" s="1"/>
  <c r="M59" i="175"/>
  <c r="N59" i="175" s="1"/>
  <c r="M58" i="175"/>
  <c r="N58" i="175" s="1"/>
  <c r="M57" i="175"/>
  <c r="N57" i="175" s="1"/>
  <c r="M56" i="175"/>
  <c r="N56" i="175" s="1"/>
  <c r="M55" i="175"/>
  <c r="N55" i="175" s="1"/>
  <c r="M54" i="175"/>
  <c r="N54" i="175" s="1"/>
  <c r="M53" i="175"/>
  <c r="N53" i="175" s="1"/>
  <c r="M52" i="175"/>
  <c r="N52" i="175" s="1"/>
  <c r="M51" i="175"/>
  <c r="N51" i="175" s="1"/>
  <c r="M50" i="175"/>
  <c r="N50" i="175" s="1"/>
  <c r="M49" i="175"/>
  <c r="N49" i="175" s="1"/>
  <c r="M48" i="175"/>
  <c r="N48" i="175" s="1"/>
  <c r="M47" i="175"/>
  <c r="N47" i="175" s="1"/>
  <c r="M46" i="175"/>
  <c r="N46" i="175" s="1"/>
  <c r="M45" i="175"/>
  <c r="N45" i="175" s="1"/>
  <c r="M44" i="175"/>
  <c r="N44" i="175" s="1"/>
  <c r="M43" i="175"/>
  <c r="N43" i="175" s="1"/>
  <c r="M42" i="175"/>
  <c r="N42" i="175" s="1"/>
  <c r="M41" i="175"/>
  <c r="N41" i="175" s="1"/>
  <c r="M40" i="175"/>
  <c r="N40" i="175" s="1"/>
  <c r="M39" i="175"/>
  <c r="N39" i="175" s="1"/>
  <c r="M38" i="175"/>
  <c r="N38" i="175" s="1"/>
  <c r="M37" i="175"/>
  <c r="N37" i="175" s="1"/>
  <c r="M36" i="175"/>
  <c r="N36" i="175" s="1"/>
  <c r="M35" i="175"/>
  <c r="N35" i="175" s="1"/>
  <c r="M34" i="175"/>
  <c r="N34" i="175" s="1"/>
  <c r="M33" i="175"/>
  <c r="N33" i="175" s="1"/>
  <c r="M32" i="175"/>
  <c r="N32" i="175" s="1"/>
  <c r="M31" i="175"/>
  <c r="N31" i="175" s="1"/>
  <c r="M30" i="175"/>
  <c r="N30" i="175" s="1"/>
  <c r="M29" i="175"/>
  <c r="N29" i="175" s="1"/>
  <c r="M28" i="175"/>
  <c r="N28" i="175" s="1"/>
  <c r="M27" i="175"/>
  <c r="N27" i="175" s="1"/>
  <c r="M26" i="175"/>
  <c r="N26" i="175" s="1"/>
  <c r="M25" i="175"/>
  <c r="N25" i="175" s="1"/>
  <c r="M24" i="175"/>
  <c r="N24" i="175" s="1"/>
  <c r="M23" i="175"/>
  <c r="N23" i="175" s="1"/>
  <c r="M22" i="175"/>
  <c r="N22" i="175" s="1"/>
  <c r="M21" i="175"/>
  <c r="N21" i="175" s="1"/>
  <c r="M20" i="175"/>
  <c r="N20" i="175" s="1"/>
  <c r="M19" i="175"/>
  <c r="N19" i="175" s="1"/>
  <c r="M18" i="175"/>
  <c r="N18" i="175" s="1"/>
  <c r="M17" i="175"/>
  <c r="N17" i="175" s="1"/>
  <c r="M16" i="175"/>
  <c r="N16" i="175" s="1"/>
  <c r="M15" i="175"/>
  <c r="N15" i="175" s="1"/>
  <c r="M14" i="175"/>
  <c r="N14" i="175" s="1"/>
  <c r="M13" i="175"/>
  <c r="N13" i="175" s="1"/>
  <c r="M12" i="175"/>
  <c r="N12" i="175" s="1"/>
  <c r="M11" i="175"/>
  <c r="N11" i="175" s="1"/>
  <c r="M10" i="175"/>
  <c r="N10" i="175" s="1"/>
  <c r="M9" i="175"/>
  <c r="N9" i="175" s="1"/>
  <c r="M8" i="175"/>
  <c r="N8" i="175" s="1"/>
  <c r="M7" i="175"/>
  <c r="N7" i="175" s="1"/>
  <c r="M24" i="174"/>
  <c r="N24" i="174" s="1"/>
  <c r="M23" i="174"/>
  <c r="N23" i="174" s="1"/>
  <c r="M22" i="174"/>
  <c r="N22" i="174" s="1"/>
  <c r="M21" i="174"/>
  <c r="N21" i="174" s="1"/>
  <c r="M20" i="174"/>
  <c r="N20" i="174" s="1"/>
  <c r="M19" i="174"/>
  <c r="N19" i="174" s="1"/>
  <c r="M18" i="174"/>
  <c r="N18" i="174" s="1"/>
  <c r="M17" i="174"/>
  <c r="L17" i="174"/>
  <c r="M16" i="174"/>
  <c r="L16" i="174"/>
  <c r="N15" i="174"/>
  <c r="M14" i="174"/>
  <c r="N14" i="174" s="1"/>
  <c r="M13" i="174"/>
  <c r="N13" i="174" s="1"/>
  <c r="M12" i="174"/>
  <c r="N12" i="174" s="1"/>
  <c r="M11" i="174"/>
  <c r="N11" i="174" s="1"/>
  <c r="M10" i="174"/>
  <c r="N10" i="174" s="1"/>
  <c r="M9" i="174"/>
  <c r="N9" i="174" s="1"/>
  <c r="K8" i="174"/>
  <c r="M8" i="174" s="1"/>
  <c r="J8" i="174"/>
  <c r="K7" i="174"/>
  <c r="M7" i="174" s="1"/>
  <c r="J7" i="174"/>
  <c r="M100" i="173"/>
  <c r="N100" i="173" s="1"/>
  <c r="M99" i="173"/>
  <c r="N99" i="173" s="1"/>
  <c r="M98" i="173"/>
  <c r="N98" i="173" s="1"/>
  <c r="M97" i="173"/>
  <c r="N97" i="173" s="1"/>
  <c r="M96" i="173"/>
  <c r="N96" i="173" s="1"/>
  <c r="M95" i="173"/>
  <c r="N95" i="173" s="1"/>
  <c r="M94" i="173"/>
  <c r="N94" i="173" s="1"/>
  <c r="M93" i="173"/>
  <c r="N93" i="173" s="1"/>
  <c r="M92" i="173"/>
  <c r="N92" i="173" s="1"/>
  <c r="M91" i="173"/>
  <c r="N91" i="173" s="1"/>
  <c r="M90" i="173"/>
  <c r="N90" i="173" s="1"/>
  <c r="M89" i="173"/>
  <c r="N89" i="173" s="1"/>
  <c r="M88" i="173"/>
  <c r="N88" i="173" s="1"/>
  <c r="M87" i="173"/>
  <c r="N87" i="173" s="1"/>
  <c r="M86" i="173"/>
  <c r="N86" i="173" s="1"/>
  <c r="M85" i="173"/>
  <c r="N85" i="173" s="1"/>
  <c r="N84" i="173"/>
  <c r="M83" i="173"/>
  <c r="N83" i="173" s="1"/>
  <c r="M82" i="173"/>
  <c r="N82" i="173" s="1"/>
  <c r="M81" i="173"/>
  <c r="N81" i="173" s="1"/>
  <c r="M80" i="173"/>
  <c r="N80" i="173" s="1"/>
  <c r="M79" i="173"/>
  <c r="N79" i="173" s="1"/>
  <c r="M78" i="173"/>
  <c r="N78" i="173" s="1"/>
  <c r="M77" i="173"/>
  <c r="N77" i="173" s="1"/>
  <c r="M76" i="173"/>
  <c r="N76" i="173" s="1"/>
  <c r="M75" i="173"/>
  <c r="N75" i="173" s="1"/>
  <c r="M74" i="173"/>
  <c r="N74" i="173" s="1"/>
  <c r="M73" i="173"/>
  <c r="N73" i="173" s="1"/>
  <c r="M72" i="173"/>
  <c r="N72" i="173" s="1"/>
  <c r="M71" i="173"/>
  <c r="N71" i="173" s="1"/>
  <c r="M70" i="173"/>
  <c r="N70" i="173" s="1"/>
  <c r="M69" i="173"/>
  <c r="N69" i="173" s="1"/>
  <c r="M68" i="173"/>
  <c r="N68" i="173" s="1"/>
  <c r="M67" i="173"/>
  <c r="N67" i="173" s="1"/>
  <c r="M66" i="173"/>
  <c r="N66" i="173" s="1"/>
  <c r="M65" i="173"/>
  <c r="N65" i="173" s="1"/>
  <c r="M64" i="173"/>
  <c r="N64" i="173" s="1"/>
  <c r="M63" i="173"/>
  <c r="N63" i="173" s="1"/>
  <c r="M62" i="173"/>
  <c r="N62" i="173" s="1"/>
  <c r="M61" i="173"/>
  <c r="N61" i="173" s="1"/>
  <c r="M60" i="173"/>
  <c r="N60" i="173" s="1"/>
  <c r="M59" i="173"/>
  <c r="N59" i="173" s="1"/>
  <c r="M58" i="173"/>
  <c r="N58" i="173" s="1"/>
  <c r="M57" i="173"/>
  <c r="N57" i="173" s="1"/>
  <c r="M56" i="173"/>
  <c r="N56" i="173" s="1"/>
  <c r="M55" i="173"/>
  <c r="N55" i="173" s="1"/>
  <c r="M54" i="173"/>
  <c r="N54" i="173" s="1"/>
  <c r="M53" i="173"/>
  <c r="N53" i="173" s="1"/>
  <c r="M52" i="173"/>
  <c r="N52" i="173" s="1"/>
  <c r="M51" i="173"/>
  <c r="N51" i="173" s="1"/>
  <c r="M50" i="173"/>
  <c r="N50" i="173" s="1"/>
  <c r="M49" i="173"/>
  <c r="N49" i="173" s="1"/>
  <c r="M48" i="173"/>
  <c r="N48" i="173" s="1"/>
  <c r="M47" i="173"/>
  <c r="N47" i="173" s="1"/>
  <c r="M46" i="173"/>
  <c r="N46" i="173" s="1"/>
  <c r="M45" i="173"/>
  <c r="N45" i="173" s="1"/>
  <c r="M44" i="173"/>
  <c r="N44" i="173" s="1"/>
  <c r="M43" i="173"/>
  <c r="N43" i="173" s="1"/>
  <c r="M42" i="173"/>
  <c r="N42" i="173" s="1"/>
  <c r="M41" i="173"/>
  <c r="N41" i="173" s="1"/>
  <c r="M40" i="173"/>
  <c r="N40" i="173" s="1"/>
  <c r="M39" i="173"/>
  <c r="N39" i="173" s="1"/>
  <c r="M38" i="173"/>
  <c r="N38" i="173" s="1"/>
  <c r="M37" i="173"/>
  <c r="N37" i="173" s="1"/>
  <c r="M36" i="173"/>
  <c r="N36" i="173" s="1"/>
  <c r="M35" i="173"/>
  <c r="N35" i="173" s="1"/>
  <c r="M34" i="173"/>
  <c r="N34" i="173" s="1"/>
  <c r="M33" i="173"/>
  <c r="N33" i="173" s="1"/>
  <c r="M32" i="173"/>
  <c r="N32" i="173" s="1"/>
  <c r="M31" i="173"/>
  <c r="N31" i="173" s="1"/>
  <c r="M30" i="173"/>
  <c r="N30" i="173" s="1"/>
  <c r="M29" i="173"/>
  <c r="N29" i="173" s="1"/>
  <c r="M28" i="173"/>
  <c r="N28" i="173" s="1"/>
  <c r="M27" i="173"/>
  <c r="N27" i="173" s="1"/>
  <c r="M26" i="173"/>
  <c r="N26" i="173" s="1"/>
  <c r="M25" i="173"/>
  <c r="N25" i="173" s="1"/>
  <c r="M24" i="173"/>
  <c r="N24" i="173" s="1"/>
  <c r="M23" i="173"/>
  <c r="N23" i="173" s="1"/>
  <c r="M22" i="173"/>
  <c r="N22" i="173" s="1"/>
  <c r="M21" i="173"/>
  <c r="N21" i="173" s="1"/>
  <c r="M20" i="173"/>
  <c r="N20" i="173" s="1"/>
  <c r="M19" i="173"/>
  <c r="N19" i="173" s="1"/>
  <c r="M18" i="173"/>
  <c r="N18" i="173" s="1"/>
  <c r="M17" i="173"/>
  <c r="N17" i="173" s="1"/>
  <c r="M16" i="173"/>
  <c r="N16" i="173" s="1"/>
  <c r="M15" i="173"/>
  <c r="N15" i="173" s="1"/>
  <c r="M14" i="173"/>
  <c r="N14" i="173" s="1"/>
  <c r="M13" i="173"/>
  <c r="N13" i="173" s="1"/>
  <c r="M12" i="173"/>
  <c r="N12" i="173" s="1"/>
  <c r="M11" i="173"/>
  <c r="N11" i="173" s="1"/>
  <c r="M10" i="173"/>
  <c r="N10" i="173" s="1"/>
  <c r="M9" i="173"/>
  <c r="N9" i="173" s="1"/>
  <c r="M8" i="173"/>
  <c r="N8" i="173" s="1"/>
  <c r="M7" i="173"/>
  <c r="N7" i="173" s="1"/>
  <c r="M24" i="172"/>
  <c r="N24" i="172" s="1"/>
  <c r="M23" i="172"/>
  <c r="N23" i="172" s="1"/>
  <c r="M22" i="172"/>
  <c r="N22" i="172" s="1"/>
  <c r="M21" i="172"/>
  <c r="N21" i="172" s="1"/>
  <c r="M20" i="172"/>
  <c r="N20" i="172" s="1"/>
  <c r="M19" i="172"/>
  <c r="N19" i="172" s="1"/>
  <c r="M18" i="172"/>
  <c r="N18" i="172" s="1"/>
  <c r="M17" i="172"/>
  <c r="L17" i="172"/>
  <c r="M16" i="172"/>
  <c r="L16" i="172"/>
  <c r="N15" i="172"/>
  <c r="M14" i="172"/>
  <c r="N14" i="172" s="1"/>
  <c r="M13" i="172"/>
  <c r="N13" i="172" s="1"/>
  <c r="M12" i="172"/>
  <c r="N12" i="172" s="1"/>
  <c r="M11" i="172"/>
  <c r="N11" i="172" s="1"/>
  <c r="M10" i="172"/>
  <c r="N10" i="172" s="1"/>
  <c r="M9" i="172"/>
  <c r="N9" i="172" s="1"/>
  <c r="K8" i="172"/>
  <c r="M8" i="172" s="1"/>
  <c r="N8" i="172" s="1"/>
  <c r="J8" i="172"/>
  <c r="K7" i="172"/>
  <c r="M7" i="172" s="1"/>
  <c r="N7" i="172" s="1"/>
  <c r="J7" i="172"/>
  <c r="M100" i="171"/>
  <c r="N100" i="171" s="1"/>
  <c r="M99" i="171"/>
  <c r="N99" i="171" s="1"/>
  <c r="M98" i="171"/>
  <c r="N98" i="171" s="1"/>
  <c r="M97" i="171"/>
  <c r="N97" i="171" s="1"/>
  <c r="M96" i="171"/>
  <c r="N96" i="171" s="1"/>
  <c r="M95" i="171"/>
  <c r="N95" i="171" s="1"/>
  <c r="M94" i="171"/>
  <c r="N94" i="171" s="1"/>
  <c r="M93" i="171"/>
  <c r="N93" i="171" s="1"/>
  <c r="M92" i="171"/>
  <c r="N92" i="171" s="1"/>
  <c r="M91" i="171"/>
  <c r="N91" i="171" s="1"/>
  <c r="M90" i="171"/>
  <c r="N90" i="171" s="1"/>
  <c r="M89" i="171"/>
  <c r="N89" i="171" s="1"/>
  <c r="M88" i="171"/>
  <c r="N88" i="171" s="1"/>
  <c r="M87" i="171"/>
  <c r="N87" i="171" s="1"/>
  <c r="M86" i="171"/>
  <c r="N86" i="171" s="1"/>
  <c r="M85" i="171"/>
  <c r="N85" i="171" s="1"/>
  <c r="N84" i="171"/>
  <c r="M83" i="171"/>
  <c r="N83" i="171" s="1"/>
  <c r="M82" i="171"/>
  <c r="N82" i="171" s="1"/>
  <c r="M81" i="171"/>
  <c r="N81" i="171" s="1"/>
  <c r="M80" i="171"/>
  <c r="N80" i="171" s="1"/>
  <c r="M79" i="171"/>
  <c r="N79" i="171" s="1"/>
  <c r="M78" i="171"/>
  <c r="N78" i="171" s="1"/>
  <c r="M77" i="171"/>
  <c r="N77" i="171" s="1"/>
  <c r="M76" i="171"/>
  <c r="N76" i="171" s="1"/>
  <c r="M75" i="171"/>
  <c r="N75" i="171" s="1"/>
  <c r="M74" i="171"/>
  <c r="N74" i="171" s="1"/>
  <c r="M73" i="171"/>
  <c r="N73" i="171" s="1"/>
  <c r="M72" i="171"/>
  <c r="N72" i="171" s="1"/>
  <c r="M71" i="171"/>
  <c r="N71" i="171" s="1"/>
  <c r="M70" i="171"/>
  <c r="N70" i="171" s="1"/>
  <c r="M69" i="171"/>
  <c r="N69" i="171" s="1"/>
  <c r="M68" i="171"/>
  <c r="N68" i="171" s="1"/>
  <c r="M67" i="171"/>
  <c r="N67" i="171" s="1"/>
  <c r="M66" i="171"/>
  <c r="N66" i="171" s="1"/>
  <c r="M65" i="171"/>
  <c r="N65" i="171" s="1"/>
  <c r="M64" i="171"/>
  <c r="N64" i="171" s="1"/>
  <c r="M63" i="171"/>
  <c r="N63" i="171" s="1"/>
  <c r="M62" i="171"/>
  <c r="N62" i="171" s="1"/>
  <c r="M61" i="171"/>
  <c r="N61" i="171" s="1"/>
  <c r="M60" i="171"/>
  <c r="N60" i="171" s="1"/>
  <c r="M59" i="171"/>
  <c r="N59" i="171" s="1"/>
  <c r="M58" i="171"/>
  <c r="N58" i="171" s="1"/>
  <c r="M57" i="171"/>
  <c r="N57" i="171" s="1"/>
  <c r="M56" i="171"/>
  <c r="N56" i="171" s="1"/>
  <c r="M55" i="171"/>
  <c r="N55" i="171" s="1"/>
  <c r="M54" i="171"/>
  <c r="N54" i="171" s="1"/>
  <c r="M53" i="171"/>
  <c r="N53" i="171" s="1"/>
  <c r="M52" i="171"/>
  <c r="N52" i="171" s="1"/>
  <c r="M51" i="171"/>
  <c r="N51" i="171" s="1"/>
  <c r="M50" i="171"/>
  <c r="N50" i="171" s="1"/>
  <c r="M49" i="171"/>
  <c r="N49" i="171" s="1"/>
  <c r="M48" i="171"/>
  <c r="N48" i="171" s="1"/>
  <c r="M47" i="171"/>
  <c r="N47" i="171" s="1"/>
  <c r="M46" i="171"/>
  <c r="N46" i="171" s="1"/>
  <c r="M45" i="171"/>
  <c r="N45" i="171" s="1"/>
  <c r="M44" i="171"/>
  <c r="N44" i="171" s="1"/>
  <c r="M43" i="171"/>
  <c r="N43" i="171" s="1"/>
  <c r="M42" i="171"/>
  <c r="N42" i="171" s="1"/>
  <c r="M41" i="171"/>
  <c r="N41" i="171" s="1"/>
  <c r="M40" i="171"/>
  <c r="N40" i="171" s="1"/>
  <c r="M39" i="171"/>
  <c r="N39" i="171" s="1"/>
  <c r="M38" i="171"/>
  <c r="N38" i="171" s="1"/>
  <c r="M37" i="171"/>
  <c r="N37" i="171" s="1"/>
  <c r="M36" i="171"/>
  <c r="N36" i="171" s="1"/>
  <c r="M35" i="171"/>
  <c r="N35" i="171" s="1"/>
  <c r="M34" i="171"/>
  <c r="N34" i="171" s="1"/>
  <c r="M33" i="171"/>
  <c r="N33" i="171" s="1"/>
  <c r="M32" i="171"/>
  <c r="N32" i="171" s="1"/>
  <c r="M31" i="171"/>
  <c r="N31" i="171" s="1"/>
  <c r="M30" i="171"/>
  <c r="N30" i="171" s="1"/>
  <c r="M29" i="171"/>
  <c r="N29" i="171" s="1"/>
  <c r="M28" i="171"/>
  <c r="N28" i="171" s="1"/>
  <c r="M27" i="171"/>
  <c r="N27" i="171" s="1"/>
  <c r="M26" i="171"/>
  <c r="N26" i="171" s="1"/>
  <c r="M25" i="171"/>
  <c r="N25" i="171" s="1"/>
  <c r="M24" i="171"/>
  <c r="N24" i="171" s="1"/>
  <c r="M23" i="171"/>
  <c r="N23" i="171" s="1"/>
  <c r="M22" i="171"/>
  <c r="N22" i="171" s="1"/>
  <c r="M21" i="171"/>
  <c r="N21" i="171" s="1"/>
  <c r="M20" i="171"/>
  <c r="N20" i="171" s="1"/>
  <c r="M19" i="171"/>
  <c r="N19" i="171" s="1"/>
  <c r="M18" i="171"/>
  <c r="N18" i="171" s="1"/>
  <c r="M17" i="171"/>
  <c r="N17" i="171" s="1"/>
  <c r="M16" i="171"/>
  <c r="N16" i="171" s="1"/>
  <c r="M15" i="171"/>
  <c r="N15" i="171" s="1"/>
  <c r="M14" i="171"/>
  <c r="N14" i="171" s="1"/>
  <c r="M13" i="171"/>
  <c r="N13" i="171" s="1"/>
  <c r="M12" i="171"/>
  <c r="N12" i="171" s="1"/>
  <c r="M11" i="171"/>
  <c r="N11" i="171" s="1"/>
  <c r="M10" i="171"/>
  <c r="N10" i="171" s="1"/>
  <c r="M9" i="171"/>
  <c r="N9" i="171" s="1"/>
  <c r="M8" i="171"/>
  <c r="N8" i="171" s="1"/>
  <c r="M7" i="171"/>
  <c r="N7" i="171" s="1"/>
  <c r="M11" i="165"/>
  <c r="M12" i="165"/>
  <c r="N21" i="208" l="1"/>
  <c r="N25" i="208"/>
  <c r="N35" i="208"/>
  <c r="N22" i="208"/>
  <c r="N34" i="209"/>
  <c r="N14" i="196"/>
  <c r="N36" i="208"/>
  <c r="N17" i="176"/>
  <c r="N12" i="208"/>
  <c r="N11" i="196"/>
  <c r="N12" i="196"/>
  <c r="N12" i="198"/>
  <c r="N12" i="197"/>
  <c r="N14" i="197"/>
  <c r="N47" i="207"/>
  <c r="N33" i="209"/>
  <c r="N20" i="196"/>
  <c r="N21" i="209"/>
  <c r="N47" i="209"/>
  <c r="N20" i="209"/>
  <c r="N16" i="174"/>
  <c r="N23" i="207"/>
  <c r="N11" i="208"/>
  <c r="N20" i="208"/>
  <c r="N24" i="208"/>
  <c r="N45" i="207"/>
  <c r="N46" i="208"/>
  <c r="N50" i="208"/>
  <c r="N16" i="176"/>
  <c r="N20" i="198"/>
  <c r="N10" i="193"/>
  <c r="N21" i="207"/>
  <c r="N11" i="197"/>
  <c r="N20" i="197"/>
  <c r="N48" i="209"/>
  <c r="N44" i="209"/>
  <c r="N49" i="207"/>
  <c r="N20" i="207"/>
  <c r="N46" i="207"/>
  <c r="N18" i="207"/>
  <c r="N12" i="207"/>
  <c r="N48" i="207"/>
  <c r="N33" i="207"/>
  <c r="N43" i="207"/>
  <c r="N14" i="208"/>
  <c r="N51" i="208"/>
  <c r="N46" i="209"/>
  <c r="N18" i="209"/>
  <c r="N12" i="209"/>
  <c r="N45" i="209"/>
  <c r="N11" i="209"/>
  <c r="N23" i="209"/>
  <c r="N22" i="209"/>
  <c r="N49" i="209"/>
  <c r="N43" i="209"/>
  <c r="N19" i="209"/>
  <c r="N19" i="207"/>
  <c r="N11" i="207"/>
  <c r="N34" i="207"/>
  <c r="N44" i="207"/>
  <c r="N22" i="207"/>
  <c r="N13" i="208"/>
  <c r="N45" i="208"/>
  <c r="N49" i="208"/>
  <c r="N23" i="208"/>
  <c r="N47" i="208"/>
  <c r="N48" i="208"/>
  <c r="N10" i="194"/>
  <c r="N10" i="195"/>
  <c r="N11" i="198"/>
  <c r="N14" i="198"/>
  <c r="N29" i="188"/>
  <c r="N29" i="187"/>
  <c r="N29" i="186"/>
  <c r="N16" i="172"/>
  <c r="N17" i="174"/>
  <c r="N17" i="172"/>
  <c r="N101" i="175"/>
  <c r="N102" i="175" s="1"/>
  <c r="N101" i="173"/>
  <c r="N102" i="173" s="1"/>
  <c r="N101" i="171"/>
  <c r="N102" i="171" s="1"/>
  <c r="M39" i="166"/>
  <c r="N39" i="166" s="1"/>
  <c r="M38" i="166"/>
  <c r="N38" i="166" s="1"/>
  <c r="M37" i="166"/>
  <c r="N37" i="166" s="1"/>
  <c r="M36" i="166"/>
  <c r="N36" i="166" s="1"/>
  <c r="M35" i="166"/>
  <c r="N35" i="166" s="1"/>
  <c r="M34" i="166"/>
  <c r="N34" i="166" s="1"/>
  <c r="M33" i="166"/>
  <c r="L33" i="166"/>
  <c r="M32" i="166"/>
  <c r="L32" i="166"/>
  <c r="M31" i="166"/>
  <c r="N31" i="166" s="1"/>
  <c r="M30" i="166"/>
  <c r="N30" i="166" s="1"/>
  <c r="M29" i="166"/>
  <c r="N29" i="166" s="1"/>
  <c r="M28" i="166"/>
  <c r="L28" i="166"/>
  <c r="M27" i="166"/>
  <c r="N27" i="166" s="1"/>
  <c r="M26" i="166"/>
  <c r="N26" i="166" s="1"/>
  <c r="M25" i="166"/>
  <c r="N25" i="166" s="1"/>
  <c r="M24" i="166"/>
  <c r="N24" i="166" s="1"/>
  <c r="M23" i="166"/>
  <c r="N23" i="166" s="1"/>
  <c r="M22" i="166"/>
  <c r="L22" i="166"/>
  <c r="M21" i="166"/>
  <c r="N21" i="166" s="1"/>
  <c r="M20" i="166"/>
  <c r="N20" i="166" s="1"/>
  <c r="M19" i="166"/>
  <c r="N19" i="166" s="1"/>
  <c r="M18" i="166"/>
  <c r="N18" i="166" s="1"/>
  <c r="M17" i="166"/>
  <c r="L17" i="166"/>
  <c r="M16" i="166"/>
  <c r="N16" i="166" s="1"/>
  <c r="M15" i="166"/>
  <c r="N15" i="166" s="1"/>
  <c r="M14" i="166"/>
  <c r="N14" i="166" s="1"/>
  <c r="M13" i="166"/>
  <c r="N13" i="166" s="1"/>
  <c r="M12" i="166"/>
  <c r="N12" i="166" s="1"/>
  <c r="M11" i="166"/>
  <c r="N11" i="166" s="1"/>
  <c r="M10" i="166"/>
  <c r="N10" i="166" s="1"/>
  <c r="M9" i="166"/>
  <c r="N9" i="166" s="1"/>
  <c r="M8" i="166"/>
  <c r="M7" i="166"/>
  <c r="L7" i="166"/>
  <c r="L8" i="166" s="1"/>
  <c r="M39" i="165"/>
  <c r="N39" i="165" s="1"/>
  <c r="M38" i="165"/>
  <c r="N38" i="165" s="1"/>
  <c r="M37" i="165"/>
  <c r="N37" i="165" s="1"/>
  <c r="M36" i="165"/>
  <c r="N36" i="165" s="1"/>
  <c r="M35" i="165"/>
  <c r="N35" i="165" s="1"/>
  <c r="M34" i="165"/>
  <c r="N34" i="165" s="1"/>
  <c r="M33" i="165"/>
  <c r="N33" i="165" s="1"/>
  <c r="M32" i="165"/>
  <c r="L32" i="165"/>
  <c r="M31" i="165"/>
  <c r="N31" i="165" s="1"/>
  <c r="M30" i="165"/>
  <c r="N30" i="165" s="1"/>
  <c r="M29" i="165"/>
  <c r="N29" i="165" s="1"/>
  <c r="M28" i="165"/>
  <c r="L28" i="165"/>
  <c r="M27" i="165"/>
  <c r="N27" i="165" s="1"/>
  <c r="M26" i="165"/>
  <c r="N26" i="165" s="1"/>
  <c r="M25" i="165"/>
  <c r="N25" i="165" s="1"/>
  <c r="M24" i="165"/>
  <c r="N24" i="165" s="1"/>
  <c r="M23" i="165"/>
  <c r="N23" i="165" s="1"/>
  <c r="M22" i="165"/>
  <c r="L22" i="165"/>
  <c r="M21" i="165"/>
  <c r="N21" i="165" s="1"/>
  <c r="M20" i="165"/>
  <c r="N20" i="165" s="1"/>
  <c r="M19" i="165"/>
  <c r="N19" i="165" s="1"/>
  <c r="M18" i="165"/>
  <c r="N18" i="165" s="1"/>
  <c r="M17" i="165"/>
  <c r="L17" i="165"/>
  <c r="M16" i="165"/>
  <c r="N16" i="165" s="1"/>
  <c r="M15" i="165"/>
  <c r="N15" i="165" s="1"/>
  <c r="M14" i="165"/>
  <c r="N14" i="165" s="1"/>
  <c r="M13" i="165"/>
  <c r="N13" i="165" s="1"/>
  <c r="N12" i="165"/>
  <c r="N11" i="165"/>
  <c r="M10" i="165"/>
  <c r="N10" i="165" s="1"/>
  <c r="M9" i="165"/>
  <c r="N9" i="165" s="1"/>
  <c r="M8" i="165"/>
  <c r="M7" i="165"/>
  <c r="L7" i="165"/>
  <c r="L8" i="165" s="1"/>
  <c r="M39" i="164"/>
  <c r="N39" i="164" s="1"/>
  <c r="M38" i="164"/>
  <c r="N38" i="164" s="1"/>
  <c r="M37" i="164"/>
  <c r="N37" i="164" s="1"/>
  <c r="M36" i="164"/>
  <c r="N36" i="164" s="1"/>
  <c r="M35" i="164"/>
  <c r="N35" i="164" s="1"/>
  <c r="M34" i="164"/>
  <c r="N34" i="164" s="1"/>
  <c r="M33" i="164"/>
  <c r="L33" i="164"/>
  <c r="M32" i="164"/>
  <c r="L32" i="164"/>
  <c r="M31" i="164"/>
  <c r="N31" i="164" s="1"/>
  <c r="M30" i="164"/>
  <c r="N30" i="164" s="1"/>
  <c r="M29" i="164"/>
  <c r="N29" i="164" s="1"/>
  <c r="M28" i="164"/>
  <c r="L28" i="164"/>
  <c r="M27" i="164"/>
  <c r="N27" i="164" s="1"/>
  <c r="M26" i="164"/>
  <c r="N26" i="164" s="1"/>
  <c r="M25" i="164"/>
  <c r="N25" i="164" s="1"/>
  <c r="M24" i="164"/>
  <c r="N24" i="164" s="1"/>
  <c r="M23" i="164"/>
  <c r="N23" i="164" s="1"/>
  <c r="M22" i="164"/>
  <c r="L22" i="164"/>
  <c r="M21" i="164"/>
  <c r="N21" i="164" s="1"/>
  <c r="M20" i="164"/>
  <c r="N20" i="164" s="1"/>
  <c r="M19" i="164"/>
  <c r="N19" i="164" s="1"/>
  <c r="M18" i="164"/>
  <c r="N18" i="164" s="1"/>
  <c r="M17" i="164"/>
  <c r="L17" i="164"/>
  <c r="M16" i="164"/>
  <c r="N16" i="164" s="1"/>
  <c r="M15" i="164"/>
  <c r="N15" i="164" s="1"/>
  <c r="M14" i="164"/>
  <c r="N14" i="164" s="1"/>
  <c r="M13" i="164"/>
  <c r="N13" i="164" s="1"/>
  <c r="M12" i="164"/>
  <c r="N12" i="164" s="1"/>
  <c r="M11" i="164"/>
  <c r="N11" i="164" s="1"/>
  <c r="M10" i="164"/>
  <c r="N10" i="164" s="1"/>
  <c r="M9" i="164"/>
  <c r="N9" i="164" s="1"/>
  <c r="M8" i="164"/>
  <c r="M7" i="164"/>
  <c r="L7" i="164"/>
  <c r="L8" i="164" s="1"/>
  <c r="M73" i="159"/>
  <c r="N73" i="159" s="1"/>
  <c r="M72" i="159"/>
  <c r="N72" i="159" s="1"/>
  <c r="M71" i="159"/>
  <c r="N71" i="159" s="1"/>
  <c r="M70" i="159"/>
  <c r="N70" i="159" s="1"/>
  <c r="M69" i="159"/>
  <c r="N69" i="159" s="1"/>
  <c r="M68" i="159"/>
  <c r="N68" i="159" s="1"/>
  <c r="M67" i="159"/>
  <c r="N67" i="159" s="1"/>
  <c r="M66" i="159"/>
  <c r="N66" i="159" s="1"/>
  <c r="M65" i="159"/>
  <c r="N65" i="159" s="1"/>
  <c r="M64" i="159"/>
  <c r="N64" i="159" s="1"/>
  <c r="M63" i="159"/>
  <c r="N63" i="159" s="1"/>
  <c r="M62" i="159"/>
  <c r="N62" i="159" s="1"/>
  <c r="M61" i="159"/>
  <c r="N61" i="159" s="1"/>
  <c r="M60" i="159"/>
  <c r="N60" i="159" s="1"/>
  <c r="M59" i="159"/>
  <c r="N59" i="159" s="1"/>
  <c r="M58" i="159"/>
  <c r="N58" i="159" s="1"/>
  <c r="M57" i="159"/>
  <c r="N57" i="159" s="1"/>
  <c r="M56" i="159"/>
  <c r="N56" i="159" s="1"/>
  <c r="M55" i="159"/>
  <c r="N55" i="159" s="1"/>
  <c r="M54" i="159"/>
  <c r="N54" i="159" s="1"/>
  <c r="M53" i="159"/>
  <c r="N53" i="159" s="1"/>
  <c r="M52" i="159"/>
  <c r="N52" i="159" s="1"/>
  <c r="M51" i="159"/>
  <c r="N51" i="159" s="1"/>
  <c r="M50" i="159"/>
  <c r="N50" i="159" s="1"/>
  <c r="M49" i="159"/>
  <c r="N49" i="159" s="1"/>
  <c r="M48" i="159"/>
  <c r="N48" i="159" s="1"/>
  <c r="M47" i="159"/>
  <c r="N47" i="159" s="1"/>
  <c r="M46" i="159"/>
  <c r="N46" i="159" s="1"/>
  <c r="M45" i="159"/>
  <c r="N45" i="159" s="1"/>
  <c r="M44" i="159"/>
  <c r="N44" i="159" s="1"/>
  <c r="M43" i="159"/>
  <c r="N43" i="159" s="1"/>
  <c r="M42" i="159"/>
  <c r="N42" i="159" s="1"/>
  <c r="M41" i="159"/>
  <c r="N41" i="159" s="1"/>
  <c r="M40" i="159"/>
  <c r="N40" i="159" s="1"/>
  <c r="M39" i="159"/>
  <c r="N39" i="159" s="1"/>
  <c r="M38" i="159"/>
  <c r="N38" i="159" s="1"/>
  <c r="M37" i="159"/>
  <c r="N37" i="159" s="1"/>
  <c r="M36" i="159"/>
  <c r="N36" i="159" s="1"/>
  <c r="M35" i="159"/>
  <c r="N35" i="159" s="1"/>
  <c r="M34" i="159"/>
  <c r="N34" i="159" s="1"/>
  <c r="M33" i="159"/>
  <c r="N33" i="159" s="1"/>
  <c r="M32" i="159"/>
  <c r="N32" i="159" s="1"/>
  <c r="M31" i="159"/>
  <c r="N31" i="159" s="1"/>
  <c r="M30" i="159"/>
  <c r="N30" i="159" s="1"/>
  <c r="M29" i="159"/>
  <c r="N29" i="159" s="1"/>
  <c r="M28" i="159"/>
  <c r="R28" i="159" s="1"/>
  <c r="M27" i="159"/>
  <c r="N27" i="159" s="1"/>
  <c r="M26" i="159"/>
  <c r="N26" i="159" s="1"/>
  <c r="H25" i="159"/>
  <c r="M25" i="159" s="1"/>
  <c r="R25" i="159" s="1"/>
  <c r="M24" i="159"/>
  <c r="R24" i="159" s="1"/>
  <c r="H23" i="159"/>
  <c r="M23" i="159" s="1"/>
  <c r="M22" i="159"/>
  <c r="N22" i="159" s="1"/>
  <c r="M21" i="159"/>
  <c r="N21" i="159" s="1"/>
  <c r="M20" i="159"/>
  <c r="N20" i="159" s="1"/>
  <c r="M19" i="159"/>
  <c r="N19" i="159" s="1"/>
  <c r="M18" i="159"/>
  <c r="N18" i="159" s="1"/>
  <c r="M17" i="159"/>
  <c r="N17" i="159" s="1"/>
  <c r="M16" i="159"/>
  <c r="N16" i="159" s="1"/>
  <c r="M15" i="159"/>
  <c r="N15" i="159" s="1"/>
  <c r="M14" i="159"/>
  <c r="N14" i="159" s="1"/>
  <c r="M13" i="159"/>
  <c r="N13" i="159" s="1"/>
  <c r="M12" i="159"/>
  <c r="N12" i="159" s="1"/>
  <c r="M11" i="159"/>
  <c r="N11" i="159" s="1"/>
  <c r="M10" i="159"/>
  <c r="N10" i="159" s="1"/>
  <c r="M9" i="159"/>
  <c r="N9" i="159" s="1"/>
  <c r="M8" i="159"/>
  <c r="N8" i="159" s="1"/>
  <c r="M7" i="159"/>
  <c r="N7" i="159" s="1"/>
  <c r="M73" i="158"/>
  <c r="N73" i="158" s="1"/>
  <c r="M72" i="158"/>
  <c r="N72" i="158" s="1"/>
  <c r="M71" i="158"/>
  <c r="N71" i="158" s="1"/>
  <c r="M70" i="158"/>
  <c r="N70" i="158" s="1"/>
  <c r="M69" i="158"/>
  <c r="N69" i="158" s="1"/>
  <c r="M68" i="158"/>
  <c r="N68" i="158" s="1"/>
  <c r="M67" i="158"/>
  <c r="N67" i="158" s="1"/>
  <c r="M66" i="158"/>
  <c r="N66" i="158" s="1"/>
  <c r="M65" i="158"/>
  <c r="N65" i="158" s="1"/>
  <c r="M64" i="158"/>
  <c r="N64" i="158" s="1"/>
  <c r="M63" i="158"/>
  <c r="N63" i="158" s="1"/>
  <c r="M62" i="158"/>
  <c r="N62" i="158" s="1"/>
  <c r="M61" i="158"/>
  <c r="N61" i="158" s="1"/>
  <c r="M60" i="158"/>
  <c r="N60" i="158" s="1"/>
  <c r="M59" i="158"/>
  <c r="N59" i="158" s="1"/>
  <c r="M58" i="158"/>
  <c r="N58" i="158" s="1"/>
  <c r="M57" i="158"/>
  <c r="N57" i="158" s="1"/>
  <c r="M56" i="158"/>
  <c r="N56" i="158" s="1"/>
  <c r="M55" i="158"/>
  <c r="N55" i="158" s="1"/>
  <c r="M54" i="158"/>
  <c r="N54" i="158" s="1"/>
  <c r="M53" i="158"/>
  <c r="N53" i="158" s="1"/>
  <c r="M52" i="158"/>
  <c r="N52" i="158" s="1"/>
  <c r="M51" i="158"/>
  <c r="N51" i="158" s="1"/>
  <c r="M50" i="158"/>
  <c r="N50" i="158" s="1"/>
  <c r="M49" i="158"/>
  <c r="N49" i="158" s="1"/>
  <c r="M48" i="158"/>
  <c r="N48" i="158" s="1"/>
  <c r="M47" i="158"/>
  <c r="N47" i="158" s="1"/>
  <c r="M46" i="158"/>
  <c r="N46" i="158" s="1"/>
  <c r="M45" i="158"/>
  <c r="N45" i="158" s="1"/>
  <c r="M44" i="158"/>
  <c r="N44" i="158" s="1"/>
  <c r="M43" i="158"/>
  <c r="N43" i="158" s="1"/>
  <c r="M42" i="158"/>
  <c r="N42" i="158" s="1"/>
  <c r="M41" i="158"/>
  <c r="N41" i="158" s="1"/>
  <c r="M40" i="158"/>
  <c r="N40" i="158" s="1"/>
  <c r="M39" i="158"/>
  <c r="N39" i="158" s="1"/>
  <c r="M38" i="158"/>
  <c r="N38" i="158" s="1"/>
  <c r="M37" i="158"/>
  <c r="N37" i="158" s="1"/>
  <c r="M36" i="158"/>
  <c r="N36" i="158" s="1"/>
  <c r="M35" i="158"/>
  <c r="N35" i="158" s="1"/>
  <c r="M34" i="158"/>
  <c r="N34" i="158" s="1"/>
  <c r="M33" i="158"/>
  <c r="N33" i="158" s="1"/>
  <c r="M32" i="158"/>
  <c r="N32" i="158" s="1"/>
  <c r="M31" i="158"/>
  <c r="N31" i="158" s="1"/>
  <c r="M30" i="158"/>
  <c r="N30" i="158" s="1"/>
  <c r="M29" i="158"/>
  <c r="N29" i="158" s="1"/>
  <c r="M28" i="158"/>
  <c r="R28" i="158" s="1"/>
  <c r="M27" i="158"/>
  <c r="N27" i="158" s="1"/>
  <c r="M26" i="158"/>
  <c r="R26" i="158" s="1"/>
  <c r="H25" i="158"/>
  <c r="M25" i="158" s="1"/>
  <c r="M24" i="158"/>
  <c r="N24" i="158" s="1"/>
  <c r="H23" i="158"/>
  <c r="M23" i="158" s="1"/>
  <c r="M22" i="158"/>
  <c r="N22" i="158" s="1"/>
  <c r="M21" i="158"/>
  <c r="N21" i="158" s="1"/>
  <c r="M20" i="158"/>
  <c r="N20" i="158" s="1"/>
  <c r="M19" i="158"/>
  <c r="N19" i="158" s="1"/>
  <c r="M18" i="158"/>
  <c r="N18" i="158" s="1"/>
  <c r="M17" i="158"/>
  <c r="N17" i="158" s="1"/>
  <c r="M16" i="158"/>
  <c r="N16" i="158" s="1"/>
  <c r="M15" i="158"/>
  <c r="N15" i="158" s="1"/>
  <c r="M14" i="158"/>
  <c r="N14" i="158" s="1"/>
  <c r="M13" i="158"/>
  <c r="N13" i="158" s="1"/>
  <c r="M12" i="158"/>
  <c r="N12" i="158" s="1"/>
  <c r="M11" i="158"/>
  <c r="N11" i="158" s="1"/>
  <c r="M10" i="158"/>
  <c r="N10" i="158" s="1"/>
  <c r="M9" i="158"/>
  <c r="N9" i="158" s="1"/>
  <c r="M8" i="158"/>
  <c r="N8" i="158" s="1"/>
  <c r="M7" i="158"/>
  <c r="N7" i="158" s="1"/>
  <c r="M73" i="157"/>
  <c r="N73" i="157" s="1"/>
  <c r="M72" i="157"/>
  <c r="N72" i="157" s="1"/>
  <c r="M71" i="157"/>
  <c r="N71" i="157" s="1"/>
  <c r="M70" i="157"/>
  <c r="N70" i="157" s="1"/>
  <c r="M69" i="157"/>
  <c r="N69" i="157" s="1"/>
  <c r="M68" i="157"/>
  <c r="N68" i="157" s="1"/>
  <c r="M67" i="157"/>
  <c r="N67" i="157" s="1"/>
  <c r="M66" i="157"/>
  <c r="N66" i="157" s="1"/>
  <c r="M65" i="157"/>
  <c r="N65" i="157" s="1"/>
  <c r="M64" i="157"/>
  <c r="N64" i="157" s="1"/>
  <c r="M63" i="157"/>
  <c r="N63" i="157" s="1"/>
  <c r="M62" i="157"/>
  <c r="N62" i="157" s="1"/>
  <c r="M61" i="157"/>
  <c r="N61" i="157" s="1"/>
  <c r="M60" i="157"/>
  <c r="N60" i="157" s="1"/>
  <c r="M59" i="157"/>
  <c r="N59" i="157" s="1"/>
  <c r="M58" i="157"/>
  <c r="N58" i="157" s="1"/>
  <c r="M57" i="157"/>
  <c r="N57" i="157" s="1"/>
  <c r="M56" i="157"/>
  <c r="N56" i="157" s="1"/>
  <c r="M55" i="157"/>
  <c r="N55" i="157" s="1"/>
  <c r="M54" i="157"/>
  <c r="N54" i="157" s="1"/>
  <c r="M53" i="157"/>
  <c r="N53" i="157" s="1"/>
  <c r="M52" i="157"/>
  <c r="N52" i="157" s="1"/>
  <c r="M51" i="157"/>
  <c r="N51" i="157" s="1"/>
  <c r="M50" i="157"/>
  <c r="N50" i="157" s="1"/>
  <c r="M49" i="157"/>
  <c r="N49" i="157" s="1"/>
  <c r="M48" i="157"/>
  <c r="N48" i="157" s="1"/>
  <c r="M47" i="157"/>
  <c r="N47" i="157" s="1"/>
  <c r="M46" i="157"/>
  <c r="N46" i="157" s="1"/>
  <c r="M45" i="157"/>
  <c r="N45" i="157" s="1"/>
  <c r="M44" i="157"/>
  <c r="N44" i="157" s="1"/>
  <c r="M43" i="157"/>
  <c r="N43" i="157" s="1"/>
  <c r="M42" i="157"/>
  <c r="N42" i="157" s="1"/>
  <c r="M41" i="157"/>
  <c r="N41" i="157" s="1"/>
  <c r="M40" i="157"/>
  <c r="N40" i="157" s="1"/>
  <c r="M39" i="157"/>
  <c r="N39" i="157" s="1"/>
  <c r="M38" i="157"/>
  <c r="N38" i="157" s="1"/>
  <c r="M37" i="157"/>
  <c r="N37" i="157" s="1"/>
  <c r="M36" i="157"/>
  <c r="N36" i="157" s="1"/>
  <c r="M35" i="157"/>
  <c r="N35" i="157" s="1"/>
  <c r="M34" i="157"/>
  <c r="N34" i="157" s="1"/>
  <c r="M33" i="157"/>
  <c r="N33" i="157" s="1"/>
  <c r="M32" i="157"/>
  <c r="N32" i="157" s="1"/>
  <c r="M31" i="157"/>
  <c r="N31" i="157" s="1"/>
  <c r="M30" i="157"/>
  <c r="N30" i="157" s="1"/>
  <c r="M29" i="157"/>
  <c r="N29" i="157" s="1"/>
  <c r="M28" i="157"/>
  <c r="N28" i="157" s="1"/>
  <c r="M27" i="157"/>
  <c r="N27" i="157" s="1"/>
  <c r="M26" i="157"/>
  <c r="R26" i="157" s="1"/>
  <c r="H25" i="157"/>
  <c r="M25" i="157" s="1"/>
  <c r="N25" i="157" s="1"/>
  <c r="M24" i="157"/>
  <c r="R24" i="157" s="1"/>
  <c r="H23" i="157"/>
  <c r="M23" i="157" s="1"/>
  <c r="M22" i="157"/>
  <c r="N22" i="157" s="1"/>
  <c r="M21" i="157"/>
  <c r="N21" i="157" s="1"/>
  <c r="M20" i="157"/>
  <c r="N20" i="157" s="1"/>
  <c r="M19" i="157"/>
  <c r="N19" i="157" s="1"/>
  <c r="M18" i="157"/>
  <c r="N18" i="157" s="1"/>
  <c r="M17" i="157"/>
  <c r="N17" i="157" s="1"/>
  <c r="M16" i="157"/>
  <c r="N16" i="157" s="1"/>
  <c r="M15" i="157"/>
  <c r="N15" i="157" s="1"/>
  <c r="M14" i="157"/>
  <c r="N14" i="157" s="1"/>
  <c r="M13" i="157"/>
  <c r="N13" i="157" s="1"/>
  <c r="M12" i="157"/>
  <c r="N12" i="157" s="1"/>
  <c r="M11" i="157"/>
  <c r="N11" i="157" s="1"/>
  <c r="M10" i="157"/>
  <c r="N10" i="157" s="1"/>
  <c r="M9" i="157"/>
  <c r="N9" i="157" s="1"/>
  <c r="M8" i="157"/>
  <c r="N8" i="157" s="1"/>
  <c r="M7" i="157"/>
  <c r="N7" i="157" s="1"/>
  <c r="M36" i="152"/>
  <c r="L36" i="152"/>
  <c r="M35" i="152"/>
  <c r="L35" i="152"/>
  <c r="N34" i="152"/>
  <c r="N33" i="152"/>
  <c r="M32" i="152"/>
  <c r="N32" i="152" s="1"/>
  <c r="M31" i="152"/>
  <c r="N31" i="152" s="1"/>
  <c r="M30" i="152"/>
  <c r="N30" i="152" s="1"/>
  <c r="M29" i="152"/>
  <c r="N29" i="152" s="1"/>
  <c r="M28" i="152"/>
  <c r="N28" i="152" s="1"/>
  <c r="H27" i="152"/>
  <c r="M27" i="152" s="1"/>
  <c r="N27" i="152" s="1"/>
  <c r="M26" i="152"/>
  <c r="N26" i="152" s="1"/>
  <c r="M25" i="152"/>
  <c r="N25" i="152" s="1"/>
  <c r="M24" i="152"/>
  <c r="N24" i="152" s="1"/>
  <c r="M23" i="152"/>
  <c r="N23" i="152" s="1"/>
  <c r="M22" i="152"/>
  <c r="N22" i="152" s="1"/>
  <c r="M21" i="152"/>
  <c r="N21" i="152" s="1"/>
  <c r="M20" i="152"/>
  <c r="N20" i="152" s="1"/>
  <c r="M19" i="152"/>
  <c r="N19" i="152" s="1"/>
  <c r="M18" i="152"/>
  <c r="N18" i="152" s="1"/>
  <c r="M17" i="152"/>
  <c r="N17" i="152" s="1"/>
  <c r="M16" i="152"/>
  <c r="N16" i="152" s="1"/>
  <c r="M15" i="152"/>
  <c r="N15" i="152" s="1"/>
  <c r="M14" i="152"/>
  <c r="N14" i="152" s="1"/>
  <c r="M13" i="152"/>
  <c r="N13" i="152" s="1"/>
  <c r="M12" i="152"/>
  <c r="N12" i="152" s="1"/>
  <c r="M11" i="152"/>
  <c r="N11" i="152" s="1"/>
  <c r="M10" i="152"/>
  <c r="N10" i="152" s="1"/>
  <c r="M9" i="152"/>
  <c r="N9" i="152" s="1"/>
  <c r="K8" i="152"/>
  <c r="M8" i="152" s="1"/>
  <c r="N8" i="152" s="1"/>
  <c r="J8" i="152"/>
  <c r="K7" i="152"/>
  <c r="M7" i="152" s="1"/>
  <c r="N7" i="152" s="1"/>
  <c r="J7" i="152"/>
  <c r="M36" i="151"/>
  <c r="L36" i="151"/>
  <c r="M35" i="151"/>
  <c r="L35" i="151"/>
  <c r="N34" i="151"/>
  <c r="N33" i="151"/>
  <c r="M32" i="151"/>
  <c r="N32" i="151" s="1"/>
  <c r="M31" i="151"/>
  <c r="N31" i="151" s="1"/>
  <c r="M30" i="151"/>
  <c r="N30" i="151" s="1"/>
  <c r="M29" i="151"/>
  <c r="N29" i="151" s="1"/>
  <c r="M28" i="151"/>
  <c r="N28" i="151" s="1"/>
  <c r="H27" i="151"/>
  <c r="M27" i="151" s="1"/>
  <c r="N27" i="151" s="1"/>
  <c r="M26" i="151"/>
  <c r="N26" i="151" s="1"/>
  <c r="M25" i="151"/>
  <c r="N25" i="151" s="1"/>
  <c r="M24" i="151"/>
  <c r="N24" i="151" s="1"/>
  <c r="M23" i="151"/>
  <c r="N23" i="151" s="1"/>
  <c r="M22" i="151"/>
  <c r="N22" i="151" s="1"/>
  <c r="M21" i="151"/>
  <c r="N21" i="151" s="1"/>
  <c r="M20" i="151"/>
  <c r="N20" i="151" s="1"/>
  <c r="M19" i="151"/>
  <c r="N19" i="151" s="1"/>
  <c r="M18" i="151"/>
  <c r="N18" i="151" s="1"/>
  <c r="M17" i="151"/>
  <c r="N17" i="151" s="1"/>
  <c r="M16" i="151"/>
  <c r="N16" i="151" s="1"/>
  <c r="M14" i="151"/>
  <c r="N14" i="151" s="1"/>
  <c r="M13" i="151"/>
  <c r="N13" i="151" s="1"/>
  <c r="M12" i="151"/>
  <c r="N12" i="151" s="1"/>
  <c r="M11" i="151"/>
  <c r="N11" i="151" s="1"/>
  <c r="M10" i="151"/>
  <c r="N10" i="151" s="1"/>
  <c r="M9" i="151"/>
  <c r="N9" i="151" s="1"/>
  <c r="K8" i="151"/>
  <c r="M8" i="151" s="1"/>
  <c r="N8" i="151" s="1"/>
  <c r="J8" i="151"/>
  <c r="K7" i="151"/>
  <c r="M7" i="151" s="1"/>
  <c r="N7" i="151" s="1"/>
  <c r="J7" i="151"/>
  <c r="M36" i="150"/>
  <c r="L36" i="150"/>
  <c r="M35" i="150"/>
  <c r="L35" i="150"/>
  <c r="N34" i="150"/>
  <c r="N33" i="150"/>
  <c r="M32" i="150"/>
  <c r="N32" i="150" s="1"/>
  <c r="M31" i="150"/>
  <c r="N31" i="150" s="1"/>
  <c r="M30" i="150"/>
  <c r="N30" i="150" s="1"/>
  <c r="M29" i="150"/>
  <c r="N29" i="150" s="1"/>
  <c r="M28" i="150"/>
  <c r="N28" i="150" s="1"/>
  <c r="H27" i="150"/>
  <c r="M27" i="150" s="1"/>
  <c r="N27" i="150" s="1"/>
  <c r="M26" i="150"/>
  <c r="N26" i="150" s="1"/>
  <c r="M25" i="150"/>
  <c r="N25" i="150" s="1"/>
  <c r="M24" i="150"/>
  <c r="N24" i="150" s="1"/>
  <c r="M23" i="150"/>
  <c r="N23" i="150" s="1"/>
  <c r="M22" i="150"/>
  <c r="N22" i="150" s="1"/>
  <c r="M21" i="150"/>
  <c r="N21" i="150" s="1"/>
  <c r="M20" i="150"/>
  <c r="N20" i="150" s="1"/>
  <c r="M19" i="150"/>
  <c r="N19" i="150" s="1"/>
  <c r="M18" i="150"/>
  <c r="N18" i="150" s="1"/>
  <c r="M17" i="150"/>
  <c r="N17" i="150" s="1"/>
  <c r="M16" i="150"/>
  <c r="N16" i="150" s="1"/>
  <c r="M15" i="150"/>
  <c r="N15" i="150" s="1"/>
  <c r="M14" i="150"/>
  <c r="N14" i="150" s="1"/>
  <c r="M13" i="150"/>
  <c r="N13" i="150" s="1"/>
  <c r="M12" i="150"/>
  <c r="N12" i="150" s="1"/>
  <c r="M11" i="150"/>
  <c r="N11" i="150" s="1"/>
  <c r="M10" i="150"/>
  <c r="N10" i="150" s="1"/>
  <c r="M9" i="150"/>
  <c r="N9" i="150" s="1"/>
  <c r="K8" i="150"/>
  <c r="M8" i="150" s="1"/>
  <c r="N8" i="150" s="1"/>
  <c r="J8" i="150"/>
  <c r="K7" i="150"/>
  <c r="M7" i="150" s="1"/>
  <c r="N7" i="150" s="1"/>
  <c r="J7" i="150"/>
  <c r="M65" i="145"/>
  <c r="N65" i="145" s="1"/>
  <c r="M64" i="145"/>
  <c r="N64" i="145" s="1"/>
  <c r="M63" i="145"/>
  <c r="N63" i="145" s="1"/>
  <c r="M62" i="145"/>
  <c r="N62" i="145" s="1"/>
  <c r="M61" i="145"/>
  <c r="N61" i="145" s="1"/>
  <c r="M60" i="145"/>
  <c r="N60" i="145" s="1"/>
  <c r="M59" i="145"/>
  <c r="N59" i="145" s="1"/>
  <c r="M58" i="145"/>
  <c r="N58" i="145" s="1"/>
  <c r="M57" i="145"/>
  <c r="N57" i="145" s="1"/>
  <c r="M56" i="145"/>
  <c r="N56" i="145" s="1"/>
  <c r="M55" i="145"/>
  <c r="N55" i="145" s="1"/>
  <c r="M54" i="145"/>
  <c r="N54" i="145" s="1"/>
  <c r="M53" i="145"/>
  <c r="N53" i="145" s="1"/>
  <c r="M52" i="145"/>
  <c r="N52" i="145" s="1"/>
  <c r="M51" i="145"/>
  <c r="N51" i="145" s="1"/>
  <c r="M50" i="145"/>
  <c r="N50" i="145" s="1"/>
  <c r="M49" i="145"/>
  <c r="N49" i="145" s="1"/>
  <c r="M48" i="145"/>
  <c r="N48" i="145" s="1"/>
  <c r="M47" i="145"/>
  <c r="N47" i="145" s="1"/>
  <c r="M46" i="145"/>
  <c r="N46" i="145" s="1"/>
  <c r="M45" i="145"/>
  <c r="N45" i="145" s="1"/>
  <c r="M44" i="145"/>
  <c r="N44" i="145" s="1"/>
  <c r="M43" i="145"/>
  <c r="N43" i="145" s="1"/>
  <c r="M42" i="145"/>
  <c r="N42" i="145" s="1"/>
  <c r="M41" i="145"/>
  <c r="N41" i="145" s="1"/>
  <c r="M40" i="145"/>
  <c r="N40" i="145" s="1"/>
  <c r="M39" i="145"/>
  <c r="N39" i="145" s="1"/>
  <c r="M38" i="145"/>
  <c r="N38" i="145" s="1"/>
  <c r="M37" i="145"/>
  <c r="N37" i="145" s="1"/>
  <c r="M36" i="145"/>
  <c r="N36" i="145" s="1"/>
  <c r="M35" i="145"/>
  <c r="N35" i="145" s="1"/>
  <c r="M34" i="145"/>
  <c r="N34" i="145" s="1"/>
  <c r="M33" i="145"/>
  <c r="N33" i="145" s="1"/>
  <c r="M32" i="145"/>
  <c r="N32" i="145" s="1"/>
  <c r="M31" i="145"/>
  <c r="N31" i="145" s="1"/>
  <c r="M30" i="145"/>
  <c r="N30" i="145" s="1"/>
  <c r="M29" i="145"/>
  <c r="N29" i="145" s="1"/>
  <c r="M28" i="145"/>
  <c r="R28" i="145" s="1"/>
  <c r="M27" i="145"/>
  <c r="R27" i="145" s="1"/>
  <c r="M26" i="145"/>
  <c r="N26" i="145" s="1"/>
  <c r="M25" i="145"/>
  <c r="N25" i="145" s="1"/>
  <c r="M24" i="145"/>
  <c r="N24" i="145" s="1"/>
  <c r="M23" i="145"/>
  <c r="N23" i="145" s="1"/>
  <c r="M22" i="145"/>
  <c r="N22" i="145" s="1"/>
  <c r="M21" i="145"/>
  <c r="N21" i="145" s="1"/>
  <c r="M20" i="145"/>
  <c r="N20" i="145" s="1"/>
  <c r="M19" i="145"/>
  <c r="N19" i="145" s="1"/>
  <c r="M18" i="145"/>
  <c r="N18" i="145" s="1"/>
  <c r="M17" i="145"/>
  <c r="N17" i="145" s="1"/>
  <c r="M16" i="145"/>
  <c r="N16" i="145" s="1"/>
  <c r="M15" i="145"/>
  <c r="N15" i="145" s="1"/>
  <c r="M14" i="145"/>
  <c r="N14" i="145" s="1"/>
  <c r="M13" i="145"/>
  <c r="N13" i="145" s="1"/>
  <c r="M12" i="145"/>
  <c r="N12" i="145" s="1"/>
  <c r="M11" i="145"/>
  <c r="N11" i="145" s="1"/>
  <c r="M10" i="145"/>
  <c r="N10" i="145" s="1"/>
  <c r="M9" i="145"/>
  <c r="N9" i="145" s="1"/>
  <c r="M8" i="145"/>
  <c r="N8" i="145" s="1"/>
  <c r="M7" i="145"/>
  <c r="N7" i="145" s="1"/>
  <c r="M65" i="144"/>
  <c r="N65" i="144" s="1"/>
  <c r="M64" i="144"/>
  <c r="N64" i="144" s="1"/>
  <c r="M63" i="144"/>
  <c r="N63" i="144" s="1"/>
  <c r="M62" i="144"/>
  <c r="N62" i="144" s="1"/>
  <c r="M61" i="144"/>
  <c r="N61" i="144" s="1"/>
  <c r="M60" i="144"/>
  <c r="N60" i="144" s="1"/>
  <c r="M59" i="144"/>
  <c r="N59" i="144" s="1"/>
  <c r="M58" i="144"/>
  <c r="N58" i="144" s="1"/>
  <c r="M57" i="144"/>
  <c r="N57" i="144" s="1"/>
  <c r="M56" i="144"/>
  <c r="N56" i="144" s="1"/>
  <c r="M55" i="144"/>
  <c r="N55" i="144" s="1"/>
  <c r="M54" i="144"/>
  <c r="N54" i="144" s="1"/>
  <c r="M53" i="144"/>
  <c r="N53" i="144" s="1"/>
  <c r="M52" i="144"/>
  <c r="N52" i="144" s="1"/>
  <c r="M51" i="144"/>
  <c r="N51" i="144" s="1"/>
  <c r="M50" i="144"/>
  <c r="N50" i="144" s="1"/>
  <c r="M49" i="144"/>
  <c r="N49" i="144" s="1"/>
  <c r="M48" i="144"/>
  <c r="N48" i="144" s="1"/>
  <c r="M47" i="144"/>
  <c r="N47" i="144" s="1"/>
  <c r="M46" i="144"/>
  <c r="N46" i="144" s="1"/>
  <c r="M45" i="144"/>
  <c r="N45" i="144" s="1"/>
  <c r="M44" i="144"/>
  <c r="N44" i="144" s="1"/>
  <c r="M43" i="144"/>
  <c r="N43" i="144" s="1"/>
  <c r="M42" i="144"/>
  <c r="N42" i="144" s="1"/>
  <c r="M41" i="144"/>
  <c r="N41" i="144" s="1"/>
  <c r="M40" i="144"/>
  <c r="N40" i="144" s="1"/>
  <c r="M39" i="144"/>
  <c r="N39" i="144" s="1"/>
  <c r="M38" i="144"/>
  <c r="N38" i="144" s="1"/>
  <c r="M37" i="144"/>
  <c r="N37" i="144" s="1"/>
  <c r="M36" i="144"/>
  <c r="N36" i="144" s="1"/>
  <c r="M35" i="144"/>
  <c r="N35" i="144" s="1"/>
  <c r="M34" i="144"/>
  <c r="N34" i="144" s="1"/>
  <c r="M33" i="144"/>
  <c r="N33" i="144" s="1"/>
  <c r="M32" i="144"/>
  <c r="N32" i="144" s="1"/>
  <c r="M31" i="144"/>
  <c r="R31" i="144" s="1"/>
  <c r="M30" i="144"/>
  <c r="R30" i="144" s="1"/>
  <c r="M29" i="144"/>
  <c r="R29" i="144" s="1"/>
  <c r="M28" i="144"/>
  <c r="R28" i="144" s="1"/>
  <c r="M27" i="144"/>
  <c r="N27" i="144" s="1"/>
  <c r="M26" i="144"/>
  <c r="N26" i="144" s="1"/>
  <c r="M25" i="144"/>
  <c r="N25" i="144" s="1"/>
  <c r="M24" i="144"/>
  <c r="N24" i="144" s="1"/>
  <c r="M23" i="144"/>
  <c r="N23" i="144" s="1"/>
  <c r="M22" i="144"/>
  <c r="N22" i="144" s="1"/>
  <c r="M21" i="144"/>
  <c r="N21" i="144" s="1"/>
  <c r="M20" i="144"/>
  <c r="N20" i="144" s="1"/>
  <c r="M19" i="144"/>
  <c r="N19" i="144" s="1"/>
  <c r="M18" i="144"/>
  <c r="N18" i="144" s="1"/>
  <c r="M17" i="144"/>
  <c r="N17" i="144" s="1"/>
  <c r="M16" i="144"/>
  <c r="N16" i="144" s="1"/>
  <c r="M15" i="144"/>
  <c r="N15" i="144" s="1"/>
  <c r="M14" i="144"/>
  <c r="N14" i="144" s="1"/>
  <c r="M13" i="144"/>
  <c r="N13" i="144" s="1"/>
  <c r="M12" i="144"/>
  <c r="N12" i="144" s="1"/>
  <c r="M11" i="144"/>
  <c r="N11" i="144" s="1"/>
  <c r="M10" i="144"/>
  <c r="N10" i="144" s="1"/>
  <c r="M9" i="144"/>
  <c r="N9" i="144" s="1"/>
  <c r="M8" i="144"/>
  <c r="N8" i="144" s="1"/>
  <c r="M7" i="144"/>
  <c r="N7" i="144" s="1"/>
  <c r="M65" i="143"/>
  <c r="N65" i="143" s="1"/>
  <c r="M64" i="143"/>
  <c r="N64" i="143" s="1"/>
  <c r="M63" i="143"/>
  <c r="N63" i="143" s="1"/>
  <c r="M62" i="143"/>
  <c r="N62" i="143" s="1"/>
  <c r="M61" i="143"/>
  <c r="N61" i="143" s="1"/>
  <c r="M60" i="143"/>
  <c r="N60" i="143" s="1"/>
  <c r="M59" i="143"/>
  <c r="N59" i="143" s="1"/>
  <c r="M58" i="143"/>
  <c r="N58" i="143" s="1"/>
  <c r="M57" i="143"/>
  <c r="N57" i="143" s="1"/>
  <c r="M56" i="143"/>
  <c r="N56" i="143" s="1"/>
  <c r="M55" i="143"/>
  <c r="N55" i="143" s="1"/>
  <c r="M54" i="143"/>
  <c r="N54" i="143" s="1"/>
  <c r="M53" i="143"/>
  <c r="N53" i="143" s="1"/>
  <c r="M52" i="143"/>
  <c r="N52" i="143" s="1"/>
  <c r="M51" i="143"/>
  <c r="N51" i="143" s="1"/>
  <c r="M50" i="143"/>
  <c r="N50" i="143" s="1"/>
  <c r="M49" i="143"/>
  <c r="N49" i="143" s="1"/>
  <c r="M48" i="143"/>
  <c r="N48" i="143" s="1"/>
  <c r="M47" i="143"/>
  <c r="N47" i="143" s="1"/>
  <c r="M46" i="143"/>
  <c r="N46" i="143" s="1"/>
  <c r="M45" i="143"/>
  <c r="N45" i="143" s="1"/>
  <c r="M44" i="143"/>
  <c r="N44" i="143" s="1"/>
  <c r="M43" i="143"/>
  <c r="N43" i="143" s="1"/>
  <c r="M42" i="143"/>
  <c r="N42" i="143" s="1"/>
  <c r="M41" i="143"/>
  <c r="N41" i="143" s="1"/>
  <c r="M40" i="143"/>
  <c r="N40" i="143" s="1"/>
  <c r="M39" i="143"/>
  <c r="N39" i="143" s="1"/>
  <c r="M38" i="143"/>
  <c r="N38" i="143" s="1"/>
  <c r="M37" i="143"/>
  <c r="N37" i="143" s="1"/>
  <c r="M36" i="143"/>
  <c r="N36" i="143" s="1"/>
  <c r="M35" i="143"/>
  <c r="N35" i="143" s="1"/>
  <c r="M34" i="143"/>
  <c r="N34" i="143" s="1"/>
  <c r="M33" i="143"/>
  <c r="N33" i="143" s="1"/>
  <c r="M32" i="143"/>
  <c r="N32" i="143" s="1"/>
  <c r="M31" i="143"/>
  <c r="N31" i="143" s="1"/>
  <c r="M30" i="143"/>
  <c r="N30" i="143" s="1"/>
  <c r="M29" i="143"/>
  <c r="N29" i="143" s="1"/>
  <c r="M28" i="143"/>
  <c r="R28" i="143" s="1"/>
  <c r="M27" i="143"/>
  <c r="R27" i="143" s="1"/>
  <c r="M26" i="143"/>
  <c r="N26" i="143" s="1"/>
  <c r="M25" i="143"/>
  <c r="N25" i="143" s="1"/>
  <c r="M24" i="143"/>
  <c r="N24" i="143" s="1"/>
  <c r="M23" i="143"/>
  <c r="N23" i="143" s="1"/>
  <c r="M22" i="143"/>
  <c r="N22" i="143" s="1"/>
  <c r="M21" i="143"/>
  <c r="N21" i="143" s="1"/>
  <c r="M20" i="143"/>
  <c r="N20" i="143" s="1"/>
  <c r="M19" i="143"/>
  <c r="N19" i="143" s="1"/>
  <c r="M18" i="143"/>
  <c r="N18" i="143" s="1"/>
  <c r="M17" i="143"/>
  <c r="N17" i="143" s="1"/>
  <c r="M16" i="143"/>
  <c r="N16" i="143" s="1"/>
  <c r="M15" i="143"/>
  <c r="N15" i="143" s="1"/>
  <c r="M14" i="143"/>
  <c r="N14" i="143" s="1"/>
  <c r="M13" i="143"/>
  <c r="N13" i="143" s="1"/>
  <c r="M12" i="143"/>
  <c r="N12" i="143" s="1"/>
  <c r="M11" i="143"/>
  <c r="N11" i="143" s="1"/>
  <c r="M10" i="143"/>
  <c r="N10" i="143" s="1"/>
  <c r="M9" i="143"/>
  <c r="N9" i="143" s="1"/>
  <c r="M8" i="143"/>
  <c r="N8" i="143" s="1"/>
  <c r="M7" i="143"/>
  <c r="N7" i="143" s="1"/>
  <c r="M26" i="139"/>
  <c r="N26" i="139" s="1"/>
  <c r="M25" i="139"/>
  <c r="N25" i="139" s="1"/>
  <c r="M24" i="139"/>
  <c r="N24" i="139" s="1"/>
  <c r="M23" i="139"/>
  <c r="N23" i="139" s="1"/>
  <c r="M22" i="139"/>
  <c r="N22" i="139" s="1"/>
  <c r="M21" i="139"/>
  <c r="N21" i="139" s="1"/>
  <c r="M20" i="139"/>
  <c r="L20" i="139"/>
  <c r="M19" i="139"/>
  <c r="N19" i="139" s="1"/>
  <c r="M18" i="139"/>
  <c r="N18" i="139" s="1"/>
  <c r="M17" i="139"/>
  <c r="N17" i="139" s="1"/>
  <c r="M16" i="139"/>
  <c r="N16" i="139" s="1"/>
  <c r="M15" i="139"/>
  <c r="N15" i="139" s="1"/>
  <c r="M14" i="139"/>
  <c r="N14" i="139" s="1"/>
  <c r="M13" i="139"/>
  <c r="N13" i="139" s="1"/>
  <c r="M12" i="139"/>
  <c r="N12" i="139" s="1"/>
  <c r="M11" i="139"/>
  <c r="L11" i="139"/>
  <c r="M10" i="139"/>
  <c r="N10" i="139" s="1"/>
  <c r="M9" i="139"/>
  <c r="N9" i="139" s="1"/>
  <c r="M8" i="139"/>
  <c r="N8" i="139" s="1"/>
  <c r="M7" i="139"/>
  <c r="L7" i="139"/>
  <c r="M26" i="137"/>
  <c r="N26" i="137" s="1"/>
  <c r="M25" i="137"/>
  <c r="N25" i="137" s="1"/>
  <c r="M24" i="137"/>
  <c r="N24" i="137" s="1"/>
  <c r="M23" i="137"/>
  <c r="N23" i="137" s="1"/>
  <c r="M22" i="137"/>
  <c r="N22" i="137" s="1"/>
  <c r="M21" i="137"/>
  <c r="N21" i="137" s="1"/>
  <c r="M20" i="137"/>
  <c r="L20" i="137"/>
  <c r="M19" i="137"/>
  <c r="N19" i="137" s="1"/>
  <c r="M18" i="137"/>
  <c r="N18" i="137" s="1"/>
  <c r="M17" i="137"/>
  <c r="N17" i="137" s="1"/>
  <c r="M16" i="137"/>
  <c r="N16" i="137" s="1"/>
  <c r="M15" i="137"/>
  <c r="N15" i="137" s="1"/>
  <c r="M14" i="137"/>
  <c r="N14" i="137" s="1"/>
  <c r="M13" i="137"/>
  <c r="N13" i="137" s="1"/>
  <c r="M12" i="137"/>
  <c r="N12" i="137" s="1"/>
  <c r="M11" i="137"/>
  <c r="L11" i="137"/>
  <c r="M10" i="137"/>
  <c r="N10" i="137" s="1"/>
  <c r="M9" i="137"/>
  <c r="N9" i="137" s="1"/>
  <c r="M8" i="137"/>
  <c r="N8" i="137" s="1"/>
  <c r="M7" i="137"/>
  <c r="L7" i="137"/>
  <c r="M26" i="135"/>
  <c r="N26" i="135" s="1"/>
  <c r="M25" i="135"/>
  <c r="N25" i="135" s="1"/>
  <c r="M24" i="135"/>
  <c r="N24" i="135" s="1"/>
  <c r="M23" i="135"/>
  <c r="N23" i="135" s="1"/>
  <c r="M22" i="135"/>
  <c r="N22" i="135" s="1"/>
  <c r="M21" i="135"/>
  <c r="N21" i="135" s="1"/>
  <c r="M20" i="135"/>
  <c r="L20" i="135"/>
  <c r="M19" i="135"/>
  <c r="N19" i="135" s="1"/>
  <c r="M18" i="135"/>
  <c r="N18" i="135" s="1"/>
  <c r="M17" i="135"/>
  <c r="N17" i="135" s="1"/>
  <c r="M16" i="135"/>
  <c r="N16" i="135" s="1"/>
  <c r="M15" i="135"/>
  <c r="N15" i="135" s="1"/>
  <c r="M14" i="135"/>
  <c r="N14" i="135" s="1"/>
  <c r="M13" i="135"/>
  <c r="N13" i="135" s="1"/>
  <c r="M12" i="135"/>
  <c r="N12" i="135" s="1"/>
  <c r="M11" i="135"/>
  <c r="L11" i="135"/>
  <c r="M10" i="135"/>
  <c r="N10" i="135" s="1"/>
  <c r="M9" i="135"/>
  <c r="N9" i="135" s="1"/>
  <c r="M8" i="135"/>
  <c r="N8" i="135" s="1"/>
  <c r="M7" i="135"/>
  <c r="L7" i="135"/>
  <c r="M50" i="132"/>
  <c r="N50" i="132" s="1"/>
  <c r="M49" i="132"/>
  <c r="N49" i="132" s="1"/>
  <c r="M48" i="132"/>
  <c r="N48" i="132" s="1"/>
  <c r="M47" i="132"/>
  <c r="N47" i="132" s="1"/>
  <c r="M46" i="132"/>
  <c r="N46" i="132" s="1"/>
  <c r="M45" i="132"/>
  <c r="N45" i="132" s="1"/>
  <c r="M44" i="132"/>
  <c r="N44" i="132" s="1"/>
  <c r="M43" i="132"/>
  <c r="N43" i="132" s="1"/>
  <c r="M42" i="132"/>
  <c r="N42" i="132" s="1"/>
  <c r="M41" i="132"/>
  <c r="N41" i="132" s="1"/>
  <c r="M40" i="132"/>
  <c r="N40" i="132" s="1"/>
  <c r="M39" i="132"/>
  <c r="N39" i="132" s="1"/>
  <c r="M38" i="132"/>
  <c r="N38" i="132" s="1"/>
  <c r="M37" i="132"/>
  <c r="N37" i="132" s="1"/>
  <c r="M36" i="132"/>
  <c r="N36" i="132" s="1"/>
  <c r="M35" i="132"/>
  <c r="N35" i="132" s="1"/>
  <c r="M34" i="132"/>
  <c r="N34" i="132" s="1"/>
  <c r="M33" i="132"/>
  <c r="N33" i="132" s="1"/>
  <c r="M32" i="132"/>
  <c r="N32" i="132" s="1"/>
  <c r="M31" i="132"/>
  <c r="N31" i="132" s="1"/>
  <c r="M30" i="132"/>
  <c r="N30" i="132" s="1"/>
  <c r="M29" i="132"/>
  <c r="N29" i="132" s="1"/>
  <c r="M28" i="132"/>
  <c r="N28" i="132" s="1"/>
  <c r="M27" i="132"/>
  <c r="N27" i="132" s="1"/>
  <c r="M26" i="132"/>
  <c r="N26" i="132" s="1"/>
  <c r="M25" i="132"/>
  <c r="N25" i="132" s="1"/>
  <c r="M24" i="132"/>
  <c r="N24" i="132" s="1"/>
  <c r="M23" i="132"/>
  <c r="N23" i="132" s="1"/>
  <c r="M22" i="132"/>
  <c r="N22" i="132" s="1"/>
  <c r="M21" i="132"/>
  <c r="N21" i="132" s="1"/>
  <c r="M20" i="132"/>
  <c r="N20" i="132" s="1"/>
  <c r="M19" i="132"/>
  <c r="N19" i="132" s="1"/>
  <c r="M18" i="132"/>
  <c r="N18" i="132" s="1"/>
  <c r="M17" i="132"/>
  <c r="N17" i="132" s="1"/>
  <c r="M16" i="132"/>
  <c r="N16" i="132" s="1"/>
  <c r="M15" i="132"/>
  <c r="N15" i="132" s="1"/>
  <c r="M14" i="132"/>
  <c r="N14" i="132" s="1"/>
  <c r="M13" i="132"/>
  <c r="N13" i="132" s="1"/>
  <c r="M12" i="132"/>
  <c r="N12" i="132" s="1"/>
  <c r="M11" i="132"/>
  <c r="N11" i="132" s="1"/>
  <c r="M10" i="132"/>
  <c r="N10" i="132" s="1"/>
  <c r="M9" i="132"/>
  <c r="N9" i="132" s="1"/>
  <c r="M8" i="132"/>
  <c r="N8" i="132" s="1"/>
  <c r="M7" i="132"/>
  <c r="N7" i="132" s="1"/>
  <c r="M50" i="129"/>
  <c r="N50" i="129" s="1"/>
  <c r="M49" i="129"/>
  <c r="N49" i="129" s="1"/>
  <c r="M48" i="129"/>
  <c r="N48" i="129" s="1"/>
  <c r="M47" i="129"/>
  <c r="N47" i="129" s="1"/>
  <c r="M46" i="129"/>
  <c r="N46" i="129" s="1"/>
  <c r="M45" i="129"/>
  <c r="N45" i="129" s="1"/>
  <c r="M44" i="129"/>
  <c r="N44" i="129" s="1"/>
  <c r="M43" i="129"/>
  <c r="N43" i="129" s="1"/>
  <c r="M42" i="129"/>
  <c r="N42" i="129" s="1"/>
  <c r="M41" i="129"/>
  <c r="N41" i="129" s="1"/>
  <c r="M40" i="129"/>
  <c r="N40" i="129" s="1"/>
  <c r="M39" i="129"/>
  <c r="N39" i="129" s="1"/>
  <c r="M38" i="129"/>
  <c r="N38" i="129" s="1"/>
  <c r="M37" i="129"/>
  <c r="N37" i="129" s="1"/>
  <c r="M36" i="129"/>
  <c r="N36" i="129" s="1"/>
  <c r="M35" i="129"/>
  <c r="N35" i="129" s="1"/>
  <c r="M34" i="129"/>
  <c r="N34" i="129" s="1"/>
  <c r="M33" i="129"/>
  <c r="N33" i="129" s="1"/>
  <c r="M32" i="129"/>
  <c r="N32" i="129" s="1"/>
  <c r="M31" i="129"/>
  <c r="N31" i="129" s="1"/>
  <c r="M30" i="129"/>
  <c r="N30" i="129" s="1"/>
  <c r="M29" i="129"/>
  <c r="N29" i="129" s="1"/>
  <c r="M28" i="129"/>
  <c r="N28" i="129" s="1"/>
  <c r="M27" i="129"/>
  <c r="N27" i="129" s="1"/>
  <c r="M26" i="129"/>
  <c r="N26" i="129" s="1"/>
  <c r="M25" i="129"/>
  <c r="N25" i="129" s="1"/>
  <c r="M24" i="129"/>
  <c r="N24" i="129" s="1"/>
  <c r="M23" i="129"/>
  <c r="N23" i="129" s="1"/>
  <c r="M22" i="129"/>
  <c r="N22" i="129" s="1"/>
  <c r="M21" i="129"/>
  <c r="N21" i="129" s="1"/>
  <c r="M20" i="129"/>
  <c r="N20" i="129" s="1"/>
  <c r="M19" i="129"/>
  <c r="N19" i="129" s="1"/>
  <c r="M18" i="129"/>
  <c r="N18" i="129" s="1"/>
  <c r="M17" i="129"/>
  <c r="N17" i="129" s="1"/>
  <c r="M16" i="129"/>
  <c r="N16" i="129" s="1"/>
  <c r="M15" i="129"/>
  <c r="N15" i="129" s="1"/>
  <c r="M14" i="129"/>
  <c r="N14" i="129" s="1"/>
  <c r="M13" i="129"/>
  <c r="N13" i="129" s="1"/>
  <c r="M12" i="129"/>
  <c r="N12" i="129" s="1"/>
  <c r="M11" i="129"/>
  <c r="N11" i="129" s="1"/>
  <c r="M10" i="129"/>
  <c r="N10" i="129" s="1"/>
  <c r="M9" i="129"/>
  <c r="N9" i="129" s="1"/>
  <c r="M8" i="129"/>
  <c r="N8" i="129" s="1"/>
  <c r="M7" i="129"/>
  <c r="N7" i="129" s="1"/>
  <c r="M50" i="127"/>
  <c r="N50" i="127" s="1"/>
  <c r="M49" i="127"/>
  <c r="N49" i="127" s="1"/>
  <c r="M48" i="127"/>
  <c r="N48" i="127" s="1"/>
  <c r="M47" i="127"/>
  <c r="N47" i="127" s="1"/>
  <c r="M46" i="127"/>
  <c r="N46" i="127" s="1"/>
  <c r="M45" i="127"/>
  <c r="N45" i="127" s="1"/>
  <c r="M44" i="127"/>
  <c r="N44" i="127" s="1"/>
  <c r="M43" i="127"/>
  <c r="N43" i="127" s="1"/>
  <c r="M42" i="127"/>
  <c r="N42" i="127" s="1"/>
  <c r="M41" i="127"/>
  <c r="N41" i="127" s="1"/>
  <c r="M40" i="127"/>
  <c r="N40" i="127" s="1"/>
  <c r="M39" i="127"/>
  <c r="N39" i="127" s="1"/>
  <c r="M38" i="127"/>
  <c r="N38" i="127" s="1"/>
  <c r="M37" i="127"/>
  <c r="N37" i="127" s="1"/>
  <c r="M36" i="127"/>
  <c r="N36" i="127" s="1"/>
  <c r="M35" i="127"/>
  <c r="N35" i="127" s="1"/>
  <c r="M34" i="127"/>
  <c r="N34" i="127" s="1"/>
  <c r="M33" i="127"/>
  <c r="N33" i="127" s="1"/>
  <c r="M32" i="127"/>
  <c r="N32" i="127" s="1"/>
  <c r="M31" i="127"/>
  <c r="N31" i="127" s="1"/>
  <c r="M30" i="127"/>
  <c r="N30" i="127" s="1"/>
  <c r="M29" i="127"/>
  <c r="N29" i="127" s="1"/>
  <c r="M28" i="127"/>
  <c r="N28" i="127" s="1"/>
  <c r="M27" i="127"/>
  <c r="N27" i="127" s="1"/>
  <c r="M26" i="127"/>
  <c r="N26" i="127" s="1"/>
  <c r="M25" i="127"/>
  <c r="N25" i="127" s="1"/>
  <c r="M24" i="127"/>
  <c r="N24" i="127" s="1"/>
  <c r="M23" i="127"/>
  <c r="N23" i="127" s="1"/>
  <c r="M22" i="127"/>
  <c r="N22" i="127" s="1"/>
  <c r="M21" i="127"/>
  <c r="N21" i="127" s="1"/>
  <c r="M20" i="127"/>
  <c r="N20" i="127" s="1"/>
  <c r="M19" i="127"/>
  <c r="N19" i="127" s="1"/>
  <c r="M18" i="127"/>
  <c r="N18" i="127" s="1"/>
  <c r="M17" i="127"/>
  <c r="N17" i="127" s="1"/>
  <c r="M16" i="127"/>
  <c r="N16" i="127" s="1"/>
  <c r="M15" i="127"/>
  <c r="N15" i="127" s="1"/>
  <c r="M14" i="127"/>
  <c r="N14" i="127" s="1"/>
  <c r="M13" i="127"/>
  <c r="N13" i="127" s="1"/>
  <c r="M12" i="127"/>
  <c r="N12" i="127" s="1"/>
  <c r="M11" i="127"/>
  <c r="N11" i="127" s="1"/>
  <c r="M10" i="127"/>
  <c r="N10" i="127" s="1"/>
  <c r="M9" i="127"/>
  <c r="N9" i="127" s="1"/>
  <c r="M8" i="127"/>
  <c r="N8" i="127" s="1"/>
  <c r="M7" i="127"/>
  <c r="N7" i="127" s="1"/>
  <c r="N28" i="196" l="1"/>
  <c r="N29" i="196" s="1"/>
  <c r="N7" i="139"/>
  <c r="N7" i="137"/>
  <c r="N25" i="176"/>
  <c r="N26" i="176" s="1"/>
  <c r="N28" i="197"/>
  <c r="N29" i="197" s="1"/>
  <c r="N25" i="172"/>
  <c r="N26" i="172" s="1"/>
  <c r="N25" i="174"/>
  <c r="N20" i="135"/>
  <c r="N22" i="166"/>
  <c r="N28" i="143"/>
  <c r="N52" i="208"/>
  <c r="N53" i="208" s="1"/>
  <c r="N26" i="157"/>
  <c r="N7" i="164"/>
  <c r="N28" i="164"/>
  <c r="N50" i="209"/>
  <c r="N51" i="209" s="1"/>
  <c r="N35" i="150"/>
  <c r="N22" i="165"/>
  <c r="N28" i="165"/>
  <c r="N28" i="144"/>
  <c r="N28" i="166"/>
  <c r="N20" i="139"/>
  <c r="N35" i="151"/>
  <c r="N32" i="165"/>
  <c r="N17" i="165"/>
  <c r="N7" i="135"/>
  <c r="N50" i="207"/>
  <c r="N51" i="207" s="1"/>
  <c r="N36" i="150"/>
  <c r="N8" i="165"/>
  <c r="N11" i="139"/>
  <c r="R29" i="145"/>
  <c r="N33" i="164"/>
  <c r="N32" i="166"/>
  <c r="N28" i="198"/>
  <c r="N29" i="198" s="1"/>
  <c r="N17" i="164"/>
  <c r="N22" i="164"/>
  <c r="N8" i="164"/>
  <c r="N32" i="164"/>
  <c r="N7" i="165"/>
  <c r="N7" i="166"/>
  <c r="N17" i="166"/>
  <c r="N8" i="166"/>
  <c r="N33" i="166"/>
  <c r="R24" i="158"/>
  <c r="N26" i="158"/>
  <c r="R26" i="159"/>
  <c r="N24" i="159"/>
  <c r="R23" i="159"/>
  <c r="N23" i="159"/>
  <c r="R25" i="158"/>
  <c r="N25" i="158"/>
  <c r="R23" i="158"/>
  <c r="N23" i="158"/>
  <c r="R23" i="157"/>
  <c r="N23" i="157"/>
  <c r="R25" i="157"/>
  <c r="R28" i="157"/>
  <c r="N24" i="157"/>
  <c r="N25" i="159"/>
  <c r="N28" i="159"/>
  <c r="N28" i="158"/>
  <c r="N36" i="151"/>
  <c r="N35" i="152"/>
  <c r="N36" i="152"/>
  <c r="R29" i="143"/>
  <c r="R30" i="143"/>
  <c r="N29" i="144"/>
  <c r="R30" i="145"/>
  <c r="N28" i="145"/>
  <c r="R31" i="143"/>
  <c r="R27" i="144"/>
  <c r="N30" i="144"/>
  <c r="R31" i="145"/>
  <c r="N27" i="143"/>
  <c r="N31" i="144"/>
  <c r="N27" i="145"/>
  <c r="N20" i="137"/>
  <c r="N51" i="127"/>
  <c r="N52" i="127" s="1"/>
  <c r="N11" i="135"/>
  <c r="N11" i="137"/>
  <c r="N51" i="132"/>
  <c r="N52" i="132" s="1"/>
  <c r="N51" i="129"/>
  <c r="N52" i="129" s="1"/>
  <c r="N27" i="139" l="1"/>
  <c r="N28" i="139" s="1"/>
  <c r="N27" i="135"/>
  <c r="N28" i="135" s="1"/>
  <c r="N66" i="143"/>
  <c r="N67" i="143" s="1"/>
  <c r="N37" i="151"/>
  <c r="N38" i="151" s="1"/>
  <c r="N27" i="137"/>
  <c r="N28" i="137" s="1"/>
  <c r="N37" i="150"/>
  <c r="N38" i="150" s="1"/>
  <c r="N66" i="144"/>
  <c r="N67" i="144" s="1"/>
  <c r="N40" i="165"/>
  <c r="N41" i="165" s="1"/>
  <c r="N40" i="164"/>
  <c r="N41" i="164" s="1"/>
  <c r="N37" i="152"/>
  <c r="N38" i="152" s="1"/>
  <c r="N40" i="166"/>
  <c r="N41" i="166" s="1"/>
  <c r="N74" i="158"/>
  <c r="N75" i="158" s="1"/>
  <c r="N74" i="159"/>
  <c r="N75" i="159" s="1"/>
  <c r="N74" i="157"/>
  <c r="N75" i="157" s="1"/>
  <c r="N66" i="145"/>
  <c r="N67" i="145" s="1"/>
  <c r="M98" i="117"/>
  <c r="N98" i="117" s="1"/>
  <c r="M97" i="117"/>
  <c r="N97" i="117" s="1"/>
  <c r="M96" i="117"/>
  <c r="N96" i="117" s="1"/>
  <c r="M95" i="117"/>
  <c r="N95" i="117" s="1"/>
  <c r="M94" i="117"/>
  <c r="N94" i="117" s="1"/>
  <c r="M93" i="117"/>
  <c r="N93" i="117" s="1"/>
  <c r="M92" i="117"/>
  <c r="N92" i="117" s="1"/>
  <c r="M91" i="117"/>
  <c r="N91" i="117" s="1"/>
  <c r="M90" i="117"/>
  <c r="N90" i="117" s="1"/>
  <c r="M89" i="117"/>
  <c r="N89" i="117" s="1"/>
  <c r="M88" i="117"/>
  <c r="N88" i="117" s="1"/>
  <c r="M87" i="117"/>
  <c r="N87" i="117" s="1"/>
  <c r="M86" i="117"/>
  <c r="N86" i="117" s="1"/>
  <c r="M85" i="117"/>
  <c r="N85" i="117" s="1"/>
  <c r="M84" i="117"/>
  <c r="N84" i="117" s="1"/>
  <c r="M83" i="117"/>
  <c r="N83" i="117" s="1"/>
  <c r="M82" i="117"/>
  <c r="N82" i="117" s="1"/>
  <c r="M81" i="117"/>
  <c r="N81" i="117" s="1"/>
  <c r="M80" i="117"/>
  <c r="N80" i="117" s="1"/>
  <c r="M79" i="117"/>
  <c r="N79" i="117" s="1"/>
  <c r="M78" i="117"/>
  <c r="N78" i="117" s="1"/>
  <c r="M77" i="117"/>
  <c r="N77" i="117" s="1"/>
  <c r="M76" i="117"/>
  <c r="N76" i="117" s="1"/>
  <c r="M75" i="117"/>
  <c r="N75" i="117" s="1"/>
  <c r="M74" i="117"/>
  <c r="N74" i="117" s="1"/>
  <c r="M73" i="117"/>
  <c r="N73" i="117" s="1"/>
  <c r="M72" i="117"/>
  <c r="N72" i="117" s="1"/>
  <c r="M71" i="117"/>
  <c r="N71" i="117" s="1"/>
  <c r="M70" i="117"/>
  <c r="N70" i="117" s="1"/>
  <c r="M69" i="117"/>
  <c r="N69" i="117" s="1"/>
  <c r="M68" i="117"/>
  <c r="N68" i="117" s="1"/>
  <c r="M67" i="117"/>
  <c r="N67" i="117" s="1"/>
  <c r="M66" i="117"/>
  <c r="N66" i="117" s="1"/>
  <c r="M65" i="117"/>
  <c r="N65" i="117" s="1"/>
  <c r="M64" i="117"/>
  <c r="N64" i="117" s="1"/>
  <c r="M63" i="117"/>
  <c r="N63" i="117" s="1"/>
  <c r="M62" i="117"/>
  <c r="N62" i="117" s="1"/>
  <c r="M61" i="117"/>
  <c r="N61" i="117" s="1"/>
  <c r="M60" i="117"/>
  <c r="N60" i="117" s="1"/>
  <c r="M59" i="117"/>
  <c r="N59" i="117" s="1"/>
  <c r="M58" i="117"/>
  <c r="N58" i="117" s="1"/>
  <c r="M57" i="117"/>
  <c r="N57" i="117" s="1"/>
  <c r="M56" i="117"/>
  <c r="N56" i="117" s="1"/>
  <c r="M55" i="117"/>
  <c r="N55" i="117" s="1"/>
  <c r="M54" i="117"/>
  <c r="N54" i="117" s="1"/>
  <c r="M53" i="117"/>
  <c r="N53" i="117" s="1"/>
  <c r="M52" i="117"/>
  <c r="N52" i="117" s="1"/>
  <c r="M51" i="117"/>
  <c r="N51" i="117" s="1"/>
  <c r="M50" i="117"/>
  <c r="N50" i="117" s="1"/>
  <c r="M49" i="117"/>
  <c r="N49" i="117" s="1"/>
  <c r="M48" i="117"/>
  <c r="N48" i="117" s="1"/>
  <c r="M47" i="117"/>
  <c r="N47" i="117" s="1"/>
  <c r="M46" i="117"/>
  <c r="N46" i="117" s="1"/>
  <c r="M45" i="117"/>
  <c r="N45" i="117" s="1"/>
  <c r="M44" i="117"/>
  <c r="N44" i="117" s="1"/>
  <c r="M43" i="117"/>
  <c r="N43" i="117" s="1"/>
  <c r="M42" i="117"/>
  <c r="N42" i="117" s="1"/>
  <c r="M41" i="117"/>
  <c r="N41" i="117" s="1"/>
  <c r="M40" i="117"/>
  <c r="N40" i="117" s="1"/>
  <c r="M39" i="117"/>
  <c r="N39" i="117" s="1"/>
  <c r="M38" i="117"/>
  <c r="N38" i="117" s="1"/>
  <c r="M37" i="117"/>
  <c r="N37" i="117" s="1"/>
  <c r="M36" i="117"/>
  <c r="N36" i="117" s="1"/>
  <c r="M35" i="117"/>
  <c r="N35" i="117" s="1"/>
  <c r="M34" i="117"/>
  <c r="N34" i="117" s="1"/>
  <c r="M33" i="117"/>
  <c r="N33" i="117" s="1"/>
  <c r="M32" i="117"/>
  <c r="N32" i="117" s="1"/>
  <c r="M31" i="117"/>
  <c r="N31" i="117" s="1"/>
  <c r="M30" i="117"/>
  <c r="N30" i="117" s="1"/>
  <c r="M29" i="117"/>
  <c r="N29" i="117" s="1"/>
  <c r="M28" i="117"/>
  <c r="N28" i="117" s="1"/>
  <c r="M27" i="117"/>
  <c r="N27" i="117" s="1"/>
  <c r="M26" i="117"/>
  <c r="N26" i="117" s="1"/>
  <c r="M25" i="117"/>
  <c r="N25" i="117" s="1"/>
  <c r="M24" i="117"/>
  <c r="N24" i="117" s="1"/>
  <c r="M23" i="117"/>
  <c r="N23" i="117" s="1"/>
  <c r="M22" i="117"/>
  <c r="N22" i="117" s="1"/>
  <c r="M21" i="117"/>
  <c r="N21" i="117" s="1"/>
  <c r="M20" i="117"/>
  <c r="N20" i="117" s="1"/>
  <c r="M19" i="117"/>
  <c r="N19" i="117" s="1"/>
  <c r="M18" i="117"/>
  <c r="N18" i="117" s="1"/>
  <c r="M17" i="117"/>
  <c r="N17" i="117" s="1"/>
  <c r="M16" i="117"/>
  <c r="N16" i="117" s="1"/>
  <c r="M15" i="117"/>
  <c r="N15" i="117" s="1"/>
  <c r="M14" i="117"/>
  <c r="N14" i="117" s="1"/>
  <c r="M13" i="117"/>
  <c r="N13" i="117" s="1"/>
  <c r="M12" i="117"/>
  <c r="N12" i="117" s="1"/>
  <c r="M11" i="117"/>
  <c r="N11" i="117" s="1"/>
  <c r="M10" i="117"/>
  <c r="N10" i="117" s="1"/>
  <c r="M9" i="117"/>
  <c r="N9" i="117" s="1"/>
  <c r="M8" i="117"/>
  <c r="N8" i="117" s="1"/>
  <c r="M7" i="117"/>
  <c r="N7" i="117" s="1"/>
  <c r="N41" i="116"/>
  <c r="N40" i="116"/>
  <c r="M39" i="116"/>
  <c r="N39" i="116" s="1"/>
  <c r="M38" i="116"/>
  <c r="N38" i="116" s="1"/>
  <c r="M37" i="116"/>
  <c r="N37" i="116" s="1"/>
  <c r="M36" i="116"/>
  <c r="N36" i="116" s="1"/>
  <c r="N35" i="116"/>
  <c r="N34" i="116"/>
  <c r="M33" i="116"/>
  <c r="N33" i="116" s="1"/>
  <c r="M32" i="116"/>
  <c r="N32" i="116" s="1"/>
  <c r="M31" i="116"/>
  <c r="N31" i="116" s="1"/>
  <c r="J31" i="116"/>
  <c r="M30" i="116"/>
  <c r="N30" i="116" s="1"/>
  <c r="M29" i="116"/>
  <c r="N29" i="116" s="1"/>
  <c r="M28" i="116"/>
  <c r="N28" i="116" s="1"/>
  <c r="M27" i="116"/>
  <c r="L27" i="116"/>
  <c r="M26" i="116"/>
  <c r="L26" i="116"/>
  <c r="M25" i="116"/>
  <c r="L25" i="116"/>
  <c r="M24" i="116"/>
  <c r="N24" i="116" s="1"/>
  <c r="M23" i="116"/>
  <c r="N23" i="116" s="1"/>
  <c r="M22" i="116"/>
  <c r="N22" i="116" s="1"/>
  <c r="M21" i="116"/>
  <c r="N21" i="116" s="1"/>
  <c r="M20" i="116"/>
  <c r="N20" i="116" s="1"/>
  <c r="M19" i="116"/>
  <c r="N19" i="116" s="1"/>
  <c r="M18" i="116"/>
  <c r="N18" i="116" s="1"/>
  <c r="M17" i="116"/>
  <c r="N17" i="116" s="1"/>
  <c r="M16" i="116"/>
  <c r="N16" i="116" s="1"/>
  <c r="J15" i="116"/>
  <c r="N15" i="116" s="1"/>
  <c r="M14" i="116"/>
  <c r="N14" i="116" s="1"/>
  <c r="M13" i="116"/>
  <c r="N13" i="116" s="1"/>
  <c r="M12" i="116"/>
  <c r="N12" i="116" s="1"/>
  <c r="M11" i="116"/>
  <c r="N11" i="116" s="1"/>
  <c r="M10" i="116"/>
  <c r="N10" i="116" s="1"/>
  <c r="M9" i="116"/>
  <c r="N9" i="116" s="1"/>
  <c r="M8" i="116"/>
  <c r="N8" i="116" s="1"/>
  <c r="M7" i="116"/>
  <c r="N7" i="116" s="1"/>
  <c r="M98" i="115"/>
  <c r="N98" i="115" s="1"/>
  <c r="M97" i="115"/>
  <c r="N97" i="115" s="1"/>
  <c r="M96" i="115"/>
  <c r="N96" i="115" s="1"/>
  <c r="M95" i="115"/>
  <c r="N95" i="115" s="1"/>
  <c r="M94" i="115"/>
  <c r="N94" i="115" s="1"/>
  <c r="M93" i="115"/>
  <c r="N93" i="115" s="1"/>
  <c r="M92" i="115"/>
  <c r="N92" i="115" s="1"/>
  <c r="M91" i="115"/>
  <c r="N91" i="115" s="1"/>
  <c r="M90" i="115"/>
  <c r="N90" i="115" s="1"/>
  <c r="M89" i="115"/>
  <c r="N89" i="115" s="1"/>
  <c r="M88" i="115"/>
  <c r="N88" i="115" s="1"/>
  <c r="M87" i="115"/>
  <c r="N87" i="115" s="1"/>
  <c r="M86" i="115"/>
  <c r="N86" i="115" s="1"/>
  <c r="M85" i="115"/>
  <c r="N85" i="115" s="1"/>
  <c r="M84" i="115"/>
  <c r="N84" i="115" s="1"/>
  <c r="M83" i="115"/>
  <c r="N83" i="115" s="1"/>
  <c r="M82" i="115"/>
  <c r="N82" i="115" s="1"/>
  <c r="M81" i="115"/>
  <c r="N81" i="115" s="1"/>
  <c r="M80" i="115"/>
  <c r="N80" i="115" s="1"/>
  <c r="M79" i="115"/>
  <c r="N79" i="115" s="1"/>
  <c r="M78" i="115"/>
  <c r="N78" i="115" s="1"/>
  <c r="M77" i="115"/>
  <c r="N77" i="115" s="1"/>
  <c r="M76" i="115"/>
  <c r="N76" i="115" s="1"/>
  <c r="M75" i="115"/>
  <c r="N75" i="115" s="1"/>
  <c r="M74" i="115"/>
  <c r="N74" i="115" s="1"/>
  <c r="M73" i="115"/>
  <c r="N73" i="115" s="1"/>
  <c r="M72" i="115"/>
  <c r="N72" i="115" s="1"/>
  <c r="M71" i="115"/>
  <c r="N71" i="115" s="1"/>
  <c r="M70" i="115"/>
  <c r="N70" i="115" s="1"/>
  <c r="M69" i="115"/>
  <c r="N69" i="115" s="1"/>
  <c r="M68" i="115"/>
  <c r="N68" i="115" s="1"/>
  <c r="M67" i="115"/>
  <c r="N67" i="115" s="1"/>
  <c r="M66" i="115"/>
  <c r="N66" i="115" s="1"/>
  <c r="M65" i="115"/>
  <c r="N65" i="115" s="1"/>
  <c r="M64" i="115"/>
  <c r="N64" i="115" s="1"/>
  <c r="M63" i="115"/>
  <c r="N63" i="115" s="1"/>
  <c r="M62" i="115"/>
  <c r="N62" i="115" s="1"/>
  <c r="M61" i="115"/>
  <c r="N61" i="115" s="1"/>
  <c r="M60" i="115"/>
  <c r="N60" i="115" s="1"/>
  <c r="M59" i="115"/>
  <c r="N59" i="115" s="1"/>
  <c r="M58" i="115"/>
  <c r="N58" i="115" s="1"/>
  <c r="M57" i="115"/>
  <c r="N57" i="115" s="1"/>
  <c r="M56" i="115"/>
  <c r="N56" i="115" s="1"/>
  <c r="M55" i="115"/>
  <c r="N55" i="115" s="1"/>
  <c r="M54" i="115"/>
  <c r="N54" i="115" s="1"/>
  <c r="M53" i="115"/>
  <c r="N53" i="115" s="1"/>
  <c r="M52" i="115"/>
  <c r="N52" i="115" s="1"/>
  <c r="M51" i="115"/>
  <c r="N51" i="115" s="1"/>
  <c r="M50" i="115"/>
  <c r="N50" i="115" s="1"/>
  <c r="M49" i="115"/>
  <c r="N49" i="115" s="1"/>
  <c r="M48" i="115"/>
  <c r="N48" i="115" s="1"/>
  <c r="M47" i="115"/>
  <c r="N47" i="115" s="1"/>
  <c r="M46" i="115"/>
  <c r="N46" i="115" s="1"/>
  <c r="M45" i="115"/>
  <c r="N45" i="115" s="1"/>
  <c r="M44" i="115"/>
  <c r="N44" i="115" s="1"/>
  <c r="M43" i="115"/>
  <c r="N43" i="115" s="1"/>
  <c r="M42" i="115"/>
  <c r="N42" i="115" s="1"/>
  <c r="M41" i="115"/>
  <c r="N41" i="115" s="1"/>
  <c r="M40" i="115"/>
  <c r="N40" i="115" s="1"/>
  <c r="M39" i="115"/>
  <c r="N39" i="115" s="1"/>
  <c r="M38" i="115"/>
  <c r="N38" i="115" s="1"/>
  <c r="M37" i="115"/>
  <c r="N37" i="115" s="1"/>
  <c r="M36" i="115"/>
  <c r="N36" i="115" s="1"/>
  <c r="M35" i="115"/>
  <c r="N35" i="115" s="1"/>
  <c r="M34" i="115"/>
  <c r="N34" i="115" s="1"/>
  <c r="M33" i="115"/>
  <c r="N33" i="115" s="1"/>
  <c r="M32" i="115"/>
  <c r="N32" i="115" s="1"/>
  <c r="M31" i="115"/>
  <c r="N31" i="115" s="1"/>
  <c r="M30" i="115"/>
  <c r="N30" i="115" s="1"/>
  <c r="M29" i="115"/>
  <c r="N29" i="115" s="1"/>
  <c r="M28" i="115"/>
  <c r="N28" i="115" s="1"/>
  <c r="M27" i="115"/>
  <c r="N27" i="115" s="1"/>
  <c r="M26" i="115"/>
  <c r="N26" i="115" s="1"/>
  <c r="M25" i="115"/>
  <c r="N25" i="115" s="1"/>
  <c r="M24" i="115"/>
  <c r="N24" i="115" s="1"/>
  <c r="M23" i="115"/>
  <c r="N23" i="115" s="1"/>
  <c r="M22" i="115"/>
  <c r="N22" i="115" s="1"/>
  <c r="M21" i="115"/>
  <c r="N21" i="115" s="1"/>
  <c r="M20" i="115"/>
  <c r="N20" i="115" s="1"/>
  <c r="M19" i="115"/>
  <c r="N19" i="115" s="1"/>
  <c r="M18" i="115"/>
  <c r="N18" i="115" s="1"/>
  <c r="M17" i="115"/>
  <c r="N17" i="115" s="1"/>
  <c r="M16" i="115"/>
  <c r="N16" i="115" s="1"/>
  <c r="M15" i="115"/>
  <c r="N15" i="115" s="1"/>
  <c r="M14" i="115"/>
  <c r="N14" i="115" s="1"/>
  <c r="M13" i="115"/>
  <c r="N13" i="115" s="1"/>
  <c r="M12" i="115"/>
  <c r="N12" i="115" s="1"/>
  <c r="M11" i="115"/>
  <c r="N11" i="115" s="1"/>
  <c r="M10" i="115"/>
  <c r="N10" i="115" s="1"/>
  <c r="M9" i="115"/>
  <c r="N9" i="115" s="1"/>
  <c r="M8" i="115"/>
  <c r="N8" i="115" s="1"/>
  <c r="M7" i="115"/>
  <c r="N7" i="115" s="1"/>
  <c r="N41" i="114"/>
  <c r="N40" i="114"/>
  <c r="M39" i="114"/>
  <c r="N39" i="114" s="1"/>
  <c r="M38" i="114"/>
  <c r="N38" i="114" s="1"/>
  <c r="M37" i="114"/>
  <c r="N37" i="114" s="1"/>
  <c r="M36" i="114"/>
  <c r="N36" i="114" s="1"/>
  <c r="N35" i="114"/>
  <c r="N34" i="114"/>
  <c r="M33" i="114"/>
  <c r="N33" i="114" s="1"/>
  <c r="M32" i="114"/>
  <c r="N32" i="114" s="1"/>
  <c r="M31" i="114"/>
  <c r="N31" i="114" s="1"/>
  <c r="J31" i="114"/>
  <c r="M30" i="114"/>
  <c r="N30" i="114" s="1"/>
  <c r="M29" i="114"/>
  <c r="N29" i="114" s="1"/>
  <c r="M28" i="114"/>
  <c r="N28" i="114" s="1"/>
  <c r="M27" i="114"/>
  <c r="L27" i="114"/>
  <c r="M26" i="114"/>
  <c r="L26" i="114"/>
  <c r="M25" i="114"/>
  <c r="L25" i="114"/>
  <c r="M24" i="114"/>
  <c r="N24" i="114" s="1"/>
  <c r="M23" i="114"/>
  <c r="N23" i="114" s="1"/>
  <c r="M22" i="114"/>
  <c r="N22" i="114" s="1"/>
  <c r="M21" i="114"/>
  <c r="N21" i="114" s="1"/>
  <c r="M20" i="114"/>
  <c r="N20" i="114" s="1"/>
  <c r="M19" i="114"/>
  <c r="N19" i="114" s="1"/>
  <c r="M18" i="114"/>
  <c r="N18" i="114" s="1"/>
  <c r="M17" i="114"/>
  <c r="N17" i="114" s="1"/>
  <c r="M16" i="114"/>
  <c r="N16" i="114" s="1"/>
  <c r="J15" i="114"/>
  <c r="N15" i="114" s="1"/>
  <c r="M14" i="114"/>
  <c r="N14" i="114" s="1"/>
  <c r="M13" i="114"/>
  <c r="N13" i="114" s="1"/>
  <c r="M12" i="114"/>
  <c r="N12" i="114" s="1"/>
  <c r="M11" i="114"/>
  <c r="N11" i="114" s="1"/>
  <c r="M10" i="114"/>
  <c r="N10" i="114" s="1"/>
  <c r="M9" i="114"/>
  <c r="N9" i="114" s="1"/>
  <c r="M8" i="114"/>
  <c r="N8" i="114" s="1"/>
  <c r="M7" i="114"/>
  <c r="N7" i="114" s="1"/>
  <c r="M98" i="113"/>
  <c r="N98" i="113" s="1"/>
  <c r="M97" i="113"/>
  <c r="N97" i="113" s="1"/>
  <c r="M96" i="113"/>
  <c r="N96" i="113" s="1"/>
  <c r="M95" i="113"/>
  <c r="N95" i="113" s="1"/>
  <c r="M94" i="113"/>
  <c r="N94" i="113" s="1"/>
  <c r="M93" i="113"/>
  <c r="N93" i="113" s="1"/>
  <c r="M92" i="113"/>
  <c r="N92" i="113" s="1"/>
  <c r="M91" i="113"/>
  <c r="N91" i="113" s="1"/>
  <c r="M90" i="113"/>
  <c r="N90" i="113" s="1"/>
  <c r="M89" i="113"/>
  <c r="N89" i="113" s="1"/>
  <c r="M88" i="113"/>
  <c r="N88" i="113" s="1"/>
  <c r="M87" i="113"/>
  <c r="N87" i="113" s="1"/>
  <c r="M86" i="113"/>
  <c r="N86" i="113" s="1"/>
  <c r="M85" i="113"/>
  <c r="N85" i="113" s="1"/>
  <c r="M84" i="113"/>
  <c r="N84" i="113" s="1"/>
  <c r="M83" i="113"/>
  <c r="N83" i="113" s="1"/>
  <c r="M82" i="113"/>
  <c r="N82" i="113" s="1"/>
  <c r="M81" i="113"/>
  <c r="N81" i="113" s="1"/>
  <c r="M80" i="113"/>
  <c r="N80" i="113" s="1"/>
  <c r="M79" i="113"/>
  <c r="N79" i="113" s="1"/>
  <c r="M78" i="113"/>
  <c r="N78" i="113" s="1"/>
  <c r="M77" i="113"/>
  <c r="N77" i="113" s="1"/>
  <c r="M76" i="113"/>
  <c r="N76" i="113" s="1"/>
  <c r="M75" i="113"/>
  <c r="N75" i="113" s="1"/>
  <c r="M74" i="113"/>
  <c r="N74" i="113" s="1"/>
  <c r="M73" i="113"/>
  <c r="N73" i="113" s="1"/>
  <c r="M72" i="113"/>
  <c r="N72" i="113" s="1"/>
  <c r="M71" i="113"/>
  <c r="N71" i="113" s="1"/>
  <c r="M70" i="113"/>
  <c r="N70" i="113" s="1"/>
  <c r="M69" i="113"/>
  <c r="N69" i="113" s="1"/>
  <c r="M68" i="113"/>
  <c r="N68" i="113" s="1"/>
  <c r="M67" i="113"/>
  <c r="N67" i="113" s="1"/>
  <c r="M66" i="113"/>
  <c r="N66" i="113" s="1"/>
  <c r="M65" i="113"/>
  <c r="N65" i="113" s="1"/>
  <c r="M64" i="113"/>
  <c r="N64" i="113" s="1"/>
  <c r="M63" i="113"/>
  <c r="N63" i="113" s="1"/>
  <c r="M62" i="113"/>
  <c r="N62" i="113" s="1"/>
  <c r="M61" i="113"/>
  <c r="N61" i="113" s="1"/>
  <c r="M60" i="113"/>
  <c r="N60" i="113" s="1"/>
  <c r="M59" i="113"/>
  <c r="N59" i="113" s="1"/>
  <c r="M58" i="113"/>
  <c r="N58" i="113" s="1"/>
  <c r="M57" i="113"/>
  <c r="N57" i="113" s="1"/>
  <c r="M56" i="113"/>
  <c r="N56" i="113" s="1"/>
  <c r="M55" i="113"/>
  <c r="N55" i="113" s="1"/>
  <c r="M54" i="113"/>
  <c r="N54" i="113" s="1"/>
  <c r="M53" i="113"/>
  <c r="N53" i="113" s="1"/>
  <c r="M52" i="113"/>
  <c r="N52" i="113" s="1"/>
  <c r="M51" i="113"/>
  <c r="N51" i="113" s="1"/>
  <c r="M50" i="113"/>
  <c r="N50" i="113" s="1"/>
  <c r="M49" i="113"/>
  <c r="N49" i="113" s="1"/>
  <c r="M48" i="113"/>
  <c r="N48" i="113" s="1"/>
  <c r="M47" i="113"/>
  <c r="N47" i="113" s="1"/>
  <c r="M46" i="113"/>
  <c r="N46" i="113" s="1"/>
  <c r="M45" i="113"/>
  <c r="N45" i="113" s="1"/>
  <c r="M44" i="113"/>
  <c r="N44" i="113" s="1"/>
  <c r="M43" i="113"/>
  <c r="N43" i="113" s="1"/>
  <c r="M42" i="113"/>
  <c r="N42" i="113" s="1"/>
  <c r="M41" i="113"/>
  <c r="N41" i="113" s="1"/>
  <c r="M40" i="113"/>
  <c r="N40" i="113" s="1"/>
  <c r="M39" i="113"/>
  <c r="N39" i="113" s="1"/>
  <c r="M38" i="113"/>
  <c r="N38" i="113" s="1"/>
  <c r="M37" i="113"/>
  <c r="N37" i="113" s="1"/>
  <c r="M36" i="113"/>
  <c r="N36" i="113" s="1"/>
  <c r="M35" i="113"/>
  <c r="N35" i="113" s="1"/>
  <c r="M34" i="113"/>
  <c r="N34" i="113" s="1"/>
  <c r="M33" i="113"/>
  <c r="N33" i="113" s="1"/>
  <c r="M32" i="113"/>
  <c r="N32" i="113" s="1"/>
  <c r="M31" i="113"/>
  <c r="N31" i="113" s="1"/>
  <c r="M30" i="113"/>
  <c r="N30" i="113" s="1"/>
  <c r="M29" i="113"/>
  <c r="N29" i="113" s="1"/>
  <c r="M28" i="113"/>
  <c r="N28" i="113" s="1"/>
  <c r="M27" i="113"/>
  <c r="N27" i="113" s="1"/>
  <c r="M26" i="113"/>
  <c r="N26" i="113" s="1"/>
  <c r="M25" i="113"/>
  <c r="N25" i="113" s="1"/>
  <c r="M24" i="113"/>
  <c r="N24" i="113" s="1"/>
  <c r="M23" i="113"/>
  <c r="N23" i="113" s="1"/>
  <c r="M22" i="113"/>
  <c r="N22" i="113" s="1"/>
  <c r="M21" i="113"/>
  <c r="N21" i="113" s="1"/>
  <c r="M20" i="113"/>
  <c r="N20" i="113" s="1"/>
  <c r="M19" i="113"/>
  <c r="N19" i="113" s="1"/>
  <c r="M18" i="113"/>
  <c r="N18" i="113" s="1"/>
  <c r="M17" i="113"/>
  <c r="N17" i="113" s="1"/>
  <c r="M16" i="113"/>
  <c r="N16" i="113" s="1"/>
  <c r="M15" i="113"/>
  <c r="N15" i="113" s="1"/>
  <c r="M14" i="113"/>
  <c r="N14" i="113" s="1"/>
  <c r="M13" i="113"/>
  <c r="N13" i="113" s="1"/>
  <c r="M12" i="113"/>
  <c r="N12" i="113" s="1"/>
  <c r="M11" i="113"/>
  <c r="N11" i="113" s="1"/>
  <c r="M10" i="113"/>
  <c r="N10" i="113" s="1"/>
  <c r="M9" i="113"/>
  <c r="N9" i="113" s="1"/>
  <c r="M8" i="113"/>
  <c r="N8" i="113" s="1"/>
  <c r="M7" i="113"/>
  <c r="N7" i="113" s="1"/>
  <c r="N41" i="112"/>
  <c r="N40" i="112"/>
  <c r="M39" i="112"/>
  <c r="N39" i="112" s="1"/>
  <c r="M38" i="112"/>
  <c r="N38" i="112" s="1"/>
  <c r="M37" i="112"/>
  <c r="N37" i="112" s="1"/>
  <c r="M36" i="112"/>
  <c r="N36" i="112" s="1"/>
  <c r="N35" i="112"/>
  <c r="N34" i="112"/>
  <c r="M33" i="112"/>
  <c r="N33" i="112" s="1"/>
  <c r="M32" i="112"/>
  <c r="N32" i="112" s="1"/>
  <c r="M31" i="112"/>
  <c r="N31" i="112" s="1"/>
  <c r="J31" i="112"/>
  <c r="M30" i="112"/>
  <c r="N30" i="112" s="1"/>
  <c r="M29" i="112"/>
  <c r="N29" i="112" s="1"/>
  <c r="M28" i="112"/>
  <c r="N28" i="112" s="1"/>
  <c r="M27" i="112"/>
  <c r="L27" i="112"/>
  <c r="M26" i="112"/>
  <c r="L26" i="112"/>
  <c r="M25" i="112"/>
  <c r="L25" i="112"/>
  <c r="M24" i="112"/>
  <c r="N24" i="112" s="1"/>
  <c r="M23" i="112"/>
  <c r="N23" i="112" s="1"/>
  <c r="M22" i="112"/>
  <c r="N22" i="112" s="1"/>
  <c r="M21" i="112"/>
  <c r="N21" i="112" s="1"/>
  <c r="M20" i="112"/>
  <c r="N20" i="112" s="1"/>
  <c r="M19" i="112"/>
  <c r="N19" i="112" s="1"/>
  <c r="M18" i="112"/>
  <c r="N18" i="112" s="1"/>
  <c r="M17" i="112"/>
  <c r="N17" i="112" s="1"/>
  <c r="M16" i="112"/>
  <c r="N16" i="112" s="1"/>
  <c r="J15" i="112"/>
  <c r="N15" i="112" s="1"/>
  <c r="M14" i="112"/>
  <c r="N14" i="112" s="1"/>
  <c r="M13" i="112"/>
  <c r="N13" i="112" s="1"/>
  <c r="M12" i="112"/>
  <c r="N12" i="112" s="1"/>
  <c r="M11" i="112"/>
  <c r="N11" i="112" s="1"/>
  <c r="M10" i="112"/>
  <c r="N10" i="112" s="1"/>
  <c r="M9" i="112"/>
  <c r="N9" i="112" s="1"/>
  <c r="M8" i="112"/>
  <c r="N8" i="112" s="1"/>
  <c r="M7" i="112"/>
  <c r="N7" i="112" s="1"/>
  <c r="M7" i="106"/>
  <c r="N7" i="106" s="1"/>
  <c r="M8" i="106"/>
  <c r="N8" i="106" s="1"/>
  <c r="M9" i="106"/>
  <c r="N9" i="106" s="1"/>
  <c r="M10" i="106"/>
  <c r="N10" i="106" s="1"/>
  <c r="M11" i="106"/>
  <c r="N11" i="106" s="1"/>
  <c r="N12" i="106"/>
  <c r="M13" i="106"/>
  <c r="N13" i="106" s="1"/>
  <c r="M14" i="106"/>
  <c r="N14" i="106" s="1"/>
  <c r="M15" i="106"/>
  <c r="N15" i="106" s="1"/>
  <c r="M16" i="106"/>
  <c r="N16" i="106" s="1"/>
  <c r="M17" i="106"/>
  <c r="N17" i="106" s="1"/>
  <c r="M18" i="106"/>
  <c r="N18" i="106" s="1"/>
  <c r="M19" i="106"/>
  <c r="N19" i="106" s="1"/>
  <c r="M20" i="106"/>
  <c r="N20" i="106" s="1"/>
  <c r="M21" i="106"/>
  <c r="N21" i="106" s="1"/>
  <c r="M22" i="106"/>
  <c r="N22" i="106" s="1"/>
  <c r="M23" i="106"/>
  <c r="N23" i="106" s="1"/>
  <c r="M24" i="106"/>
  <c r="N24" i="106" s="1"/>
  <c r="M25" i="106"/>
  <c r="N25" i="106" s="1"/>
  <c r="M26" i="106"/>
  <c r="N26" i="106" s="1"/>
  <c r="M27" i="106"/>
  <c r="N27" i="106" s="1"/>
  <c r="M28" i="106"/>
  <c r="N28" i="106" s="1"/>
  <c r="M29" i="106"/>
  <c r="N29" i="106" s="1"/>
  <c r="M30" i="106"/>
  <c r="N30" i="106" s="1"/>
  <c r="M31" i="106"/>
  <c r="N31" i="106" s="1"/>
  <c r="M32" i="106"/>
  <c r="N32" i="106" s="1"/>
  <c r="M33" i="106"/>
  <c r="N33" i="106" s="1"/>
  <c r="M34" i="106"/>
  <c r="N34" i="106" s="1"/>
  <c r="M35" i="106"/>
  <c r="N35" i="106" s="1"/>
  <c r="M36" i="106"/>
  <c r="N36" i="106" s="1"/>
  <c r="M37" i="106"/>
  <c r="N37" i="106" s="1"/>
  <c r="H38" i="106"/>
  <c r="N38" i="106" s="1"/>
  <c r="M39" i="106"/>
  <c r="N39" i="106" s="1"/>
  <c r="M40" i="106"/>
  <c r="N40" i="106" s="1"/>
  <c r="M41" i="106"/>
  <c r="N41" i="106" s="1"/>
  <c r="M42" i="106"/>
  <c r="N42" i="106" s="1"/>
  <c r="M43" i="106"/>
  <c r="N43" i="106" s="1"/>
  <c r="M44" i="106"/>
  <c r="N44" i="106" s="1"/>
  <c r="M45" i="106"/>
  <c r="N45" i="106" s="1"/>
  <c r="M46" i="106"/>
  <c r="N46" i="106" s="1"/>
  <c r="M47" i="106"/>
  <c r="N47" i="106" s="1"/>
  <c r="M48" i="106"/>
  <c r="N48" i="106" s="1"/>
  <c r="M49" i="106"/>
  <c r="N49" i="106" s="1"/>
  <c r="M50" i="106"/>
  <c r="N50" i="106" s="1"/>
  <c r="M51" i="106"/>
  <c r="N51" i="106" s="1"/>
  <c r="M52" i="106"/>
  <c r="N52" i="106" s="1"/>
  <c r="M53" i="106"/>
  <c r="N53" i="106" s="1"/>
  <c r="M54" i="106"/>
  <c r="N54" i="106" s="1"/>
  <c r="M55" i="106"/>
  <c r="N55" i="106" s="1"/>
  <c r="K56" i="106"/>
  <c r="M56" i="106" s="1"/>
  <c r="N56" i="106" s="1"/>
  <c r="M57" i="106"/>
  <c r="N57" i="106" s="1"/>
  <c r="M58" i="106"/>
  <c r="N58" i="106" s="1"/>
  <c r="H59" i="106"/>
  <c r="M59" i="106" s="1"/>
  <c r="N59" i="106" s="1"/>
  <c r="M60" i="106"/>
  <c r="N60" i="106" s="1"/>
  <c r="M61" i="106"/>
  <c r="N61" i="106" s="1"/>
  <c r="M62" i="106"/>
  <c r="N62" i="106" s="1"/>
  <c r="M63" i="106"/>
  <c r="N63" i="106" s="1"/>
  <c r="M64" i="106"/>
  <c r="N64" i="106" s="1"/>
  <c r="M65" i="106"/>
  <c r="N65" i="106" s="1"/>
  <c r="M66" i="106"/>
  <c r="N66" i="106" s="1"/>
  <c r="M67" i="106"/>
  <c r="N67" i="106" s="1"/>
  <c r="M68" i="106"/>
  <c r="N68" i="106" s="1"/>
  <c r="M69" i="106"/>
  <c r="N69" i="106" s="1"/>
  <c r="M70" i="106"/>
  <c r="N70" i="106" s="1"/>
  <c r="M71" i="106"/>
  <c r="N71" i="106" s="1"/>
  <c r="M72" i="106"/>
  <c r="N72" i="106" s="1"/>
  <c r="M73" i="106"/>
  <c r="N73" i="106" s="1"/>
  <c r="M74" i="106"/>
  <c r="N74" i="106" s="1"/>
  <c r="M75" i="106"/>
  <c r="N75" i="106" s="1"/>
  <c r="M76" i="106"/>
  <c r="N76" i="106" s="1"/>
  <c r="M77" i="106"/>
  <c r="N77" i="106" s="1"/>
  <c r="M78" i="106"/>
  <c r="N78" i="106" s="1"/>
  <c r="M79" i="106"/>
  <c r="N79" i="106" s="1"/>
  <c r="M80" i="106"/>
  <c r="N80" i="106" s="1"/>
  <c r="M81" i="106"/>
  <c r="N81" i="106" s="1"/>
  <c r="M82" i="106"/>
  <c r="N82" i="106" s="1"/>
  <c r="M83" i="106"/>
  <c r="N83" i="106" s="1"/>
  <c r="M84" i="106"/>
  <c r="N84" i="106" s="1"/>
  <c r="M85" i="106"/>
  <c r="N85" i="106" s="1"/>
  <c r="M86" i="106"/>
  <c r="N86" i="106" s="1"/>
  <c r="M87" i="106"/>
  <c r="N87" i="106" s="1"/>
  <c r="M88" i="106"/>
  <c r="N88" i="106" s="1"/>
  <c r="M89" i="106"/>
  <c r="N89" i="106" s="1"/>
  <c r="M90" i="106"/>
  <c r="N90" i="106" s="1"/>
  <c r="M91" i="106"/>
  <c r="N91" i="106" s="1"/>
  <c r="M92" i="106"/>
  <c r="N92" i="106" s="1"/>
  <c r="M93" i="106"/>
  <c r="N93" i="106" s="1"/>
  <c r="M94" i="106"/>
  <c r="N94" i="106" s="1"/>
  <c r="M95" i="106"/>
  <c r="N95" i="106" s="1"/>
  <c r="M96" i="106"/>
  <c r="N96" i="106" s="1"/>
  <c r="M97" i="106"/>
  <c r="N97" i="106" s="1"/>
  <c r="M98" i="106"/>
  <c r="N98" i="106" s="1"/>
  <c r="M99" i="106"/>
  <c r="N99" i="106" s="1"/>
  <c r="M100" i="106"/>
  <c r="N100" i="106" s="1"/>
  <c r="M101" i="106"/>
  <c r="N101" i="106" s="1"/>
  <c r="M102" i="106"/>
  <c r="N102" i="106" s="1"/>
  <c r="M103" i="106"/>
  <c r="N103" i="106" s="1"/>
  <c r="M104" i="106"/>
  <c r="N104" i="106" s="1"/>
  <c r="M105" i="106"/>
  <c r="N105" i="106" s="1"/>
  <c r="M106" i="106"/>
  <c r="N106" i="106" s="1"/>
  <c r="M107" i="106"/>
  <c r="N107" i="106" s="1"/>
  <c r="M108" i="106"/>
  <c r="N108" i="106" s="1"/>
  <c r="M109" i="106"/>
  <c r="N109" i="106" s="1"/>
  <c r="M110" i="106"/>
  <c r="N110" i="106" s="1"/>
  <c r="M111" i="106"/>
  <c r="N111" i="106" s="1"/>
  <c r="M7" i="105"/>
  <c r="N7" i="105" s="1"/>
  <c r="M8" i="105"/>
  <c r="N8" i="105" s="1"/>
  <c r="M9" i="105"/>
  <c r="N9" i="105" s="1"/>
  <c r="M10" i="105"/>
  <c r="N10" i="105" s="1"/>
  <c r="M11" i="105"/>
  <c r="N11" i="105" s="1"/>
  <c r="N12" i="105"/>
  <c r="M13" i="105"/>
  <c r="N13" i="105" s="1"/>
  <c r="M14" i="105"/>
  <c r="N14" i="105" s="1"/>
  <c r="M15" i="105"/>
  <c r="N15" i="105" s="1"/>
  <c r="M16" i="105"/>
  <c r="N16" i="105" s="1"/>
  <c r="M17" i="105"/>
  <c r="N17" i="105" s="1"/>
  <c r="M18" i="105"/>
  <c r="N18" i="105" s="1"/>
  <c r="M19" i="105"/>
  <c r="N19" i="105" s="1"/>
  <c r="M20" i="105"/>
  <c r="N20" i="105" s="1"/>
  <c r="M21" i="105"/>
  <c r="N21" i="105" s="1"/>
  <c r="M22" i="105"/>
  <c r="N22" i="105" s="1"/>
  <c r="M23" i="105"/>
  <c r="N23" i="105" s="1"/>
  <c r="M24" i="105"/>
  <c r="N24" i="105" s="1"/>
  <c r="M25" i="105"/>
  <c r="N25" i="105" s="1"/>
  <c r="M26" i="105"/>
  <c r="N26" i="105" s="1"/>
  <c r="M27" i="105"/>
  <c r="N27" i="105" s="1"/>
  <c r="M28" i="105"/>
  <c r="N28" i="105" s="1"/>
  <c r="M29" i="105"/>
  <c r="N29" i="105" s="1"/>
  <c r="M30" i="105"/>
  <c r="N30" i="105" s="1"/>
  <c r="M31" i="105"/>
  <c r="N31" i="105" s="1"/>
  <c r="M32" i="105"/>
  <c r="N32" i="105" s="1"/>
  <c r="M33" i="105"/>
  <c r="N33" i="105" s="1"/>
  <c r="M34" i="105"/>
  <c r="N34" i="105" s="1"/>
  <c r="M35" i="105"/>
  <c r="N35" i="105" s="1"/>
  <c r="M36" i="105"/>
  <c r="N36" i="105" s="1"/>
  <c r="M37" i="105"/>
  <c r="N37" i="105" s="1"/>
  <c r="H38" i="105"/>
  <c r="N38" i="105" s="1"/>
  <c r="M39" i="105"/>
  <c r="N39" i="105" s="1"/>
  <c r="M40" i="105"/>
  <c r="N40" i="105" s="1"/>
  <c r="M41" i="105"/>
  <c r="N41" i="105" s="1"/>
  <c r="M42" i="105"/>
  <c r="N42" i="105" s="1"/>
  <c r="M43" i="105"/>
  <c r="N43" i="105" s="1"/>
  <c r="M44" i="105"/>
  <c r="N44" i="105" s="1"/>
  <c r="M45" i="105"/>
  <c r="N45" i="105" s="1"/>
  <c r="M46" i="105"/>
  <c r="N46" i="105" s="1"/>
  <c r="M47" i="105"/>
  <c r="N47" i="105" s="1"/>
  <c r="M48" i="105"/>
  <c r="N48" i="105" s="1"/>
  <c r="M49" i="105"/>
  <c r="N49" i="105" s="1"/>
  <c r="M50" i="105"/>
  <c r="N50" i="105" s="1"/>
  <c r="M51" i="105"/>
  <c r="N51" i="105" s="1"/>
  <c r="M52" i="105"/>
  <c r="N52" i="105" s="1"/>
  <c r="M53" i="105"/>
  <c r="N53" i="105" s="1"/>
  <c r="M54" i="105"/>
  <c r="N54" i="105" s="1"/>
  <c r="M55" i="105"/>
  <c r="N55" i="105" s="1"/>
  <c r="K56" i="105"/>
  <c r="M56" i="105" s="1"/>
  <c r="N56" i="105" s="1"/>
  <c r="M57" i="105"/>
  <c r="N57" i="105" s="1"/>
  <c r="M58" i="105"/>
  <c r="N58" i="105" s="1"/>
  <c r="H59" i="105"/>
  <c r="M59" i="105" s="1"/>
  <c r="N59" i="105" s="1"/>
  <c r="M60" i="105"/>
  <c r="N60" i="105" s="1"/>
  <c r="M61" i="105"/>
  <c r="N61" i="105" s="1"/>
  <c r="M62" i="105"/>
  <c r="N62" i="105" s="1"/>
  <c r="M63" i="105"/>
  <c r="N63" i="105" s="1"/>
  <c r="M64" i="105"/>
  <c r="N64" i="105" s="1"/>
  <c r="M65" i="105"/>
  <c r="N65" i="105" s="1"/>
  <c r="M66" i="105"/>
  <c r="N66" i="105" s="1"/>
  <c r="M67" i="105"/>
  <c r="N67" i="105" s="1"/>
  <c r="M68" i="105"/>
  <c r="N68" i="105" s="1"/>
  <c r="M69" i="105"/>
  <c r="N69" i="105" s="1"/>
  <c r="M70" i="105"/>
  <c r="N70" i="105" s="1"/>
  <c r="M71" i="105"/>
  <c r="N71" i="105" s="1"/>
  <c r="M72" i="105"/>
  <c r="N72" i="105" s="1"/>
  <c r="M73" i="105"/>
  <c r="N73" i="105" s="1"/>
  <c r="M74" i="105"/>
  <c r="N74" i="105" s="1"/>
  <c r="M75" i="105"/>
  <c r="N75" i="105" s="1"/>
  <c r="M76" i="105"/>
  <c r="N76" i="105" s="1"/>
  <c r="M77" i="105"/>
  <c r="N77" i="105" s="1"/>
  <c r="M78" i="105"/>
  <c r="N78" i="105" s="1"/>
  <c r="M79" i="105"/>
  <c r="N79" i="105" s="1"/>
  <c r="M80" i="105"/>
  <c r="N80" i="105" s="1"/>
  <c r="M81" i="105"/>
  <c r="N81" i="105" s="1"/>
  <c r="M82" i="105"/>
  <c r="N82" i="105" s="1"/>
  <c r="M83" i="105"/>
  <c r="N83" i="105" s="1"/>
  <c r="M84" i="105"/>
  <c r="N84" i="105" s="1"/>
  <c r="M85" i="105"/>
  <c r="N85" i="105" s="1"/>
  <c r="M86" i="105"/>
  <c r="N86" i="105" s="1"/>
  <c r="M87" i="105"/>
  <c r="N87" i="105" s="1"/>
  <c r="M88" i="105"/>
  <c r="N88" i="105" s="1"/>
  <c r="M89" i="105"/>
  <c r="N89" i="105" s="1"/>
  <c r="M90" i="105"/>
  <c r="N90" i="105" s="1"/>
  <c r="M91" i="105"/>
  <c r="N91" i="105" s="1"/>
  <c r="M92" i="105"/>
  <c r="N92" i="105" s="1"/>
  <c r="M93" i="105"/>
  <c r="N93" i="105" s="1"/>
  <c r="M94" i="105"/>
  <c r="N94" i="105" s="1"/>
  <c r="M95" i="105"/>
  <c r="N95" i="105" s="1"/>
  <c r="M96" i="105"/>
  <c r="N96" i="105" s="1"/>
  <c r="M97" i="105"/>
  <c r="N97" i="105" s="1"/>
  <c r="M98" i="105"/>
  <c r="N98" i="105" s="1"/>
  <c r="M99" i="105"/>
  <c r="N99" i="105" s="1"/>
  <c r="M100" i="105"/>
  <c r="N100" i="105" s="1"/>
  <c r="M101" i="105"/>
  <c r="N101" i="105" s="1"/>
  <c r="M102" i="105"/>
  <c r="N102" i="105" s="1"/>
  <c r="M103" i="105"/>
  <c r="N103" i="105" s="1"/>
  <c r="M104" i="105"/>
  <c r="N104" i="105" s="1"/>
  <c r="M105" i="105"/>
  <c r="N105" i="105" s="1"/>
  <c r="M106" i="105"/>
  <c r="N106" i="105" s="1"/>
  <c r="M107" i="105"/>
  <c r="N107" i="105" s="1"/>
  <c r="M108" i="105"/>
  <c r="N108" i="105" s="1"/>
  <c r="M109" i="105"/>
  <c r="N109" i="105" s="1"/>
  <c r="M110" i="105"/>
  <c r="N110" i="105" s="1"/>
  <c r="M111" i="105"/>
  <c r="N111" i="105" s="1"/>
  <c r="M7" i="104"/>
  <c r="N7" i="104" s="1"/>
  <c r="M8" i="104"/>
  <c r="N8" i="104" s="1"/>
  <c r="M9" i="104"/>
  <c r="N9" i="104" s="1"/>
  <c r="M10" i="104"/>
  <c r="N10" i="104" s="1"/>
  <c r="M11" i="104"/>
  <c r="N11" i="104" s="1"/>
  <c r="N12" i="104"/>
  <c r="M13" i="104"/>
  <c r="N13" i="104" s="1"/>
  <c r="M14" i="104"/>
  <c r="N14" i="104" s="1"/>
  <c r="M15" i="104"/>
  <c r="N15" i="104" s="1"/>
  <c r="M16" i="104"/>
  <c r="N16" i="104" s="1"/>
  <c r="M17" i="104"/>
  <c r="N17" i="104" s="1"/>
  <c r="M18" i="104"/>
  <c r="N18" i="104" s="1"/>
  <c r="M19" i="104"/>
  <c r="N19" i="104" s="1"/>
  <c r="M20" i="104"/>
  <c r="N20" i="104" s="1"/>
  <c r="M21" i="104"/>
  <c r="N21" i="104" s="1"/>
  <c r="M22" i="104"/>
  <c r="N22" i="104" s="1"/>
  <c r="M23" i="104"/>
  <c r="N23" i="104" s="1"/>
  <c r="M24" i="104"/>
  <c r="N24" i="104" s="1"/>
  <c r="M25" i="104"/>
  <c r="N25" i="104" s="1"/>
  <c r="M26" i="104"/>
  <c r="N26" i="104" s="1"/>
  <c r="M27" i="104"/>
  <c r="N27" i="104" s="1"/>
  <c r="M28" i="104"/>
  <c r="N28" i="104" s="1"/>
  <c r="M29" i="104"/>
  <c r="N29" i="104" s="1"/>
  <c r="M30" i="104"/>
  <c r="N30" i="104" s="1"/>
  <c r="M31" i="104"/>
  <c r="N31" i="104" s="1"/>
  <c r="M32" i="104"/>
  <c r="N32" i="104" s="1"/>
  <c r="M33" i="104"/>
  <c r="N33" i="104" s="1"/>
  <c r="M34" i="104"/>
  <c r="N34" i="104" s="1"/>
  <c r="M35" i="104"/>
  <c r="N35" i="104" s="1"/>
  <c r="M36" i="104"/>
  <c r="N36" i="104" s="1"/>
  <c r="M37" i="104"/>
  <c r="N37" i="104" s="1"/>
  <c r="H38" i="104"/>
  <c r="N38" i="104" s="1"/>
  <c r="M39" i="104"/>
  <c r="N39" i="104" s="1"/>
  <c r="M40" i="104"/>
  <c r="N40" i="104" s="1"/>
  <c r="M41" i="104"/>
  <c r="N41" i="104" s="1"/>
  <c r="M42" i="104"/>
  <c r="N42" i="104" s="1"/>
  <c r="M43" i="104"/>
  <c r="N43" i="104" s="1"/>
  <c r="M44" i="104"/>
  <c r="N44" i="104" s="1"/>
  <c r="M45" i="104"/>
  <c r="N45" i="104" s="1"/>
  <c r="M46" i="104"/>
  <c r="N46" i="104" s="1"/>
  <c r="M47" i="104"/>
  <c r="N47" i="104" s="1"/>
  <c r="M48" i="104"/>
  <c r="N48" i="104" s="1"/>
  <c r="M49" i="104"/>
  <c r="N49" i="104" s="1"/>
  <c r="M50" i="104"/>
  <c r="N50" i="104" s="1"/>
  <c r="M51" i="104"/>
  <c r="N51" i="104" s="1"/>
  <c r="M52" i="104"/>
  <c r="N52" i="104" s="1"/>
  <c r="M53" i="104"/>
  <c r="N53" i="104" s="1"/>
  <c r="M54" i="104"/>
  <c r="N54" i="104" s="1"/>
  <c r="M55" i="104"/>
  <c r="N55" i="104" s="1"/>
  <c r="K56" i="104"/>
  <c r="M56" i="104" s="1"/>
  <c r="N56" i="104" s="1"/>
  <c r="M57" i="104"/>
  <c r="N57" i="104" s="1"/>
  <c r="M58" i="104"/>
  <c r="N58" i="104" s="1"/>
  <c r="H59" i="104"/>
  <c r="M59" i="104" s="1"/>
  <c r="N59" i="104" s="1"/>
  <c r="M60" i="104"/>
  <c r="N60" i="104" s="1"/>
  <c r="M61" i="104"/>
  <c r="N61" i="104" s="1"/>
  <c r="M62" i="104"/>
  <c r="N62" i="104" s="1"/>
  <c r="M63" i="104"/>
  <c r="N63" i="104" s="1"/>
  <c r="M64" i="104"/>
  <c r="N64" i="104" s="1"/>
  <c r="M65" i="104"/>
  <c r="N65" i="104" s="1"/>
  <c r="M66" i="104"/>
  <c r="N66" i="104" s="1"/>
  <c r="M67" i="104"/>
  <c r="N67" i="104" s="1"/>
  <c r="M68" i="104"/>
  <c r="N68" i="104" s="1"/>
  <c r="M69" i="104"/>
  <c r="N69" i="104" s="1"/>
  <c r="M70" i="104"/>
  <c r="N70" i="104" s="1"/>
  <c r="M71" i="104"/>
  <c r="N71" i="104" s="1"/>
  <c r="M72" i="104"/>
  <c r="N72" i="104" s="1"/>
  <c r="M73" i="104"/>
  <c r="N73" i="104" s="1"/>
  <c r="M74" i="104"/>
  <c r="N74" i="104" s="1"/>
  <c r="M75" i="104"/>
  <c r="N75" i="104" s="1"/>
  <c r="M76" i="104"/>
  <c r="N76" i="104" s="1"/>
  <c r="M77" i="104"/>
  <c r="N77" i="104" s="1"/>
  <c r="M78" i="104"/>
  <c r="N78" i="104" s="1"/>
  <c r="M79" i="104"/>
  <c r="N79" i="104" s="1"/>
  <c r="M80" i="104"/>
  <c r="N80" i="104" s="1"/>
  <c r="M81" i="104"/>
  <c r="N81" i="104" s="1"/>
  <c r="M82" i="104"/>
  <c r="N82" i="104" s="1"/>
  <c r="M83" i="104"/>
  <c r="N83" i="104" s="1"/>
  <c r="M84" i="104"/>
  <c r="N84" i="104" s="1"/>
  <c r="M85" i="104"/>
  <c r="N85" i="104" s="1"/>
  <c r="M86" i="104"/>
  <c r="N86" i="104" s="1"/>
  <c r="M87" i="104"/>
  <c r="N87" i="104" s="1"/>
  <c r="M88" i="104"/>
  <c r="N88" i="104" s="1"/>
  <c r="M89" i="104"/>
  <c r="N89" i="104" s="1"/>
  <c r="M90" i="104"/>
  <c r="N90" i="104" s="1"/>
  <c r="M91" i="104"/>
  <c r="N91" i="104" s="1"/>
  <c r="M92" i="104"/>
  <c r="N92" i="104" s="1"/>
  <c r="M93" i="104"/>
  <c r="N93" i="104" s="1"/>
  <c r="M94" i="104"/>
  <c r="N94" i="104" s="1"/>
  <c r="M95" i="104"/>
  <c r="N95" i="104" s="1"/>
  <c r="M96" i="104"/>
  <c r="N96" i="104" s="1"/>
  <c r="M97" i="104"/>
  <c r="N97" i="104" s="1"/>
  <c r="M98" i="104"/>
  <c r="N98" i="104" s="1"/>
  <c r="M99" i="104"/>
  <c r="N99" i="104" s="1"/>
  <c r="M100" i="104"/>
  <c r="N100" i="104" s="1"/>
  <c r="M101" i="104"/>
  <c r="N101" i="104" s="1"/>
  <c r="M102" i="104"/>
  <c r="N102" i="104" s="1"/>
  <c r="M103" i="104"/>
  <c r="N103" i="104" s="1"/>
  <c r="M104" i="104"/>
  <c r="N104" i="104" s="1"/>
  <c r="M105" i="104"/>
  <c r="N105" i="104" s="1"/>
  <c r="M106" i="104"/>
  <c r="N106" i="104" s="1"/>
  <c r="M107" i="104"/>
  <c r="N107" i="104" s="1"/>
  <c r="M108" i="104"/>
  <c r="N108" i="104" s="1"/>
  <c r="M109" i="104"/>
  <c r="N109" i="104" s="1"/>
  <c r="M110" i="104"/>
  <c r="N110" i="104" s="1"/>
  <c r="M111" i="104"/>
  <c r="N111" i="104" s="1"/>
  <c r="N25" i="114" l="1"/>
  <c r="N27" i="116"/>
  <c r="N25" i="112"/>
  <c r="N25" i="116"/>
  <c r="N26" i="114"/>
  <c r="N26" i="112"/>
  <c r="N27" i="112"/>
  <c r="N99" i="113"/>
  <c r="N100" i="113" s="1"/>
  <c r="N27" i="114"/>
  <c r="N99" i="115"/>
  <c r="N100" i="115" s="1"/>
  <c r="N26" i="116"/>
  <c r="N99" i="117"/>
  <c r="N100" i="117" s="1"/>
  <c r="N112" i="105"/>
  <c r="N113" i="105" s="1"/>
  <c r="N112" i="104"/>
  <c r="N113" i="104" s="1"/>
  <c r="N112" i="106"/>
  <c r="N113" i="106" s="1"/>
  <c r="N42" i="112" l="1"/>
  <c r="N43" i="112" s="1"/>
  <c r="N42" i="114"/>
  <c r="N43" i="114" s="1"/>
  <c r="N42" i="116"/>
  <c r="N43" i="116" s="1"/>
  <c r="O29" i="156"/>
  <c r="O29" i="149"/>
  <c r="O29" i="136"/>
  <c r="O29" i="128"/>
  <c r="O29" i="126"/>
  <c r="O29" i="122"/>
  <c r="N28" i="100"/>
  <c r="N28" i="98"/>
  <c r="N28" i="96"/>
  <c r="N31" i="100" l="1"/>
  <c r="N30" i="100"/>
  <c r="N29" i="100"/>
  <c r="N27" i="100"/>
  <c r="N26" i="100"/>
  <c r="N25" i="100"/>
  <c r="N24" i="100"/>
  <c r="N23" i="100"/>
  <c r="N22" i="100"/>
  <c r="N21" i="100"/>
  <c r="N20" i="100"/>
  <c r="N19" i="100"/>
  <c r="N18" i="100"/>
  <c r="N17" i="100"/>
  <c r="N16" i="100"/>
  <c r="N15" i="100"/>
  <c r="N14" i="100"/>
  <c r="N13" i="100"/>
  <c r="N12" i="100"/>
  <c r="N11" i="100"/>
  <c r="N10" i="100"/>
  <c r="N9" i="100"/>
  <c r="N8" i="100"/>
  <c r="N7" i="100"/>
  <c r="N31" i="98"/>
  <c r="N30" i="98"/>
  <c r="N29" i="98"/>
  <c r="N27" i="98"/>
  <c r="N26" i="98"/>
  <c r="N25" i="98"/>
  <c r="N24" i="98"/>
  <c r="N23" i="98"/>
  <c r="N22" i="98"/>
  <c r="N21" i="98"/>
  <c r="N20" i="98"/>
  <c r="N19" i="98"/>
  <c r="N18" i="98"/>
  <c r="N17" i="98"/>
  <c r="N16" i="98"/>
  <c r="N15" i="98"/>
  <c r="N14" i="98"/>
  <c r="N13" i="98"/>
  <c r="N12" i="98"/>
  <c r="N11" i="98"/>
  <c r="N10" i="98"/>
  <c r="N9" i="98"/>
  <c r="N8" i="98"/>
  <c r="N7" i="98"/>
  <c r="N7" i="96"/>
  <c r="N8" i="96"/>
  <c r="N9" i="96"/>
  <c r="N10" i="96"/>
  <c r="N11" i="96"/>
  <c r="N12" i="96"/>
  <c r="N13" i="96"/>
  <c r="N14" i="96"/>
  <c r="N15" i="96"/>
  <c r="N16" i="96"/>
  <c r="N17" i="96"/>
  <c r="N18" i="96"/>
  <c r="N19" i="96"/>
  <c r="N20" i="96"/>
  <c r="N21" i="96"/>
  <c r="N22" i="96"/>
  <c r="N23" i="96"/>
  <c r="N24" i="96"/>
  <c r="N25" i="96"/>
  <c r="N26" i="96"/>
  <c r="N27" i="96"/>
  <c r="N29" i="96"/>
  <c r="N30" i="96"/>
  <c r="N31" i="96"/>
  <c r="N32" i="100" l="1"/>
  <c r="N32" i="98"/>
  <c r="N32" i="96"/>
  <c r="N34" i="96" l="1"/>
  <c r="N33" i="96"/>
  <c r="N34" i="100"/>
  <c r="N33" i="100"/>
  <c r="N34" i="98"/>
  <c r="N33" i="98"/>
  <c r="M7" i="83" l="1"/>
  <c r="N7" i="83" s="1"/>
  <c r="M8" i="83"/>
  <c r="N8" i="83" s="1"/>
  <c r="M9" i="83"/>
  <c r="N9" i="83" s="1"/>
  <c r="M10" i="83"/>
  <c r="N10" i="83" s="1"/>
  <c r="M11" i="83"/>
  <c r="N11" i="83" s="1"/>
  <c r="M12" i="83"/>
  <c r="N12" i="83" s="1"/>
  <c r="M13" i="83"/>
  <c r="N13" i="83" s="1"/>
  <c r="M14" i="83"/>
  <c r="N14" i="83" s="1"/>
  <c r="M15" i="83"/>
  <c r="N15" i="83" s="1"/>
  <c r="M16" i="83"/>
  <c r="N16" i="83" s="1"/>
  <c r="M17" i="83"/>
  <c r="N17" i="83" s="1"/>
  <c r="M18" i="83"/>
  <c r="N18" i="83" s="1"/>
  <c r="M19" i="83"/>
  <c r="N19" i="83" s="1"/>
  <c r="M20" i="83"/>
  <c r="N20" i="83" s="1"/>
  <c r="M21" i="83"/>
  <c r="N21" i="83" s="1"/>
  <c r="M22" i="83"/>
  <c r="N22" i="83" s="1"/>
  <c r="M23" i="83"/>
  <c r="N23" i="83" s="1"/>
  <c r="M24" i="83"/>
  <c r="N24" i="83" s="1"/>
  <c r="M25" i="83"/>
  <c r="N25" i="83" s="1"/>
  <c r="M26" i="83"/>
  <c r="N26" i="83" s="1"/>
  <c r="M27" i="83"/>
  <c r="N27" i="83" s="1"/>
  <c r="M28" i="83"/>
  <c r="N28" i="83" s="1"/>
  <c r="M29" i="83"/>
  <c r="N29" i="83" s="1"/>
  <c r="M30" i="83"/>
  <c r="N30" i="83" s="1"/>
  <c r="M31" i="83"/>
  <c r="N31" i="83" s="1"/>
  <c r="M32" i="83"/>
  <c r="N32" i="83" s="1"/>
  <c r="M33" i="83"/>
  <c r="N33" i="83" s="1"/>
  <c r="M34" i="83"/>
  <c r="N34" i="83" s="1"/>
  <c r="M35" i="83"/>
  <c r="N35" i="83" s="1"/>
  <c r="M36" i="83"/>
  <c r="N36" i="83" s="1"/>
  <c r="M37" i="83"/>
  <c r="N37" i="83" s="1"/>
  <c r="M38" i="83"/>
  <c r="N38" i="83" s="1"/>
  <c r="M39" i="83"/>
  <c r="N39" i="83" s="1"/>
  <c r="M40" i="83"/>
  <c r="N40" i="83" s="1"/>
  <c r="M41" i="83"/>
  <c r="N41" i="83" s="1"/>
  <c r="M42" i="83"/>
  <c r="N42" i="83" s="1"/>
  <c r="M43" i="83"/>
  <c r="N43" i="83" s="1"/>
  <c r="M44" i="83"/>
  <c r="N44" i="83" s="1"/>
  <c r="M45" i="83"/>
  <c r="N45" i="83" s="1"/>
  <c r="M46" i="83"/>
  <c r="N46" i="83" s="1"/>
  <c r="M47" i="83"/>
  <c r="N47" i="83" s="1"/>
  <c r="M48" i="83"/>
  <c r="N48" i="83" s="1"/>
  <c r="M49" i="83"/>
  <c r="N49" i="83" s="1"/>
  <c r="M50" i="83"/>
  <c r="N50" i="83" s="1"/>
  <c r="M51" i="83"/>
  <c r="N51" i="83" s="1"/>
  <c r="M52" i="83"/>
  <c r="N52" i="83" s="1"/>
  <c r="M53" i="83"/>
  <c r="N53" i="83" s="1"/>
  <c r="M54" i="83"/>
  <c r="N54" i="83" s="1"/>
  <c r="M55" i="83"/>
  <c r="N55" i="83" s="1"/>
  <c r="M56" i="83"/>
  <c r="N56" i="83" s="1"/>
  <c r="M57" i="83"/>
  <c r="N57" i="83" s="1"/>
  <c r="M58" i="83"/>
  <c r="N58" i="83" s="1"/>
  <c r="M59" i="83"/>
  <c r="N59" i="83" s="1"/>
  <c r="M60" i="83"/>
  <c r="N60" i="83" s="1"/>
  <c r="M61" i="83"/>
  <c r="N61" i="83" s="1"/>
  <c r="M62" i="83"/>
  <c r="N62" i="83" s="1"/>
  <c r="M63" i="83"/>
  <c r="N63" i="83" s="1"/>
  <c r="M64" i="83"/>
  <c r="N64" i="83" s="1"/>
  <c r="M65" i="83"/>
  <c r="N65" i="83" s="1"/>
  <c r="M66" i="83"/>
  <c r="N66" i="83" s="1"/>
  <c r="M67" i="83"/>
  <c r="N67" i="83" s="1"/>
  <c r="M68" i="83"/>
  <c r="N68" i="83" s="1"/>
  <c r="M69" i="83"/>
  <c r="N69" i="83" s="1"/>
  <c r="M70" i="83"/>
  <c r="N70" i="83" s="1"/>
  <c r="M71" i="83"/>
  <c r="N71" i="83" s="1"/>
  <c r="M72" i="83"/>
  <c r="N72" i="83" s="1"/>
  <c r="M73" i="83"/>
  <c r="N73" i="83" s="1"/>
  <c r="M74" i="83"/>
  <c r="N74" i="83" s="1"/>
  <c r="M75" i="83"/>
  <c r="N75" i="83" s="1"/>
  <c r="M76" i="83"/>
  <c r="N76" i="83" s="1"/>
  <c r="M77" i="83"/>
  <c r="N77" i="83" s="1"/>
  <c r="M78" i="83"/>
  <c r="N78" i="83" s="1"/>
  <c r="M79" i="83"/>
  <c r="N79" i="83" s="1"/>
  <c r="M80" i="83"/>
  <c r="N80" i="83" s="1"/>
  <c r="M81" i="83"/>
  <c r="N81" i="83" s="1"/>
  <c r="M82" i="83"/>
  <c r="N82" i="83" s="1"/>
  <c r="M83" i="83"/>
  <c r="N83" i="83" s="1"/>
  <c r="M84" i="83"/>
  <c r="N84" i="83" s="1"/>
  <c r="M85" i="83"/>
  <c r="N85" i="83" s="1"/>
  <c r="M86" i="83"/>
  <c r="N86" i="83" s="1"/>
  <c r="M87" i="83"/>
  <c r="N87" i="83" s="1"/>
  <c r="M88" i="83"/>
  <c r="N88" i="83" s="1"/>
  <c r="M89" i="83"/>
  <c r="N89" i="83" s="1"/>
  <c r="M90" i="83"/>
  <c r="N90" i="83" s="1"/>
  <c r="M91" i="83"/>
  <c r="N91" i="83" s="1"/>
  <c r="M92" i="83"/>
  <c r="N92" i="83" s="1"/>
  <c r="M93" i="83"/>
  <c r="N93" i="83" s="1"/>
  <c r="M94" i="83"/>
  <c r="N94" i="83" s="1"/>
  <c r="M7" i="82"/>
  <c r="N7" i="82" s="1"/>
  <c r="M8" i="82"/>
  <c r="N8" i="82" s="1"/>
  <c r="M9" i="82"/>
  <c r="N9" i="82" s="1"/>
  <c r="M10" i="82"/>
  <c r="N10" i="82" s="1"/>
  <c r="M11" i="82"/>
  <c r="N11" i="82" s="1"/>
  <c r="M12" i="82"/>
  <c r="N12" i="82" s="1"/>
  <c r="M13" i="82"/>
  <c r="N13" i="82" s="1"/>
  <c r="M14" i="82"/>
  <c r="N14" i="82" s="1"/>
  <c r="M15" i="82"/>
  <c r="N15" i="82" s="1"/>
  <c r="M16" i="82"/>
  <c r="N16" i="82" s="1"/>
  <c r="M17" i="82"/>
  <c r="N17" i="82" s="1"/>
  <c r="M18" i="82"/>
  <c r="N18" i="82" s="1"/>
  <c r="M19" i="82"/>
  <c r="N19" i="82" s="1"/>
  <c r="M20" i="82"/>
  <c r="N20" i="82" s="1"/>
  <c r="M21" i="82"/>
  <c r="N21" i="82" s="1"/>
  <c r="M22" i="82"/>
  <c r="N22" i="82" s="1"/>
  <c r="M23" i="82"/>
  <c r="N23" i="82" s="1"/>
  <c r="M24" i="82"/>
  <c r="N24" i="82" s="1"/>
  <c r="M25" i="82"/>
  <c r="N25" i="82" s="1"/>
  <c r="M26" i="82"/>
  <c r="N26" i="82" s="1"/>
  <c r="M27" i="82"/>
  <c r="N27" i="82" s="1"/>
  <c r="M28" i="82"/>
  <c r="N28" i="82" s="1"/>
  <c r="M29" i="82"/>
  <c r="N29" i="82" s="1"/>
  <c r="M30" i="82"/>
  <c r="N30" i="82" s="1"/>
  <c r="M31" i="82"/>
  <c r="N31" i="82" s="1"/>
  <c r="M32" i="82"/>
  <c r="N32" i="82" s="1"/>
  <c r="M33" i="82"/>
  <c r="N33" i="82" s="1"/>
  <c r="M34" i="82"/>
  <c r="N34" i="82" s="1"/>
  <c r="M35" i="82"/>
  <c r="N35" i="82" s="1"/>
  <c r="M36" i="82"/>
  <c r="N36" i="82" s="1"/>
  <c r="M37" i="82"/>
  <c r="N37" i="82" s="1"/>
  <c r="M38" i="82"/>
  <c r="N38" i="82" s="1"/>
  <c r="M39" i="82"/>
  <c r="N39" i="82" s="1"/>
  <c r="M40" i="82"/>
  <c r="N40" i="82" s="1"/>
  <c r="M41" i="82"/>
  <c r="N41" i="82" s="1"/>
  <c r="M42" i="82"/>
  <c r="N42" i="82" s="1"/>
  <c r="M43" i="82"/>
  <c r="N43" i="82" s="1"/>
  <c r="M44" i="82"/>
  <c r="N44" i="82" s="1"/>
  <c r="M45" i="82"/>
  <c r="N45" i="82" s="1"/>
  <c r="M46" i="82"/>
  <c r="N46" i="82" s="1"/>
  <c r="M47" i="82"/>
  <c r="N47" i="82" s="1"/>
  <c r="M48" i="82"/>
  <c r="N48" i="82" s="1"/>
  <c r="M49" i="82"/>
  <c r="N49" i="82" s="1"/>
  <c r="M50" i="82"/>
  <c r="N50" i="82" s="1"/>
  <c r="M51" i="82"/>
  <c r="N51" i="82" s="1"/>
  <c r="M52" i="82"/>
  <c r="N52" i="82" s="1"/>
  <c r="M53" i="82"/>
  <c r="N53" i="82" s="1"/>
  <c r="M54" i="82"/>
  <c r="N54" i="82" s="1"/>
  <c r="M55" i="82"/>
  <c r="N55" i="82" s="1"/>
  <c r="M56" i="82"/>
  <c r="N56" i="82" s="1"/>
  <c r="M57" i="82"/>
  <c r="N57" i="82" s="1"/>
  <c r="M58" i="82"/>
  <c r="N58" i="82" s="1"/>
  <c r="M59" i="82"/>
  <c r="N59" i="82" s="1"/>
  <c r="M60" i="82"/>
  <c r="N60" i="82" s="1"/>
  <c r="M61" i="82"/>
  <c r="N61" i="82" s="1"/>
  <c r="M62" i="82"/>
  <c r="N62" i="82" s="1"/>
  <c r="M63" i="82"/>
  <c r="N63" i="82" s="1"/>
  <c r="M64" i="82"/>
  <c r="N64" i="82" s="1"/>
  <c r="M65" i="82"/>
  <c r="N65" i="82" s="1"/>
  <c r="M66" i="82"/>
  <c r="N66" i="82" s="1"/>
  <c r="M67" i="82"/>
  <c r="N67" i="82" s="1"/>
  <c r="M68" i="82"/>
  <c r="N68" i="82" s="1"/>
  <c r="M69" i="82"/>
  <c r="N69" i="82" s="1"/>
  <c r="M70" i="82"/>
  <c r="N70" i="82" s="1"/>
  <c r="M71" i="82"/>
  <c r="N71" i="82" s="1"/>
  <c r="M72" i="82"/>
  <c r="N72" i="82" s="1"/>
  <c r="M73" i="82"/>
  <c r="N73" i="82" s="1"/>
  <c r="M74" i="82"/>
  <c r="N74" i="82" s="1"/>
  <c r="M75" i="82"/>
  <c r="N75" i="82" s="1"/>
  <c r="M76" i="82"/>
  <c r="N76" i="82" s="1"/>
  <c r="M77" i="82"/>
  <c r="N77" i="82" s="1"/>
  <c r="M78" i="82"/>
  <c r="N78" i="82" s="1"/>
  <c r="M79" i="82"/>
  <c r="N79" i="82" s="1"/>
  <c r="M80" i="82"/>
  <c r="N80" i="82" s="1"/>
  <c r="M81" i="82"/>
  <c r="N81" i="82" s="1"/>
  <c r="M82" i="82"/>
  <c r="N82" i="82" s="1"/>
  <c r="M83" i="82"/>
  <c r="N83" i="82" s="1"/>
  <c r="M84" i="82"/>
  <c r="N84" i="82" s="1"/>
  <c r="M85" i="82"/>
  <c r="N85" i="82" s="1"/>
  <c r="M86" i="82"/>
  <c r="N86" i="82" s="1"/>
  <c r="M87" i="82"/>
  <c r="N87" i="82" s="1"/>
  <c r="M88" i="82"/>
  <c r="N88" i="82" s="1"/>
  <c r="M89" i="82"/>
  <c r="N89" i="82" s="1"/>
  <c r="M90" i="82"/>
  <c r="N90" i="82" s="1"/>
  <c r="M91" i="82"/>
  <c r="N91" i="82" s="1"/>
  <c r="M92" i="82"/>
  <c r="N92" i="82" s="1"/>
  <c r="M93" i="82"/>
  <c r="N93" i="82" s="1"/>
  <c r="M94" i="82"/>
  <c r="N94" i="82" s="1"/>
  <c r="M7" i="81"/>
  <c r="N7" i="81" s="1"/>
  <c r="M8" i="81"/>
  <c r="N8" i="81" s="1"/>
  <c r="M9" i="81"/>
  <c r="N9" i="81" s="1"/>
  <c r="M10" i="81"/>
  <c r="N10" i="81" s="1"/>
  <c r="M11" i="81"/>
  <c r="N11" i="81" s="1"/>
  <c r="M12" i="81"/>
  <c r="N12" i="81" s="1"/>
  <c r="M13" i="81"/>
  <c r="N13" i="81" s="1"/>
  <c r="M14" i="81"/>
  <c r="N14" i="81" s="1"/>
  <c r="M15" i="81"/>
  <c r="N15" i="81" s="1"/>
  <c r="M16" i="81"/>
  <c r="N16" i="81" s="1"/>
  <c r="M17" i="81"/>
  <c r="N17" i="81" s="1"/>
  <c r="M18" i="81"/>
  <c r="N18" i="81" s="1"/>
  <c r="M19" i="81"/>
  <c r="N19" i="81" s="1"/>
  <c r="M20" i="81"/>
  <c r="N20" i="81" s="1"/>
  <c r="M21" i="81"/>
  <c r="N21" i="81" s="1"/>
  <c r="M22" i="81"/>
  <c r="N22" i="81" s="1"/>
  <c r="M23" i="81"/>
  <c r="N23" i="81" s="1"/>
  <c r="M24" i="81"/>
  <c r="N24" i="81" s="1"/>
  <c r="M25" i="81"/>
  <c r="N25" i="81" s="1"/>
  <c r="M26" i="81"/>
  <c r="N26" i="81" s="1"/>
  <c r="M27" i="81"/>
  <c r="N27" i="81" s="1"/>
  <c r="M28" i="81"/>
  <c r="N28" i="81" s="1"/>
  <c r="M29" i="81"/>
  <c r="N29" i="81" s="1"/>
  <c r="M30" i="81"/>
  <c r="N30" i="81" s="1"/>
  <c r="M31" i="81"/>
  <c r="N31" i="81" s="1"/>
  <c r="M32" i="81"/>
  <c r="N32" i="81" s="1"/>
  <c r="M33" i="81"/>
  <c r="N33" i="81" s="1"/>
  <c r="M34" i="81"/>
  <c r="N34" i="81" s="1"/>
  <c r="M35" i="81"/>
  <c r="N35" i="81" s="1"/>
  <c r="M36" i="81"/>
  <c r="N36" i="81" s="1"/>
  <c r="M37" i="81"/>
  <c r="N37" i="81" s="1"/>
  <c r="M38" i="81"/>
  <c r="N38" i="81" s="1"/>
  <c r="M39" i="81"/>
  <c r="N39" i="81" s="1"/>
  <c r="M40" i="81"/>
  <c r="N40" i="81" s="1"/>
  <c r="M41" i="81"/>
  <c r="N41" i="81" s="1"/>
  <c r="M42" i="81"/>
  <c r="N42" i="81" s="1"/>
  <c r="M43" i="81"/>
  <c r="N43" i="81" s="1"/>
  <c r="M44" i="81"/>
  <c r="N44" i="81" s="1"/>
  <c r="M45" i="81"/>
  <c r="N45" i="81" s="1"/>
  <c r="M46" i="81"/>
  <c r="N46" i="81" s="1"/>
  <c r="M47" i="81"/>
  <c r="N47" i="81" s="1"/>
  <c r="M48" i="81"/>
  <c r="N48" i="81" s="1"/>
  <c r="M49" i="81"/>
  <c r="N49" i="81" s="1"/>
  <c r="M50" i="81"/>
  <c r="N50" i="81" s="1"/>
  <c r="M51" i="81"/>
  <c r="N51" i="81" s="1"/>
  <c r="M52" i="81"/>
  <c r="N52" i="81" s="1"/>
  <c r="M53" i="81"/>
  <c r="N53" i="81" s="1"/>
  <c r="M54" i="81"/>
  <c r="N54" i="81" s="1"/>
  <c r="M55" i="81"/>
  <c r="N55" i="81" s="1"/>
  <c r="M56" i="81"/>
  <c r="N56" i="81" s="1"/>
  <c r="M57" i="81"/>
  <c r="N57" i="81" s="1"/>
  <c r="M58" i="81"/>
  <c r="N58" i="81" s="1"/>
  <c r="M59" i="81"/>
  <c r="N59" i="81" s="1"/>
  <c r="M60" i="81"/>
  <c r="N60" i="81" s="1"/>
  <c r="M61" i="81"/>
  <c r="N61" i="81" s="1"/>
  <c r="M62" i="81"/>
  <c r="N62" i="81" s="1"/>
  <c r="M63" i="81"/>
  <c r="N63" i="81" s="1"/>
  <c r="M64" i="81"/>
  <c r="N64" i="81" s="1"/>
  <c r="M65" i="81"/>
  <c r="N65" i="81" s="1"/>
  <c r="M66" i="81"/>
  <c r="N66" i="81" s="1"/>
  <c r="M67" i="81"/>
  <c r="N67" i="81" s="1"/>
  <c r="M68" i="81"/>
  <c r="N68" i="81" s="1"/>
  <c r="M69" i="81"/>
  <c r="N69" i="81" s="1"/>
  <c r="M70" i="81"/>
  <c r="N70" i="81" s="1"/>
  <c r="M71" i="81"/>
  <c r="N71" i="81" s="1"/>
  <c r="M72" i="81"/>
  <c r="N72" i="81" s="1"/>
  <c r="M73" i="81"/>
  <c r="N73" i="81" s="1"/>
  <c r="M74" i="81"/>
  <c r="N74" i="81" s="1"/>
  <c r="M75" i="81"/>
  <c r="N75" i="81" s="1"/>
  <c r="M76" i="81"/>
  <c r="N76" i="81" s="1"/>
  <c r="M77" i="81"/>
  <c r="N77" i="81" s="1"/>
  <c r="M78" i="81"/>
  <c r="N78" i="81" s="1"/>
  <c r="M79" i="81"/>
  <c r="N79" i="81" s="1"/>
  <c r="M80" i="81"/>
  <c r="N80" i="81" s="1"/>
  <c r="M81" i="81"/>
  <c r="N81" i="81" s="1"/>
  <c r="M82" i="81"/>
  <c r="N82" i="81" s="1"/>
  <c r="M83" i="81"/>
  <c r="N83" i="81" s="1"/>
  <c r="M84" i="81"/>
  <c r="N84" i="81" s="1"/>
  <c r="M85" i="81"/>
  <c r="N85" i="81" s="1"/>
  <c r="M86" i="81"/>
  <c r="N86" i="81" s="1"/>
  <c r="M87" i="81"/>
  <c r="N87" i="81" s="1"/>
  <c r="M88" i="81"/>
  <c r="N88" i="81" s="1"/>
  <c r="M89" i="81"/>
  <c r="N89" i="81" s="1"/>
  <c r="M90" i="81"/>
  <c r="N90" i="81" s="1"/>
  <c r="M91" i="81"/>
  <c r="N91" i="81" s="1"/>
  <c r="M92" i="81"/>
  <c r="N92" i="81" s="1"/>
  <c r="M93" i="81"/>
  <c r="N93" i="81" s="1"/>
  <c r="M94" i="81"/>
  <c r="N94" i="81" s="1"/>
  <c r="M39" i="76"/>
  <c r="L39" i="76"/>
  <c r="N10" i="76"/>
  <c r="N95" i="82" l="1"/>
  <c r="N96" i="82" s="1"/>
  <c r="N95" i="81"/>
  <c r="N96" i="81" s="1"/>
  <c r="N95" i="83"/>
  <c r="N96" i="83" s="1"/>
  <c r="N39" i="76"/>
  <c r="M45" i="77" l="1"/>
  <c r="N45" i="77" s="1"/>
  <c r="M44" i="77"/>
  <c r="N44" i="77" s="1"/>
  <c r="M43" i="77"/>
  <c r="N43" i="77" s="1"/>
  <c r="M42" i="77"/>
  <c r="N42" i="77" s="1"/>
  <c r="M41" i="77"/>
  <c r="N41" i="77" s="1"/>
  <c r="M40" i="77"/>
  <c r="N40" i="77" s="1"/>
  <c r="N39" i="77"/>
  <c r="M38" i="77"/>
  <c r="N38" i="77" s="1"/>
  <c r="M37" i="77"/>
  <c r="N37" i="77" s="1"/>
  <c r="M36" i="77"/>
  <c r="N36" i="77" s="1"/>
  <c r="M35" i="77"/>
  <c r="N35" i="77" s="1"/>
  <c r="M34" i="77"/>
  <c r="N34" i="77" s="1"/>
  <c r="M33" i="77"/>
  <c r="N33" i="77" s="1"/>
  <c r="M32" i="77"/>
  <c r="N32" i="77" s="1"/>
  <c r="M31" i="77"/>
  <c r="N31" i="77" s="1"/>
  <c r="M30" i="77"/>
  <c r="N30" i="77" s="1"/>
  <c r="M29" i="77"/>
  <c r="N29" i="77" s="1"/>
  <c r="M28" i="77"/>
  <c r="N28" i="77" s="1"/>
  <c r="M27" i="77"/>
  <c r="N27" i="77" s="1"/>
  <c r="M26" i="77"/>
  <c r="N26" i="77" s="1"/>
  <c r="M25" i="77"/>
  <c r="N25" i="77" s="1"/>
  <c r="M24" i="77"/>
  <c r="N24" i="77" s="1"/>
  <c r="M23" i="77"/>
  <c r="N23" i="77" s="1"/>
  <c r="M22" i="77"/>
  <c r="N22" i="77" s="1"/>
  <c r="M21" i="77"/>
  <c r="N21" i="77" s="1"/>
  <c r="M20" i="77"/>
  <c r="N20" i="77" s="1"/>
  <c r="M19" i="77"/>
  <c r="N19" i="77" s="1"/>
  <c r="M18" i="77"/>
  <c r="N18" i="77" s="1"/>
  <c r="M17" i="77"/>
  <c r="N17" i="77" s="1"/>
  <c r="M16" i="77"/>
  <c r="N16" i="77" s="1"/>
  <c r="M15" i="77"/>
  <c r="N15" i="77" s="1"/>
  <c r="M14" i="77"/>
  <c r="N14" i="77" s="1"/>
  <c r="M13" i="77"/>
  <c r="N13" i="77" s="1"/>
  <c r="M12" i="77"/>
  <c r="N12" i="77" s="1"/>
  <c r="M11" i="77"/>
  <c r="N11" i="77" s="1"/>
  <c r="N10" i="77"/>
  <c r="M9" i="77"/>
  <c r="N9" i="77" s="1"/>
  <c r="M8" i="77"/>
  <c r="N8" i="77" s="1"/>
  <c r="M7" i="77"/>
  <c r="N7" i="77" s="1"/>
  <c r="M45" i="76"/>
  <c r="N45" i="76" s="1"/>
  <c r="M44" i="76"/>
  <c r="N44" i="76" s="1"/>
  <c r="M43" i="76"/>
  <c r="N43" i="76" s="1"/>
  <c r="M42" i="76"/>
  <c r="N42" i="76" s="1"/>
  <c r="M41" i="76"/>
  <c r="N41" i="76" s="1"/>
  <c r="M40" i="76"/>
  <c r="N40" i="76" s="1"/>
  <c r="M38" i="76"/>
  <c r="N38" i="76" s="1"/>
  <c r="M37" i="76"/>
  <c r="N37" i="76" s="1"/>
  <c r="M36" i="76"/>
  <c r="N36" i="76" s="1"/>
  <c r="M35" i="76"/>
  <c r="N35" i="76" s="1"/>
  <c r="M34" i="76"/>
  <c r="N34" i="76" s="1"/>
  <c r="M33" i="76"/>
  <c r="N33" i="76" s="1"/>
  <c r="M32" i="76"/>
  <c r="N32" i="76" s="1"/>
  <c r="M31" i="76"/>
  <c r="N31" i="76" s="1"/>
  <c r="M30" i="76"/>
  <c r="N30" i="76" s="1"/>
  <c r="M29" i="76"/>
  <c r="N29" i="76" s="1"/>
  <c r="M28" i="76"/>
  <c r="N28" i="76" s="1"/>
  <c r="M27" i="76"/>
  <c r="N27" i="76" s="1"/>
  <c r="M26" i="76"/>
  <c r="N26" i="76" s="1"/>
  <c r="M25" i="76"/>
  <c r="N25" i="76" s="1"/>
  <c r="M24" i="76"/>
  <c r="N24" i="76" s="1"/>
  <c r="M23" i="76"/>
  <c r="N23" i="76" s="1"/>
  <c r="M22" i="76"/>
  <c r="N22" i="76" s="1"/>
  <c r="M21" i="76"/>
  <c r="N21" i="76" s="1"/>
  <c r="M20" i="76"/>
  <c r="N20" i="76" s="1"/>
  <c r="M19" i="76"/>
  <c r="N19" i="76" s="1"/>
  <c r="M18" i="76"/>
  <c r="N18" i="76" s="1"/>
  <c r="M17" i="76"/>
  <c r="N17" i="76" s="1"/>
  <c r="M16" i="76"/>
  <c r="N16" i="76" s="1"/>
  <c r="M15" i="76"/>
  <c r="N15" i="76" s="1"/>
  <c r="M14" i="76"/>
  <c r="N14" i="76" s="1"/>
  <c r="M13" i="76"/>
  <c r="N13" i="76" s="1"/>
  <c r="M12" i="76"/>
  <c r="N12" i="76" s="1"/>
  <c r="M11" i="76"/>
  <c r="N11" i="76" s="1"/>
  <c r="M9" i="76"/>
  <c r="N9" i="76" s="1"/>
  <c r="M8" i="76"/>
  <c r="N8" i="76" s="1"/>
  <c r="M7" i="76"/>
  <c r="N7" i="76" s="1"/>
  <c r="M45" i="75"/>
  <c r="N45" i="75" s="1"/>
  <c r="M44" i="75"/>
  <c r="N44" i="75" s="1"/>
  <c r="M43" i="75"/>
  <c r="N43" i="75" s="1"/>
  <c r="M42" i="75"/>
  <c r="N42" i="75" s="1"/>
  <c r="M41" i="75"/>
  <c r="N41" i="75" s="1"/>
  <c r="M40" i="75"/>
  <c r="N40" i="75" s="1"/>
  <c r="N39" i="75"/>
  <c r="M38" i="75"/>
  <c r="N38" i="75" s="1"/>
  <c r="M37" i="75"/>
  <c r="N37" i="75" s="1"/>
  <c r="M36" i="75"/>
  <c r="N36" i="75" s="1"/>
  <c r="M35" i="75"/>
  <c r="N35" i="75" s="1"/>
  <c r="M34" i="75"/>
  <c r="N34" i="75" s="1"/>
  <c r="M33" i="75"/>
  <c r="N33" i="75" s="1"/>
  <c r="M32" i="75"/>
  <c r="N32" i="75" s="1"/>
  <c r="M31" i="75"/>
  <c r="N31" i="75" s="1"/>
  <c r="M30" i="75"/>
  <c r="N30" i="75" s="1"/>
  <c r="M29" i="75"/>
  <c r="N29" i="75" s="1"/>
  <c r="M28" i="75"/>
  <c r="N28" i="75" s="1"/>
  <c r="M27" i="75"/>
  <c r="N27" i="75" s="1"/>
  <c r="M26" i="75"/>
  <c r="N26" i="75" s="1"/>
  <c r="M25" i="75"/>
  <c r="N25" i="75" s="1"/>
  <c r="M24" i="75"/>
  <c r="N24" i="75" s="1"/>
  <c r="M23" i="75"/>
  <c r="N23" i="75" s="1"/>
  <c r="M22" i="75"/>
  <c r="N22" i="75" s="1"/>
  <c r="M21" i="75"/>
  <c r="N21" i="75" s="1"/>
  <c r="M20" i="75"/>
  <c r="N20" i="75" s="1"/>
  <c r="M19" i="75"/>
  <c r="N19" i="75" s="1"/>
  <c r="M18" i="75"/>
  <c r="N18" i="75" s="1"/>
  <c r="M17" i="75"/>
  <c r="N17" i="75" s="1"/>
  <c r="M16" i="75"/>
  <c r="N16" i="75" s="1"/>
  <c r="M15" i="75"/>
  <c r="N15" i="75" s="1"/>
  <c r="M14" i="75"/>
  <c r="N14" i="75" s="1"/>
  <c r="M13" i="75"/>
  <c r="N13" i="75" s="1"/>
  <c r="M12" i="75"/>
  <c r="N12" i="75" s="1"/>
  <c r="M11" i="75"/>
  <c r="N11" i="75" s="1"/>
  <c r="N10" i="75"/>
  <c r="M9" i="75"/>
  <c r="N9" i="75" s="1"/>
  <c r="M8" i="75"/>
  <c r="N8" i="75" s="1"/>
  <c r="M7" i="75"/>
  <c r="N7" i="75" s="1"/>
  <c r="N46" i="76" l="1"/>
  <c r="N47" i="76" s="1"/>
  <c r="N46" i="77"/>
  <c r="N47" i="77" s="1"/>
  <c r="N46" i="75"/>
  <c r="N47" i="75" s="1"/>
  <c r="N34" i="72" l="1"/>
  <c r="M33" i="72"/>
  <c r="N33" i="72" s="1"/>
  <c r="M32" i="72"/>
  <c r="N32" i="72" s="1"/>
  <c r="M31" i="72"/>
  <c r="N31" i="72" s="1"/>
  <c r="K30" i="72"/>
  <c r="M30" i="72" s="1"/>
  <c r="N30" i="72" s="1"/>
  <c r="K29" i="72"/>
  <c r="M29" i="72" s="1"/>
  <c r="N29" i="72" s="1"/>
  <c r="M28" i="72"/>
  <c r="N28" i="72" s="1"/>
  <c r="K27" i="72"/>
  <c r="M27" i="72" s="1"/>
  <c r="N27" i="72" s="1"/>
  <c r="M26" i="72"/>
  <c r="N26" i="72" s="1"/>
  <c r="M25" i="72"/>
  <c r="N25" i="72" s="1"/>
  <c r="M24" i="72"/>
  <c r="N24" i="72" s="1"/>
  <c r="K23" i="72"/>
  <c r="M23" i="72" s="1"/>
  <c r="N23" i="72" s="1"/>
  <c r="M22" i="72"/>
  <c r="N22" i="72" s="1"/>
  <c r="M21" i="72"/>
  <c r="N21" i="72" s="1"/>
  <c r="M20" i="72"/>
  <c r="N20" i="72" s="1"/>
  <c r="M19" i="72"/>
  <c r="N19" i="72" s="1"/>
  <c r="M18" i="72"/>
  <c r="N18" i="72" s="1"/>
  <c r="M17" i="72"/>
  <c r="N17" i="72" s="1"/>
  <c r="M16" i="72"/>
  <c r="N16" i="72" s="1"/>
  <c r="K15" i="72"/>
  <c r="M15" i="72" s="1"/>
  <c r="N15" i="72" s="1"/>
  <c r="M14" i="72"/>
  <c r="N14" i="72" s="1"/>
  <c r="M13" i="72"/>
  <c r="N13" i="72" s="1"/>
  <c r="M12" i="72"/>
  <c r="N12" i="72" s="1"/>
  <c r="M11" i="72"/>
  <c r="N11" i="72" s="1"/>
  <c r="M10" i="72"/>
  <c r="N10" i="72" s="1"/>
  <c r="M9" i="72"/>
  <c r="N9" i="72" s="1"/>
  <c r="M8" i="72"/>
  <c r="N8" i="72" s="1"/>
  <c r="M7" i="72"/>
  <c r="N7" i="72" s="1"/>
  <c r="N34" i="69"/>
  <c r="M33" i="69"/>
  <c r="N33" i="69" s="1"/>
  <c r="M32" i="69"/>
  <c r="N32" i="69" s="1"/>
  <c r="M31" i="69"/>
  <c r="N31" i="69" s="1"/>
  <c r="K30" i="69"/>
  <c r="M30" i="69" s="1"/>
  <c r="N30" i="69" s="1"/>
  <c r="K29" i="69"/>
  <c r="M29" i="69" s="1"/>
  <c r="N29" i="69" s="1"/>
  <c r="M28" i="69"/>
  <c r="N28" i="69" s="1"/>
  <c r="K27" i="69"/>
  <c r="M27" i="69" s="1"/>
  <c r="N27" i="69" s="1"/>
  <c r="M26" i="69"/>
  <c r="N26" i="69" s="1"/>
  <c r="M25" i="69"/>
  <c r="N25" i="69" s="1"/>
  <c r="M24" i="69"/>
  <c r="N24" i="69" s="1"/>
  <c r="K23" i="69"/>
  <c r="M23" i="69" s="1"/>
  <c r="N23" i="69" s="1"/>
  <c r="M22" i="69"/>
  <c r="N22" i="69" s="1"/>
  <c r="M21" i="69"/>
  <c r="N21" i="69" s="1"/>
  <c r="M20" i="69"/>
  <c r="N20" i="69" s="1"/>
  <c r="M19" i="69"/>
  <c r="N19" i="69" s="1"/>
  <c r="M18" i="69"/>
  <c r="N18" i="69" s="1"/>
  <c r="M17" i="69"/>
  <c r="N17" i="69" s="1"/>
  <c r="M16" i="69"/>
  <c r="N16" i="69" s="1"/>
  <c r="K15" i="69"/>
  <c r="M15" i="69" s="1"/>
  <c r="N15" i="69" s="1"/>
  <c r="M14" i="69"/>
  <c r="N14" i="69" s="1"/>
  <c r="M13" i="69"/>
  <c r="N13" i="69" s="1"/>
  <c r="M12" i="69"/>
  <c r="N12" i="69" s="1"/>
  <c r="M11" i="69"/>
  <c r="N11" i="69" s="1"/>
  <c r="M10" i="69"/>
  <c r="N10" i="69" s="1"/>
  <c r="M9" i="69"/>
  <c r="N9" i="69" s="1"/>
  <c r="M8" i="69"/>
  <c r="N8" i="69" s="1"/>
  <c r="M7" i="69"/>
  <c r="N7" i="69" s="1"/>
  <c r="N34" i="67"/>
  <c r="M33" i="67"/>
  <c r="N33" i="67" s="1"/>
  <c r="M32" i="67"/>
  <c r="N32" i="67" s="1"/>
  <c r="M31" i="67"/>
  <c r="N31" i="67" s="1"/>
  <c r="K30" i="67"/>
  <c r="M30" i="67" s="1"/>
  <c r="N30" i="67" s="1"/>
  <c r="K29" i="67"/>
  <c r="M29" i="67" s="1"/>
  <c r="N29" i="67" s="1"/>
  <c r="M28" i="67"/>
  <c r="N28" i="67" s="1"/>
  <c r="K27" i="67"/>
  <c r="M27" i="67" s="1"/>
  <c r="N27" i="67" s="1"/>
  <c r="M26" i="67"/>
  <c r="N26" i="67" s="1"/>
  <c r="M25" i="67"/>
  <c r="N25" i="67" s="1"/>
  <c r="M24" i="67"/>
  <c r="N24" i="67" s="1"/>
  <c r="K23" i="67"/>
  <c r="M23" i="67" s="1"/>
  <c r="N23" i="67" s="1"/>
  <c r="M22" i="67"/>
  <c r="N22" i="67" s="1"/>
  <c r="M21" i="67"/>
  <c r="N21" i="67" s="1"/>
  <c r="M20" i="67"/>
  <c r="N20" i="67" s="1"/>
  <c r="M19" i="67"/>
  <c r="N19" i="67" s="1"/>
  <c r="M18" i="67"/>
  <c r="N18" i="67" s="1"/>
  <c r="M17" i="67"/>
  <c r="N17" i="67" s="1"/>
  <c r="M16" i="67"/>
  <c r="N16" i="67" s="1"/>
  <c r="K15" i="67"/>
  <c r="M15" i="67" s="1"/>
  <c r="N15" i="67" s="1"/>
  <c r="M14" i="67"/>
  <c r="N14" i="67" s="1"/>
  <c r="M13" i="67"/>
  <c r="N13" i="67" s="1"/>
  <c r="M12" i="67"/>
  <c r="N12" i="67" s="1"/>
  <c r="M11" i="67"/>
  <c r="N11" i="67" s="1"/>
  <c r="M10" i="67"/>
  <c r="N10" i="67" s="1"/>
  <c r="M9" i="67"/>
  <c r="N9" i="67" s="1"/>
  <c r="M8" i="67"/>
  <c r="N8" i="67" s="1"/>
  <c r="M7" i="67"/>
  <c r="N7" i="67" s="1"/>
  <c r="N35" i="72" l="1"/>
  <c r="N36" i="72" s="1"/>
  <c r="N35" i="69"/>
  <c r="N36" i="69" s="1"/>
  <c r="N35" i="67"/>
  <c r="N36" i="67" s="1"/>
  <c r="N33" i="54" l="1"/>
  <c r="M32" i="54"/>
  <c r="N32" i="54" s="1"/>
  <c r="M31" i="54"/>
  <c r="N31" i="54" s="1"/>
  <c r="M30" i="54"/>
  <c r="N30" i="54" s="1"/>
  <c r="M29" i="54"/>
  <c r="N29" i="54" s="1"/>
  <c r="M28" i="54"/>
  <c r="N28" i="54" s="1"/>
  <c r="M27" i="54"/>
  <c r="N27" i="54" s="1"/>
  <c r="M26" i="54"/>
  <c r="N26" i="54" s="1"/>
  <c r="M25" i="54"/>
  <c r="N25" i="54" s="1"/>
  <c r="M24" i="54"/>
  <c r="N24" i="54" s="1"/>
  <c r="M23" i="54"/>
  <c r="N23" i="54" s="1"/>
  <c r="M22" i="54"/>
  <c r="N22" i="54" s="1"/>
  <c r="M21" i="54"/>
  <c r="N21" i="54" s="1"/>
  <c r="M20" i="54"/>
  <c r="N20" i="54" s="1"/>
  <c r="M19" i="54"/>
  <c r="N19" i="54" s="1"/>
  <c r="M18" i="54"/>
  <c r="N18" i="54" s="1"/>
  <c r="M17" i="54"/>
  <c r="N17" i="54" s="1"/>
  <c r="M16" i="54"/>
  <c r="N16" i="54" s="1"/>
  <c r="M15" i="54"/>
  <c r="N15" i="54" s="1"/>
  <c r="M14" i="54"/>
  <c r="N14" i="54" s="1"/>
  <c r="M13" i="54"/>
  <c r="N13" i="54" s="1"/>
  <c r="M12" i="54"/>
  <c r="N12" i="54" s="1"/>
  <c r="M11" i="54"/>
  <c r="N11" i="54" s="1"/>
  <c r="M10" i="54"/>
  <c r="N10" i="54" s="1"/>
  <c r="M9" i="54"/>
  <c r="N9" i="54" s="1"/>
  <c r="M8" i="54"/>
  <c r="N8" i="54" s="1"/>
  <c r="M7" i="54"/>
  <c r="L7" i="54"/>
  <c r="L7" i="53"/>
  <c r="M7" i="53"/>
  <c r="M8" i="53"/>
  <c r="N8" i="53" s="1"/>
  <c r="M9" i="53"/>
  <c r="N9" i="53" s="1"/>
  <c r="M10" i="53"/>
  <c r="N10" i="53" s="1"/>
  <c r="M11" i="53"/>
  <c r="N11" i="53" s="1"/>
  <c r="M12" i="53"/>
  <c r="N12" i="53" s="1"/>
  <c r="M13" i="53"/>
  <c r="N13" i="53" s="1"/>
  <c r="M14" i="53"/>
  <c r="N14" i="53" s="1"/>
  <c r="M15" i="53"/>
  <c r="N15" i="53" s="1"/>
  <c r="M16" i="53"/>
  <c r="N16" i="53" s="1"/>
  <c r="M17" i="53"/>
  <c r="N17" i="53" s="1"/>
  <c r="M18" i="53"/>
  <c r="N18" i="53" s="1"/>
  <c r="M19" i="53"/>
  <c r="N19" i="53" s="1"/>
  <c r="M20" i="53"/>
  <c r="N20" i="53" s="1"/>
  <c r="M21" i="53"/>
  <c r="N21" i="53" s="1"/>
  <c r="M22" i="53"/>
  <c r="N22" i="53" s="1"/>
  <c r="M23" i="53"/>
  <c r="N23" i="53" s="1"/>
  <c r="M24" i="53"/>
  <c r="N24" i="53" s="1"/>
  <c r="M25" i="53"/>
  <c r="N25" i="53" s="1"/>
  <c r="M26" i="53"/>
  <c r="N26" i="53" s="1"/>
  <c r="M27" i="53"/>
  <c r="N27" i="53" s="1"/>
  <c r="M28" i="53"/>
  <c r="N28" i="53" s="1"/>
  <c r="M29" i="53"/>
  <c r="N29" i="53" s="1"/>
  <c r="M30" i="53"/>
  <c r="N30" i="53" s="1"/>
  <c r="M31" i="53"/>
  <c r="N31" i="53" s="1"/>
  <c r="M32" i="53"/>
  <c r="N32" i="53" s="1"/>
  <c r="N33" i="53"/>
  <c r="L7" i="51"/>
  <c r="M7" i="51"/>
  <c r="M8" i="51"/>
  <c r="N8" i="51" s="1"/>
  <c r="M9" i="51"/>
  <c r="N9" i="51" s="1"/>
  <c r="M10" i="51"/>
  <c r="N10" i="51" s="1"/>
  <c r="M11" i="51"/>
  <c r="N11" i="51" s="1"/>
  <c r="M12" i="51"/>
  <c r="N12" i="51" s="1"/>
  <c r="M13" i="51"/>
  <c r="N13" i="51" s="1"/>
  <c r="M14" i="51"/>
  <c r="N14" i="51" s="1"/>
  <c r="M15" i="51"/>
  <c r="N15" i="51" s="1"/>
  <c r="M16" i="51"/>
  <c r="N16" i="51" s="1"/>
  <c r="M17" i="51"/>
  <c r="N17" i="51" s="1"/>
  <c r="M18" i="51"/>
  <c r="N18" i="51" s="1"/>
  <c r="M19" i="51"/>
  <c r="N19" i="51" s="1"/>
  <c r="M20" i="51"/>
  <c r="N20" i="51" s="1"/>
  <c r="M21" i="51"/>
  <c r="N21" i="51" s="1"/>
  <c r="M22" i="51"/>
  <c r="N22" i="51" s="1"/>
  <c r="M23" i="51"/>
  <c r="N23" i="51" s="1"/>
  <c r="M24" i="51"/>
  <c r="N24" i="51" s="1"/>
  <c r="M25" i="51"/>
  <c r="N25" i="51" s="1"/>
  <c r="M26" i="51"/>
  <c r="N26" i="51" s="1"/>
  <c r="M27" i="51"/>
  <c r="N27" i="51" s="1"/>
  <c r="M28" i="51"/>
  <c r="N28" i="51" s="1"/>
  <c r="M29" i="51"/>
  <c r="N29" i="51" s="1"/>
  <c r="M30" i="51"/>
  <c r="N30" i="51" s="1"/>
  <c r="M31" i="51"/>
  <c r="N31" i="51" s="1"/>
  <c r="M32" i="51"/>
  <c r="N32" i="51" s="1"/>
  <c r="N33" i="51"/>
  <c r="N7" i="54" l="1"/>
  <c r="N34" i="54" s="1"/>
  <c r="N35" i="54" s="1"/>
  <c r="N7" i="51"/>
  <c r="N34" i="51" s="1"/>
  <c r="N35" i="51" s="1"/>
  <c r="N7" i="53"/>
  <c r="N34" i="53" s="1"/>
  <c r="N35" i="53" s="1"/>
  <c r="M63" i="48" l="1"/>
  <c r="N63" i="48" s="1"/>
  <c r="M62" i="48"/>
  <c r="N62" i="48" s="1"/>
  <c r="M61" i="48"/>
  <c r="N61" i="48" s="1"/>
  <c r="M60" i="48"/>
  <c r="N60" i="48" s="1"/>
  <c r="M59" i="48"/>
  <c r="N59" i="48" s="1"/>
  <c r="M58" i="48"/>
  <c r="N58" i="48" s="1"/>
  <c r="M57" i="48"/>
  <c r="N57" i="48" s="1"/>
  <c r="G57" i="48"/>
  <c r="M56" i="48"/>
  <c r="N56" i="48" s="1"/>
  <c r="G56" i="48"/>
  <c r="M55" i="48"/>
  <c r="N55" i="48" s="1"/>
  <c r="G55" i="48"/>
  <c r="M54" i="48"/>
  <c r="N54" i="48" s="1"/>
  <c r="G54" i="48"/>
  <c r="M53" i="48"/>
  <c r="N53" i="48" s="1"/>
  <c r="G53" i="48"/>
  <c r="M52" i="48"/>
  <c r="N52" i="48" s="1"/>
  <c r="M51" i="48"/>
  <c r="N51" i="48" s="1"/>
  <c r="M50" i="48"/>
  <c r="N50" i="48" s="1"/>
  <c r="M49" i="48"/>
  <c r="N49" i="48" s="1"/>
  <c r="M48" i="48"/>
  <c r="N48" i="48" s="1"/>
  <c r="M47" i="48"/>
  <c r="N47" i="48" s="1"/>
  <c r="M46" i="48"/>
  <c r="N46" i="48" s="1"/>
  <c r="M45" i="48"/>
  <c r="N45" i="48" s="1"/>
  <c r="M44" i="48"/>
  <c r="N44" i="48" s="1"/>
  <c r="M43" i="48"/>
  <c r="N43" i="48" s="1"/>
  <c r="M42" i="48"/>
  <c r="N42" i="48" s="1"/>
  <c r="M41" i="48"/>
  <c r="N41" i="48" s="1"/>
  <c r="M40" i="48"/>
  <c r="N40" i="48" s="1"/>
  <c r="M39" i="48"/>
  <c r="N39" i="48" s="1"/>
  <c r="M38" i="48"/>
  <c r="N38" i="48" s="1"/>
  <c r="K37" i="48"/>
  <c r="M37" i="48" s="1"/>
  <c r="N37" i="48" s="1"/>
  <c r="J37" i="48"/>
  <c r="G37" i="48"/>
  <c r="K36" i="48"/>
  <c r="J36" i="48"/>
  <c r="H36" i="48"/>
  <c r="G36" i="48"/>
  <c r="K35" i="48"/>
  <c r="J35" i="48"/>
  <c r="H35" i="48"/>
  <c r="G35" i="48"/>
  <c r="K34" i="48"/>
  <c r="J34" i="48"/>
  <c r="H34" i="48"/>
  <c r="G34" i="48"/>
  <c r="M33" i="48"/>
  <c r="N33" i="48" s="1"/>
  <c r="M32" i="48"/>
  <c r="N32" i="48" s="1"/>
  <c r="M31" i="48"/>
  <c r="N31" i="48" s="1"/>
  <c r="M30" i="48"/>
  <c r="N30" i="48" s="1"/>
  <c r="M29" i="48"/>
  <c r="N29" i="48" s="1"/>
  <c r="M28" i="48"/>
  <c r="N28" i="48" s="1"/>
  <c r="M27" i="48"/>
  <c r="N27" i="48" s="1"/>
  <c r="M26" i="48"/>
  <c r="N26" i="48" s="1"/>
  <c r="M25" i="48"/>
  <c r="N25" i="48" s="1"/>
  <c r="M24" i="48"/>
  <c r="N24" i="48" s="1"/>
  <c r="M23" i="48"/>
  <c r="N23" i="48" s="1"/>
  <c r="M22" i="48"/>
  <c r="N22" i="48" s="1"/>
  <c r="M21" i="48"/>
  <c r="N21" i="48" s="1"/>
  <c r="M20" i="48"/>
  <c r="N20" i="48" s="1"/>
  <c r="M19" i="48"/>
  <c r="N19" i="48" s="1"/>
  <c r="M18" i="48"/>
  <c r="N18" i="48" s="1"/>
  <c r="M17" i="48"/>
  <c r="N17" i="48" s="1"/>
  <c r="M16" i="48"/>
  <c r="N16" i="48" s="1"/>
  <c r="M15" i="48"/>
  <c r="N15" i="48" s="1"/>
  <c r="M14" i="48"/>
  <c r="N14" i="48" s="1"/>
  <c r="M13" i="48"/>
  <c r="N13" i="48" s="1"/>
  <c r="M12" i="48"/>
  <c r="N12" i="48" s="1"/>
  <c r="M11" i="48"/>
  <c r="N11" i="48" s="1"/>
  <c r="M10" i="48"/>
  <c r="N10" i="48" s="1"/>
  <c r="M9" i="48"/>
  <c r="N9" i="48" s="1"/>
  <c r="M8" i="48"/>
  <c r="N8" i="48" s="1"/>
  <c r="M7" i="48"/>
  <c r="N7" i="48" s="1"/>
  <c r="M63" i="46"/>
  <c r="N63" i="46" s="1"/>
  <c r="M62" i="46"/>
  <c r="N62" i="46" s="1"/>
  <c r="M61" i="46"/>
  <c r="N61" i="46" s="1"/>
  <c r="M60" i="46"/>
  <c r="N60" i="46" s="1"/>
  <c r="M59" i="46"/>
  <c r="N59" i="46" s="1"/>
  <c r="M58" i="46"/>
  <c r="N58" i="46" s="1"/>
  <c r="N57" i="46"/>
  <c r="G57" i="46"/>
  <c r="M56" i="46"/>
  <c r="N56" i="46" s="1"/>
  <c r="G56" i="46"/>
  <c r="N55" i="46"/>
  <c r="G55" i="46"/>
  <c r="N54" i="46"/>
  <c r="G54" i="46"/>
  <c r="N53" i="46"/>
  <c r="G53" i="46"/>
  <c r="N52" i="46"/>
  <c r="M51" i="46"/>
  <c r="N51" i="46" s="1"/>
  <c r="M50" i="46"/>
  <c r="N50" i="46" s="1"/>
  <c r="N49" i="46"/>
  <c r="N48" i="46"/>
  <c r="M47" i="46"/>
  <c r="N47" i="46" s="1"/>
  <c r="N46" i="46"/>
  <c r="N45" i="46"/>
  <c r="M44" i="46"/>
  <c r="N44" i="46" s="1"/>
  <c r="M43" i="46"/>
  <c r="N43" i="46" s="1"/>
  <c r="N42" i="46"/>
  <c r="M41" i="46"/>
  <c r="N41" i="46" s="1"/>
  <c r="M40" i="46"/>
  <c r="N40" i="46" s="1"/>
  <c r="N39" i="46"/>
  <c r="N38" i="46"/>
  <c r="K37" i="46"/>
  <c r="M37" i="46" s="1"/>
  <c r="N37" i="46" s="1"/>
  <c r="J37" i="46"/>
  <c r="G37" i="46"/>
  <c r="K36" i="46"/>
  <c r="J36" i="46"/>
  <c r="H36" i="46"/>
  <c r="G36" i="46"/>
  <c r="N35" i="46"/>
  <c r="K35" i="46"/>
  <c r="J35" i="46"/>
  <c r="H35" i="46"/>
  <c r="G35" i="46"/>
  <c r="K34" i="46"/>
  <c r="J34" i="46"/>
  <c r="H34" i="46"/>
  <c r="N34" i="46" s="1"/>
  <c r="G34" i="46"/>
  <c r="M33" i="46"/>
  <c r="N33" i="46" s="1"/>
  <c r="M32" i="46"/>
  <c r="N32" i="46" s="1"/>
  <c r="M31" i="46"/>
  <c r="N31" i="46" s="1"/>
  <c r="M30" i="46"/>
  <c r="N30" i="46" s="1"/>
  <c r="M29" i="46"/>
  <c r="N29" i="46" s="1"/>
  <c r="M28" i="46"/>
  <c r="N28" i="46" s="1"/>
  <c r="M27" i="46"/>
  <c r="N27" i="46" s="1"/>
  <c r="N26" i="46"/>
  <c r="M25" i="46"/>
  <c r="N25" i="46" s="1"/>
  <c r="M24" i="46"/>
  <c r="N24" i="46" s="1"/>
  <c r="N23" i="46"/>
  <c r="M22" i="46"/>
  <c r="N22" i="46" s="1"/>
  <c r="M21" i="46"/>
  <c r="N21" i="46" s="1"/>
  <c r="N20" i="46"/>
  <c r="N19" i="46"/>
  <c r="M18" i="46"/>
  <c r="N18" i="46" s="1"/>
  <c r="M17" i="46"/>
  <c r="N17" i="46" s="1"/>
  <c r="N16" i="46"/>
  <c r="M15" i="46"/>
  <c r="N15" i="46" s="1"/>
  <c r="M14" i="46"/>
  <c r="N14" i="46" s="1"/>
  <c r="N13" i="46"/>
  <c r="M12" i="46"/>
  <c r="N12" i="46" s="1"/>
  <c r="M11" i="46"/>
  <c r="N11" i="46" s="1"/>
  <c r="M10" i="46"/>
  <c r="N10" i="46" s="1"/>
  <c r="M9" i="46"/>
  <c r="N9" i="46" s="1"/>
  <c r="N8" i="46"/>
  <c r="N7" i="46"/>
  <c r="M63" i="44"/>
  <c r="N63" i="44" s="1"/>
  <c r="M62" i="44"/>
  <c r="N62" i="44" s="1"/>
  <c r="M61" i="44"/>
  <c r="N61" i="44" s="1"/>
  <c r="M60" i="44"/>
  <c r="N60" i="44" s="1"/>
  <c r="M59" i="44"/>
  <c r="N59" i="44" s="1"/>
  <c r="M58" i="44"/>
  <c r="N58" i="44" s="1"/>
  <c r="M57" i="44"/>
  <c r="N57" i="44" s="1"/>
  <c r="G57" i="44"/>
  <c r="M56" i="44"/>
  <c r="N56" i="44" s="1"/>
  <c r="G56" i="44"/>
  <c r="M55" i="44"/>
  <c r="N55" i="44" s="1"/>
  <c r="G55" i="44"/>
  <c r="M54" i="44"/>
  <c r="N54" i="44" s="1"/>
  <c r="G54" i="44"/>
  <c r="M53" i="44"/>
  <c r="N53" i="44" s="1"/>
  <c r="G53" i="44"/>
  <c r="M52" i="44"/>
  <c r="N52" i="44" s="1"/>
  <c r="M51" i="44"/>
  <c r="N51" i="44" s="1"/>
  <c r="M50" i="44"/>
  <c r="N50" i="44" s="1"/>
  <c r="M49" i="44"/>
  <c r="N49" i="44" s="1"/>
  <c r="M48" i="44"/>
  <c r="N48" i="44" s="1"/>
  <c r="M47" i="44"/>
  <c r="N47" i="44" s="1"/>
  <c r="M46" i="44"/>
  <c r="N46" i="44" s="1"/>
  <c r="M45" i="44"/>
  <c r="N45" i="44" s="1"/>
  <c r="M44" i="44"/>
  <c r="N44" i="44" s="1"/>
  <c r="M43" i="44"/>
  <c r="N43" i="44" s="1"/>
  <c r="M42" i="44"/>
  <c r="N42" i="44" s="1"/>
  <c r="M41" i="44"/>
  <c r="N41" i="44" s="1"/>
  <c r="M40" i="44"/>
  <c r="N40" i="44" s="1"/>
  <c r="M39" i="44"/>
  <c r="N39" i="44" s="1"/>
  <c r="M38" i="44"/>
  <c r="N38" i="44" s="1"/>
  <c r="K37" i="44"/>
  <c r="M37" i="44" s="1"/>
  <c r="N37" i="44" s="1"/>
  <c r="J37" i="44"/>
  <c r="G37" i="44"/>
  <c r="K36" i="44"/>
  <c r="J36" i="44"/>
  <c r="H36" i="44"/>
  <c r="G36" i="44"/>
  <c r="K35" i="44"/>
  <c r="J35" i="44"/>
  <c r="H35" i="44"/>
  <c r="G35" i="44"/>
  <c r="K34" i="44"/>
  <c r="J34" i="44"/>
  <c r="H34" i="44"/>
  <c r="G34" i="44"/>
  <c r="M33" i="44"/>
  <c r="N33" i="44" s="1"/>
  <c r="M32" i="44"/>
  <c r="N32" i="44" s="1"/>
  <c r="M31" i="44"/>
  <c r="N31" i="44" s="1"/>
  <c r="M30" i="44"/>
  <c r="N30" i="44" s="1"/>
  <c r="M29" i="44"/>
  <c r="N29" i="44" s="1"/>
  <c r="M28" i="44"/>
  <c r="N28" i="44" s="1"/>
  <c r="M27" i="44"/>
  <c r="N27" i="44" s="1"/>
  <c r="M26" i="44"/>
  <c r="N26" i="44" s="1"/>
  <c r="M25" i="44"/>
  <c r="N25" i="44" s="1"/>
  <c r="M24" i="44"/>
  <c r="N24" i="44" s="1"/>
  <c r="M23" i="44"/>
  <c r="N23" i="44" s="1"/>
  <c r="M22" i="44"/>
  <c r="N22" i="44" s="1"/>
  <c r="M21" i="44"/>
  <c r="N21" i="44" s="1"/>
  <c r="M20" i="44"/>
  <c r="N20" i="44" s="1"/>
  <c r="M19" i="44"/>
  <c r="N19" i="44" s="1"/>
  <c r="M18" i="44"/>
  <c r="N18" i="44" s="1"/>
  <c r="M17" i="44"/>
  <c r="N17" i="44" s="1"/>
  <c r="M16" i="44"/>
  <c r="N16" i="44" s="1"/>
  <c r="M15" i="44"/>
  <c r="N15" i="44" s="1"/>
  <c r="M14" i="44"/>
  <c r="N14" i="44" s="1"/>
  <c r="M13" i="44"/>
  <c r="N13" i="44" s="1"/>
  <c r="M12" i="44"/>
  <c r="N12" i="44" s="1"/>
  <c r="M11" i="44"/>
  <c r="N11" i="44" s="1"/>
  <c r="M10" i="44"/>
  <c r="N10" i="44" s="1"/>
  <c r="M9" i="44"/>
  <c r="N9" i="44" s="1"/>
  <c r="M8" i="44"/>
  <c r="N8" i="44" s="1"/>
  <c r="M7" i="44"/>
  <c r="N7" i="44" s="1"/>
  <c r="M36" i="44" l="1"/>
  <c r="N36" i="44" s="1"/>
  <c r="M34" i="48"/>
  <c r="N34" i="48" s="1"/>
  <c r="M34" i="44"/>
  <c r="N34" i="44" s="1"/>
  <c r="M36" i="48"/>
  <c r="N36" i="48" s="1"/>
  <c r="M36" i="46"/>
  <c r="N36" i="46" s="1"/>
  <c r="N64" i="46" s="1"/>
  <c r="N65" i="46" s="1"/>
  <c r="M35" i="48"/>
  <c r="N35" i="48" s="1"/>
  <c r="M35" i="44"/>
  <c r="N35" i="44" s="1"/>
  <c r="N64" i="44" l="1"/>
  <c r="N65" i="44" s="1"/>
  <c r="N64" i="48"/>
  <c r="N65" i="48" s="1"/>
  <c r="M51" i="43"/>
  <c r="N51" i="43" s="1"/>
  <c r="M50" i="43"/>
  <c r="N50" i="43" s="1"/>
  <c r="M49" i="43"/>
  <c r="N49" i="43" s="1"/>
  <c r="M48" i="43"/>
  <c r="N48" i="43" s="1"/>
  <c r="M47" i="43"/>
  <c r="N47" i="43" s="1"/>
  <c r="M46" i="43"/>
  <c r="N46" i="43" s="1"/>
  <c r="M45" i="43"/>
  <c r="N45" i="43" s="1"/>
  <c r="M44" i="43"/>
  <c r="N44" i="43" s="1"/>
  <c r="M43" i="43"/>
  <c r="N43" i="43" s="1"/>
  <c r="M42" i="43"/>
  <c r="N42" i="43" s="1"/>
  <c r="M41" i="43"/>
  <c r="N41" i="43" s="1"/>
  <c r="M40" i="43"/>
  <c r="N40" i="43" s="1"/>
  <c r="M39" i="43"/>
  <c r="N39" i="43" s="1"/>
  <c r="M38" i="43"/>
  <c r="N38" i="43" s="1"/>
  <c r="M37" i="43"/>
  <c r="N37" i="43" s="1"/>
  <c r="M36" i="43"/>
  <c r="N36" i="43" s="1"/>
  <c r="M35" i="43"/>
  <c r="N35" i="43" s="1"/>
  <c r="M34" i="43"/>
  <c r="N34" i="43" s="1"/>
  <c r="M33" i="43"/>
  <c r="N33" i="43" s="1"/>
  <c r="M32" i="43"/>
  <c r="N32" i="43" s="1"/>
  <c r="M31" i="43"/>
  <c r="N31" i="43" s="1"/>
  <c r="M30" i="43"/>
  <c r="N30" i="43" s="1"/>
  <c r="M29" i="43"/>
  <c r="N29" i="43" s="1"/>
  <c r="M28" i="43"/>
  <c r="N28" i="43" s="1"/>
  <c r="M27" i="43"/>
  <c r="N27" i="43" s="1"/>
  <c r="M26" i="43"/>
  <c r="N26" i="43" s="1"/>
  <c r="M25" i="43"/>
  <c r="N25" i="43" s="1"/>
  <c r="M24" i="43"/>
  <c r="N24" i="43" s="1"/>
  <c r="M23" i="43"/>
  <c r="N23" i="43" s="1"/>
  <c r="M22" i="43"/>
  <c r="N22" i="43" s="1"/>
  <c r="M21" i="43"/>
  <c r="N21" i="43" s="1"/>
  <c r="M20" i="43"/>
  <c r="N20" i="43" s="1"/>
  <c r="M19" i="43"/>
  <c r="N19" i="43" s="1"/>
  <c r="M18" i="43"/>
  <c r="N18" i="43" s="1"/>
  <c r="M17" i="43"/>
  <c r="N17" i="43" s="1"/>
  <c r="M16" i="43"/>
  <c r="N16" i="43" s="1"/>
  <c r="M15" i="43"/>
  <c r="N15" i="43" s="1"/>
  <c r="M14" i="43"/>
  <c r="N14" i="43" s="1"/>
  <c r="M13" i="43"/>
  <c r="N13" i="43" s="1"/>
  <c r="M12" i="43"/>
  <c r="N12" i="43" s="1"/>
  <c r="M11" i="43"/>
  <c r="N11" i="43" s="1"/>
  <c r="M10" i="43"/>
  <c r="N10" i="43" s="1"/>
  <c r="M9" i="43"/>
  <c r="N9" i="43" s="1"/>
  <c r="M8" i="43"/>
  <c r="N8" i="43" s="1"/>
  <c r="N7" i="43"/>
  <c r="M51" i="41"/>
  <c r="N51" i="41" s="1"/>
  <c r="M50" i="41"/>
  <c r="N50" i="41" s="1"/>
  <c r="M49" i="41"/>
  <c r="N49" i="41" s="1"/>
  <c r="M48" i="41"/>
  <c r="N48" i="41" s="1"/>
  <c r="M47" i="41"/>
  <c r="N47" i="41" s="1"/>
  <c r="M46" i="41"/>
  <c r="N46" i="41" s="1"/>
  <c r="M45" i="41"/>
  <c r="N45" i="41" s="1"/>
  <c r="M44" i="41"/>
  <c r="N44" i="41" s="1"/>
  <c r="M43" i="41"/>
  <c r="N43" i="41" s="1"/>
  <c r="M42" i="41"/>
  <c r="N42" i="41" s="1"/>
  <c r="N41" i="41"/>
  <c r="M40" i="41"/>
  <c r="N40" i="41" s="1"/>
  <c r="M39" i="41"/>
  <c r="N39" i="41" s="1"/>
  <c r="N38" i="41"/>
  <c r="M37" i="41"/>
  <c r="N37" i="41" s="1"/>
  <c r="M36" i="41"/>
  <c r="N36" i="41" s="1"/>
  <c r="N35" i="41"/>
  <c r="M34" i="41"/>
  <c r="N34" i="41" s="1"/>
  <c r="M33" i="41"/>
  <c r="N33" i="41" s="1"/>
  <c r="N32" i="41"/>
  <c r="M31" i="41"/>
  <c r="N31" i="41" s="1"/>
  <c r="M30" i="41"/>
  <c r="N30" i="41" s="1"/>
  <c r="N29" i="41"/>
  <c r="N28" i="41"/>
  <c r="M27" i="41"/>
  <c r="N27" i="41" s="1"/>
  <c r="M26" i="41"/>
  <c r="N26" i="41" s="1"/>
  <c r="N25" i="41"/>
  <c r="N24" i="41"/>
  <c r="N23" i="41"/>
  <c r="N22" i="41"/>
  <c r="M21" i="41"/>
  <c r="N21" i="41" s="1"/>
  <c r="M20" i="41"/>
  <c r="N20" i="41" s="1"/>
  <c r="N19" i="41"/>
  <c r="M18" i="41"/>
  <c r="N18" i="41" s="1"/>
  <c r="M17" i="41"/>
  <c r="N17" i="41" s="1"/>
  <c r="N16" i="41"/>
  <c r="M15" i="41"/>
  <c r="N15" i="41" s="1"/>
  <c r="M14" i="41"/>
  <c r="N14" i="41" s="1"/>
  <c r="N13" i="41"/>
  <c r="M12" i="41"/>
  <c r="N12" i="41" s="1"/>
  <c r="M11" i="41"/>
  <c r="N11" i="41" s="1"/>
  <c r="N10" i="41"/>
  <c r="M9" i="41"/>
  <c r="N9" i="41" s="1"/>
  <c r="N8" i="41"/>
  <c r="N7" i="41"/>
  <c r="M51" i="39"/>
  <c r="N51" i="39" s="1"/>
  <c r="M50" i="39"/>
  <c r="N50" i="39" s="1"/>
  <c r="M49" i="39"/>
  <c r="N49" i="39" s="1"/>
  <c r="M48" i="39"/>
  <c r="N48" i="39" s="1"/>
  <c r="M47" i="39"/>
  <c r="N47" i="39" s="1"/>
  <c r="M46" i="39"/>
  <c r="N46" i="39" s="1"/>
  <c r="M45" i="39"/>
  <c r="N45" i="39" s="1"/>
  <c r="M44" i="39"/>
  <c r="N44" i="39" s="1"/>
  <c r="M43" i="39"/>
  <c r="N43" i="39" s="1"/>
  <c r="M42" i="39"/>
  <c r="N42" i="39" s="1"/>
  <c r="M41" i="39"/>
  <c r="N41" i="39" s="1"/>
  <c r="M40" i="39"/>
  <c r="N40" i="39" s="1"/>
  <c r="M39" i="39"/>
  <c r="N39" i="39" s="1"/>
  <c r="M38" i="39"/>
  <c r="N38" i="39" s="1"/>
  <c r="M37" i="39"/>
  <c r="N37" i="39" s="1"/>
  <c r="M36" i="39"/>
  <c r="N36" i="39" s="1"/>
  <c r="M35" i="39"/>
  <c r="N35" i="39" s="1"/>
  <c r="M34" i="39"/>
  <c r="N34" i="39" s="1"/>
  <c r="M33" i="39"/>
  <c r="N33" i="39" s="1"/>
  <c r="M32" i="39"/>
  <c r="N32" i="39" s="1"/>
  <c r="M31" i="39"/>
  <c r="N31" i="39" s="1"/>
  <c r="M30" i="39"/>
  <c r="N30" i="39" s="1"/>
  <c r="M29" i="39"/>
  <c r="N29" i="39" s="1"/>
  <c r="M28" i="39"/>
  <c r="N28" i="39" s="1"/>
  <c r="M27" i="39"/>
  <c r="N27" i="39" s="1"/>
  <c r="M26" i="39"/>
  <c r="N26" i="39" s="1"/>
  <c r="M25" i="39"/>
  <c r="N25" i="39" s="1"/>
  <c r="M24" i="39"/>
  <c r="N24" i="39" s="1"/>
  <c r="M23" i="39"/>
  <c r="N23" i="39" s="1"/>
  <c r="M22" i="39"/>
  <c r="N22" i="39" s="1"/>
  <c r="M21" i="39"/>
  <c r="N21" i="39" s="1"/>
  <c r="M20" i="39"/>
  <c r="N20" i="39" s="1"/>
  <c r="M19" i="39"/>
  <c r="N19" i="39" s="1"/>
  <c r="M18" i="39"/>
  <c r="N18" i="39" s="1"/>
  <c r="M17" i="39"/>
  <c r="N17" i="39" s="1"/>
  <c r="M16" i="39"/>
  <c r="N16" i="39" s="1"/>
  <c r="M15" i="39"/>
  <c r="N15" i="39" s="1"/>
  <c r="M14" i="39"/>
  <c r="N14" i="39" s="1"/>
  <c r="M13" i="39"/>
  <c r="N13" i="39" s="1"/>
  <c r="M12" i="39"/>
  <c r="N12" i="39" s="1"/>
  <c r="M11" i="39"/>
  <c r="N11" i="39" s="1"/>
  <c r="M10" i="39"/>
  <c r="N10" i="39" s="1"/>
  <c r="M9" i="39"/>
  <c r="N9" i="39" s="1"/>
  <c r="M8" i="39"/>
  <c r="N8" i="39" s="1"/>
  <c r="N7" i="39"/>
  <c r="N52" i="43" l="1"/>
  <c r="N53" i="43" s="1"/>
  <c r="N52" i="39"/>
  <c r="N53" i="39" s="1"/>
  <c r="N52" i="41"/>
  <c r="N53" i="41" s="1"/>
  <c r="M35" i="34" l="1"/>
  <c r="N35" i="34" s="1"/>
  <c r="N34" i="34"/>
  <c r="M33" i="34"/>
  <c r="N33" i="34" s="1"/>
  <c r="M32" i="34"/>
  <c r="N32" i="34" s="1"/>
  <c r="M31" i="34"/>
  <c r="N31" i="34" s="1"/>
  <c r="M30" i="34"/>
  <c r="N30" i="34" s="1"/>
  <c r="M29" i="34"/>
  <c r="N29" i="34" s="1"/>
  <c r="M28" i="34"/>
  <c r="N28" i="34" s="1"/>
  <c r="M27" i="34"/>
  <c r="N27" i="34" s="1"/>
  <c r="M26" i="34"/>
  <c r="N26" i="34" s="1"/>
  <c r="M25" i="34"/>
  <c r="N25" i="34" s="1"/>
  <c r="M24" i="34"/>
  <c r="N24" i="34" s="1"/>
  <c r="M23" i="34"/>
  <c r="N23" i="34" s="1"/>
  <c r="N22" i="34"/>
  <c r="M21" i="34"/>
  <c r="L21" i="34"/>
  <c r="K20" i="34"/>
  <c r="M20" i="34" s="1"/>
  <c r="N20" i="34" s="1"/>
  <c r="M19" i="34"/>
  <c r="N19" i="34" s="1"/>
  <c r="M18" i="34"/>
  <c r="N18" i="34" s="1"/>
  <c r="M17" i="34"/>
  <c r="N17" i="34" s="1"/>
  <c r="M16" i="34"/>
  <c r="N16" i="34" s="1"/>
  <c r="M15" i="34"/>
  <c r="N15" i="34" s="1"/>
  <c r="M14" i="34"/>
  <c r="N14" i="34" s="1"/>
  <c r="M13" i="34"/>
  <c r="N13" i="34" s="1"/>
  <c r="M12" i="34"/>
  <c r="N12" i="34" s="1"/>
  <c r="M11" i="34"/>
  <c r="N11" i="34" s="1"/>
  <c r="M10" i="34"/>
  <c r="N10" i="34" s="1"/>
  <c r="M9" i="34"/>
  <c r="N9" i="34" s="1"/>
  <c r="M8" i="34"/>
  <c r="N8" i="34" s="1"/>
  <c r="M7" i="34"/>
  <c r="N7" i="34" s="1"/>
  <c r="N24" i="32"/>
  <c r="N35" i="32"/>
  <c r="N34" i="32"/>
  <c r="M33" i="32"/>
  <c r="N33" i="32" s="1"/>
  <c r="M32" i="32"/>
  <c r="N32" i="32" s="1"/>
  <c r="M31" i="32"/>
  <c r="N31" i="32" s="1"/>
  <c r="M30" i="32"/>
  <c r="N30" i="32" s="1"/>
  <c r="M29" i="32"/>
  <c r="N29" i="32" s="1"/>
  <c r="M28" i="32"/>
  <c r="N28" i="32" s="1"/>
  <c r="M27" i="32"/>
  <c r="N27" i="32" s="1"/>
  <c r="M26" i="32"/>
  <c r="N26" i="32" s="1"/>
  <c r="M25" i="32"/>
  <c r="N25" i="32" s="1"/>
  <c r="M23" i="32"/>
  <c r="N23" i="32" s="1"/>
  <c r="N22" i="32"/>
  <c r="M21" i="32"/>
  <c r="L21" i="32"/>
  <c r="K20" i="32"/>
  <c r="M20" i="32" s="1"/>
  <c r="N20" i="32" s="1"/>
  <c r="M19" i="32"/>
  <c r="N19" i="32" s="1"/>
  <c r="M18" i="32"/>
  <c r="N18" i="32" s="1"/>
  <c r="M17" i="32"/>
  <c r="N17" i="32" s="1"/>
  <c r="M16" i="32"/>
  <c r="N16" i="32" s="1"/>
  <c r="M15" i="32"/>
  <c r="N15" i="32" s="1"/>
  <c r="M14" i="32"/>
  <c r="N14" i="32" s="1"/>
  <c r="N13" i="32"/>
  <c r="M12" i="32"/>
  <c r="N12" i="32" s="1"/>
  <c r="M11" i="32"/>
  <c r="N11" i="32" s="1"/>
  <c r="N10" i="32"/>
  <c r="M9" i="32"/>
  <c r="N9" i="32" s="1"/>
  <c r="M8" i="32"/>
  <c r="N8" i="32" s="1"/>
  <c r="M7" i="32"/>
  <c r="N7" i="32" s="1"/>
  <c r="M35" i="30"/>
  <c r="N35" i="30" s="1"/>
  <c r="N34" i="30"/>
  <c r="M33" i="30"/>
  <c r="N33" i="30" s="1"/>
  <c r="M32" i="30"/>
  <c r="N32" i="30" s="1"/>
  <c r="M31" i="30"/>
  <c r="N31" i="30" s="1"/>
  <c r="M30" i="30"/>
  <c r="N30" i="30" s="1"/>
  <c r="M29" i="30"/>
  <c r="N29" i="30" s="1"/>
  <c r="M28" i="30"/>
  <c r="N28" i="30" s="1"/>
  <c r="M27" i="30"/>
  <c r="N27" i="30" s="1"/>
  <c r="M26" i="30"/>
  <c r="N26" i="30" s="1"/>
  <c r="M25" i="30"/>
  <c r="N25" i="30" s="1"/>
  <c r="M24" i="30"/>
  <c r="N24" i="30" s="1"/>
  <c r="M23" i="30"/>
  <c r="N23" i="30" s="1"/>
  <c r="N22" i="30"/>
  <c r="M21" i="30"/>
  <c r="L21" i="30"/>
  <c r="K20" i="30"/>
  <c r="M20" i="30" s="1"/>
  <c r="N20" i="30" s="1"/>
  <c r="M19" i="30"/>
  <c r="N19" i="30" s="1"/>
  <c r="M18" i="30"/>
  <c r="N18" i="30" s="1"/>
  <c r="M17" i="30"/>
  <c r="N17" i="30" s="1"/>
  <c r="M16" i="30"/>
  <c r="N16" i="30" s="1"/>
  <c r="M15" i="30"/>
  <c r="N15" i="30" s="1"/>
  <c r="M14" i="30"/>
  <c r="N14" i="30" s="1"/>
  <c r="M13" i="30"/>
  <c r="N13" i="30" s="1"/>
  <c r="M12" i="30"/>
  <c r="N12" i="30" s="1"/>
  <c r="M11" i="30"/>
  <c r="N11" i="30" s="1"/>
  <c r="M10" i="30"/>
  <c r="N10" i="30" s="1"/>
  <c r="M9" i="30"/>
  <c r="N9" i="30" s="1"/>
  <c r="M8" i="30"/>
  <c r="N8" i="30" s="1"/>
  <c r="M7" i="30"/>
  <c r="N7" i="30" s="1"/>
  <c r="N21" i="32" l="1"/>
  <c r="N36" i="32" s="1"/>
  <c r="N37" i="32" s="1"/>
  <c r="N21" i="34"/>
  <c r="N36" i="34" s="1"/>
  <c r="N37" i="34" s="1"/>
  <c r="N21" i="30"/>
  <c r="N36" i="30" s="1"/>
  <c r="N37" i="30" s="1"/>
  <c r="L60" i="27" l="1"/>
  <c r="N60" i="27" s="1"/>
  <c r="M59" i="27"/>
  <c r="L59" i="27"/>
  <c r="N59" i="27" s="1"/>
  <c r="K58" i="27"/>
  <c r="J58" i="27"/>
  <c r="H58" i="27"/>
  <c r="G58" i="27"/>
  <c r="K57" i="27"/>
  <c r="J57" i="27"/>
  <c r="H57" i="27"/>
  <c r="G57" i="27"/>
  <c r="K56" i="27"/>
  <c r="J56" i="27"/>
  <c r="H56" i="27"/>
  <c r="G56" i="27"/>
  <c r="K55" i="27"/>
  <c r="J55" i="27"/>
  <c r="H55" i="27"/>
  <c r="G55" i="27"/>
  <c r="K54" i="27"/>
  <c r="J54" i="27"/>
  <c r="H54" i="27"/>
  <c r="G54" i="27"/>
  <c r="K53" i="27"/>
  <c r="J53" i="27"/>
  <c r="H53" i="27"/>
  <c r="G53" i="27"/>
  <c r="K52" i="27"/>
  <c r="J52" i="27"/>
  <c r="H52" i="27"/>
  <c r="G52" i="27"/>
  <c r="J51" i="27"/>
  <c r="H51" i="27"/>
  <c r="M51" i="27" s="1"/>
  <c r="N51" i="27" s="1"/>
  <c r="G51" i="27"/>
  <c r="K50" i="27"/>
  <c r="J50" i="27"/>
  <c r="H50" i="27"/>
  <c r="G50" i="27"/>
  <c r="K49" i="27"/>
  <c r="J49" i="27"/>
  <c r="H49" i="27"/>
  <c r="G49" i="27"/>
  <c r="K48" i="27"/>
  <c r="J48" i="27"/>
  <c r="H48" i="27"/>
  <c r="G48" i="27"/>
  <c r="K47" i="27"/>
  <c r="J47" i="27"/>
  <c r="H47" i="27"/>
  <c r="G47" i="27"/>
  <c r="J46" i="27"/>
  <c r="H46" i="27"/>
  <c r="M46" i="27" s="1"/>
  <c r="N46" i="27" s="1"/>
  <c r="G46" i="27"/>
  <c r="K45" i="27"/>
  <c r="J45" i="27"/>
  <c r="H45" i="27"/>
  <c r="G45" i="27"/>
  <c r="K44" i="27"/>
  <c r="J44" i="27"/>
  <c r="H44" i="27"/>
  <c r="G44" i="27"/>
  <c r="K43" i="27"/>
  <c r="M43" i="27" s="1"/>
  <c r="N43" i="27" s="1"/>
  <c r="J43" i="27"/>
  <c r="G43" i="27"/>
  <c r="K42" i="27"/>
  <c r="J42" i="27"/>
  <c r="H42" i="27"/>
  <c r="G42" i="27"/>
  <c r="K41" i="27"/>
  <c r="J41" i="27"/>
  <c r="H41" i="27"/>
  <c r="G41" i="27"/>
  <c r="K40" i="27"/>
  <c r="J40" i="27"/>
  <c r="H40" i="27"/>
  <c r="G40" i="27"/>
  <c r="K39" i="27"/>
  <c r="M39" i="27" s="1"/>
  <c r="N39" i="27" s="1"/>
  <c r="J39" i="27"/>
  <c r="G39" i="27"/>
  <c r="K38" i="27"/>
  <c r="J38" i="27"/>
  <c r="H38" i="27"/>
  <c r="G38" i="27"/>
  <c r="K37" i="27"/>
  <c r="J37" i="27"/>
  <c r="H37" i="27"/>
  <c r="G37" i="27"/>
  <c r="K36" i="27"/>
  <c r="J36" i="27"/>
  <c r="H36" i="27"/>
  <c r="G36" i="27"/>
  <c r="K35" i="27"/>
  <c r="M35" i="27" s="1"/>
  <c r="N35" i="27" s="1"/>
  <c r="J35" i="27"/>
  <c r="G35" i="27"/>
  <c r="K34" i="27"/>
  <c r="J34" i="27"/>
  <c r="H34" i="27"/>
  <c r="G34" i="27"/>
  <c r="K33" i="27"/>
  <c r="J33" i="27"/>
  <c r="H33" i="27"/>
  <c r="G33" i="27"/>
  <c r="K32" i="27"/>
  <c r="J32" i="27"/>
  <c r="H32" i="27"/>
  <c r="G32" i="27"/>
  <c r="K31" i="27"/>
  <c r="M31" i="27" s="1"/>
  <c r="N31" i="27" s="1"/>
  <c r="J31" i="27"/>
  <c r="G31" i="27"/>
  <c r="K30" i="27"/>
  <c r="J30" i="27"/>
  <c r="H30" i="27"/>
  <c r="G30" i="27"/>
  <c r="K29" i="27"/>
  <c r="J29" i="27"/>
  <c r="H29" i="27"/>
  <c r="G29" i="27"/>
  <c r="K28" i="27"/>
  <c r="J28" i="27"/>
  <c r="H28" i="27"/>
  <c r="G28" i="27"/>
  <c r="K27" i="27"/>
  <c r="M27" i="27" s="1"/>
  <c r="N27" i="27" s="1"/>
  <c r="J27" i="27"/>
  <c r="G27" i="27"/>
  <c r="K26" i="27"/>
  <c r="J26" i="27"/>
  <c r="H26" i="27"/>
  <c r="G26" i="27"/>
  <c r="J25" i="27"/>
  <c r="H25" i="27"/>
  <c r="M25" i="27" s="1"/>
  <c r="N25" i="27" s="1"/>
  <c r="G25" i="27"/>
  <c r="J24" i="27"/>
  <c r="H24" i="27"/>
  <c r="M24" i="27" s="1"/>
  <c r="N24" i="27" s="1"/>
  <c r="G24" i="27"/>
  <c r="K23" i="27"/>
  <c r="J23" i="27"/>
  <c r="H23" i="27"/>
  <c r="G23" i="27"/>
  <c r="K22" i="27"/>
  <c r="M22" i="27" s="1"/>
  <c r="N22" i="27" s="1"/>
  <c r="J22" i="27"/>
  <c r="G22" i="27"/>
  <c r="K21" i="27"/>
  <c r="J21" i="27"/>
  <c r="H21" i="27"/>
  <c r="G21" i="27"/>
  <c r="K20" i="27"/>
  <c r="J20" i="27"/>
  <c r="H20" i="27"/>
  <c r="G20" i="27"/>
  <c r="K19" i="27"/>
  <c r="J19" i="27"/>
  <c r="H19" i="27"/>
  <c r="G19" i="27"/>
  <c r="K18" i="27"/>
  <c r="M18" i="27" s="1"/>
  <c r="N18" i="27" s="1"/>
  <c r="J18" i="27"/>
  <c r="G18" i="27"/>
  <c r="K17" i="27"/>
  <c r="J17" i="27"/>
  <c r="H17" i="27"/>
  <c r="G17" i="27"/>
  <c r="K16" i="27"/>
  <c r="J16" i="27"/>
  <c r="H16" i="27"/>
  <c r="G16" i="27"/>
  <c r="K15" i="27"/>
  <c r="J15" i="27"/>
  <c r="H15" i="27"/>
  <c r="G15" i="27"/>
  <c r="K14" i="27"/>
  <c r="M14" i="27" s="1"/>
  <c r="N14" i="27" s="1"/>
  <c r="J14" i="27"/>
  <c r="G14" i="27"/>
  <c r="K13" i="27"/>
  <c r="J13" i="27"/>
  <c r="H13" i="27"/>
  <c r="G13" i="27"/>
  <c r="K12" i="27"/>
  <c r="J12" i="27"/>
  <c r="H12" i="27"/>
  <c r="G12" i="27"/>
  <c r="K11" i="27"/>
  <c r="J11" i="27"/>
  <c r="H11" i="27"/>
  <c r="G11" i="27"/>
  <c r="K10" i="27"/>
  <c r="M10" i="27" s="1"/>
  <c r="N10" i="27" s="1"/>
  <c r="J10" i="27"/>
  <c r="G10" i="27"/>
  <c r="K9" i="27"/>
  <c r="J9" i="27"/>
  <c r="H9" i="27"/>
  <c r="G9" i="27"/>
  <c r="K8" i="27"/>
  <c r="J8" i="27"/>
  <c r="H8" i="27"/>
  <c r="G8" i="27"/>
  <c r="K7" i="27"/>
  <c r="J7" i="27"/>
  <c r="H7" i="27"/>
  <c r="G7" i="27"/>
  <c r="M50" i="27" l="1"/>
  <c r="N50" i="27" s="1"/>
  <c r="M11" i="27"/>
  <c r="N11" i="27" s="1"/>
  <c r="M20" i="27"/>
  <c r="N20" i="27" s="1"/>
  <c r="M57" i="27"/>
  <c r="N57" i="27" s="1"/>
  <c r="M48" i="27"/>
  <c r="N48" i="27" s="1"/>
  <c r="M53" i="27"/>
  <c r="N53" i="27" s="1"/>
  <c r="M52" i="27"/>
  <c r="N52" i="27" s="1"/>
  <c r="M28" i="27"/>
  <c r="N28" i="27" s="1"/>
  <c r="M30" i="27"/>
  <c r="N30" i="27" s="1"/>
  <c r="M47" i="27"/>
  <c r="N47" i="27" s="1"/>
  <c r="M26" i="27"/>
  <c r="N26" i="27" s="1"/>
  <c r="M44" i="27"/>
  <c r="N44" i="27" s="1"/>
  <c r="M21" i="27"/>
  <c r="N21" i="27" s="1"/>
  <c r="M7" i="27"/>
  <c r="N7" i="27" s="1"/>
  <c r="M9" i="27"/>
  <c r="N9" i="27" s="1"/>
  <c r="M13" i="27"/>
  <c r="N13" i="27" s="1"/>
  <c r="M37" i="27"/>
  <c r="N37" i="27" s="1"/>
  <c r="M45" i="27"/>
  <c r="N45" i="27" s="1"/>
  <c r="M41" i="27"/>
  <c r="N41" i="27" s="1"/>
  <c r="M55" i="27"/>
  <c r="N55" i="27" s="1"/>
  <c r="M17" i="27"/>
  <c r="N17" i="27" s="1"/>
  <c r="M15" i="27"/>
  <c r="N15" i="27" s="1"/>
  <c r="M19" i="27"/>
  <c r="N19" i="27" s="1"/>
  <c r="M23" i="27"/>
  <c r="N23" i="27" s="1"/>
  <c r="M29" i="27"/>
  <c r="N29" i="27" s="1"/>
  <c r="M33" i="27"/>
  <c r="N33" i="27" s="1"/>
  <c r="M56" i="27"/>
  <c r="N56" i="27" s="1"/>
  <c r="M58" i="27"/>
  <c r="N58" i="27" s="1"/>
  <c r="M49" i="27"/>
  <c r="N49" i="27" s="1"/>
  <c r="M40" i="27"/>
  <c r="N40" i="27" s="1"/>
  <c r="M42" i="27"/>
  <c r="N42" i="27" s="1"/>
  <c r="M8" i="27"/>
  <c r="N8" i="27" s="1"/>
  <c r="M12" i="27"/>
  <c r="N12" i="27" s="1"/>
  <c r="M16" i="27"/>
  <c r="N16" i="27" s="1"/>
  <c r="M32" i="27"/>
  <c r="N32" i="27" s="1"/>
  <c r="M34" i="27"/>
  <c r="N34" i="27" s="1"/>
  <c r="M36" i="27"/>
  <c r="N36" i="27" s="1"/>
  <c r="M38" i="27"/>
  <c r="N38" i="27" s="1"/>
  <c r="N61" i="27" l="1"/>
  <c r="N62" i="27" s="1"/>
  <c r="L60" i="24"/>
  <c r="N60" i="24" s="1"/>
  <c r="M59" i="24"/>
  <c r="L59" i="24"/>
  <c r="N59" i="24" s="1"/>
  <c r="K58" i="24"/>
  <c r="J58" i="24"/>
  <c r="H58" i="24"/>
  <c r="G58" i="24"/>
  <c r="K57" i="24"/>
  <c r="J57" i="24"/>
  <c r="H57" i="24"/>
  <c r="G57" i="24"/>
  <c r="K56" i="24"/>
  <c r="J56" i="24"/>
  <c r="H56" i="24"/>
  <c r="G56" i="24"/>
  <c r="K55" i="24"/>
  <c r="J55" i="24"/>
  <c r="H55" i="24"/>
  <c r="G55" i="24"/>
  <c r="N54" i="24"/>
  <c r="K54" i="24"/>
  <c r="J54" i="24"/>
  <c r="H54" i="24"/>
  <c r="G54" i="24"/>
  <c r="K53" i="24"/>
  <c r="J53" i="24"/>
  <c r="H53" i="24"/>
  <c r="G53" i="24"/>
  <c r="K52" i="24"/>
  <c r="J52" i="24"/>
  <c r="H52" i="24"/>
  <c r="G52" i="24"/>
  <c r="J51" i="24"/>
  <c r="H51" i="24"/>
  <c r="M51" i="24" s="1"/>
  <c r="N51" i="24" s="1"/>
  <c r="G51" i="24"/>
  <c r="K50" i="24"/>
  <c r="J50" i="24"/>
  <c r="H50" i="24"/>
  <c r="G50" i="24"/>
  <c r="K49" i="24"/>
  <c r="J49" i="24"/>
  <c r="H49" i="24"/>
  <c r="G49" i="24"/>
  <c r="K48" i="24"/>
  <c r="J48" i="24"/>
  <c r="H48" i="24"/>
  <c r="G48" i="24"/>
  <c r="K47" i="24"/>
  <c r="J47" i="24"/>
  <c r="H47" i="24"/>
  <c r="G47" i="24"/>
  <c r="J46" i="24"/>
  <c r="H46" i="24"/>
  <c r="M46" i="24" s="1"/>
  <c r="N46" i="24" s="1"/>
  <c r="G46" i="24"/>
  <c r="K45" i="24"/>
  <c r="J45" i="24"/>
  <c r="H45" i="24"/>
  <c r="G45" i="24"/>
  <c r="K44" i="24"/>
  <c r="J44" i="24"/>
  <c r="H44" i="24"/>
  <c r="G44" i="24"/>
  <c r="K43" i="24"/>
  <c r="M43" i="24" s="1"/>
  <c r="N43" i="24" s="1"/>
  <c r="J43" i="24"/>
  <c r="G43" i="24"/>
  <c r="K42" i="24"/>
  <c r="J42" i="24"/>
  <c r="H42" i="24"/>
  <c r="G42" i="24"/>
  <c r="K41" i="24"/>
  <c r="J41" i="24"/>
  <c r="H41" i="24"/>
  <c r="G41" i="24"/>
  <c r="K40" i="24"/>
  <c r="J40" i="24"/>
  <c r="H40" i="24"/>
  <c r="G40" i="24"/>
  <c r="K39" i="24"/>
  <c r="M39" i="24" s="1"/>
  <c r="N39" i="24" s="1"/>
  <c r="J39" i="24"/>
  <c r="G39" i="24"/>
  <c r="K38" i="24"/>
  <c r="J38" i="24"/>
  <c r="H38" i="24"/>
  <c r="G38" i="24"/>
  <c r="K37" i="24"/>
  <c r="J37" i="24"/>
  <c r="H37" i="24"/>
  <c r="G37" i="24"/>
  <c r="K36" i="24"/>
  <c r="J36" i="24"/>
  <c r="H36" i="24"/>
  <c r="G36" i="24"/>
  <c r="K35" i="24"/>
  <c r="M35" i="24" s="1"/>
  <c r="N35" i="24" s="1"/>
  <c r="J35" i="24"/>
  <c r="G35" i="24"/>
  <c r="K34" i="24"/>
  <c r="J34" i="24"/>
  <c r="H34" i="24"/>
  <c r="G34" i="24"/>
  <c r="K33" i="24"/>
  <c r="J33" i="24"/>
  <c r="H33" i="24"/>
  <c r="G33" i="24"/>
  <c r="K32" i="24"/>
  <c r="J32" i="24"/>
  <c r="H32" i="24"/>
  <c r="G32" i="24"/>
  <c r="K31" i="24"/>
  <c r="M31" i="24" s="1"/>
  <c r="N31" i="24" s="1"/>
  <c r="J31" i="24"/>
  <c r="G31" i="24"/>
  <c r="K30" i="24"/>
  <c r="J30" i="24"/>
  <c r="H30" i="24"/>
  <c r="G30" i="24"/>
  <c r="K29" i="24"/>
  <c r="J29" i="24"/>
  <c r="H29" i="24"/>
  <c r="G29" i="24"/>
  <c r="K28" i="24"/>
  <c r="J28" i="24"/>
  <c r="H28" i="24"/>
  <c r="G28" i="24"/>
  <c r="K27" i="24"/>
  <c r="M27" i="24" s="1"/>
  <c r="N27" i="24" s="1"/>
  <c r="J27" i="24"/>
  <c r="G27" i="24"/>
  <c r="K26" i="24"/>
  <c r="J26" i="24"/>
  <c r="H26" i="24"/>
  <c r="G26" i="24"/>
  <c r="J25" i="24"/>
  <c r="H25" i="24"/>
  <c r="M25" i="24" s="1"/>
  <c r="N25" i="24" s="1"/>
  <c r="G25" i="24"/>
  <c r="J24" i="24"/>
  <c r="H24" i="24"/>
  <c r="M24" i="24" s="1"/>
  <c r="N24" i="24" s="1"/>
  <c r="G24" i="24"/>
  <c r="K23" i="24"/>
  <c r="J23" i="24"/>
  <c r="H23" i="24"/>
  <c r="G23" i="24"/>
  <c r="K22" i="24"/>
  <c r="M22" i="24" s="1"/>
  <c r="N22" i="24" s="1"/>
  <c r="J22" i="24"/>
  <c r="G22" i="24"/>
  <c r="K21" i="24"/>
  <c r="J21" i="24"/>
  <c r="H21" i="24"/>
  <c r="G21" i="24"/>
  <c r="K20" i="24"/>
  <c r="J20" i="24"/>
  <c r="H20" i="24"/>
  <c r="G20" i="24"/>
  <c r="K19" i="24"/>
  <c r="J19" i="24"/>
  <c r="H19" i="24"/>
  <c r="G19" i="24"/>
  <c r="K18" i="24"/>
  <c r="M18" i="24" s="1"/>
  <c r="N18" i="24" s="1"/>
  <c r="J18" i="24"/>
  <c r="G18" i="24"/>
  <c r="K17" i="24"/>
  <c r="J17" i="24"/>
  <c r="H17" i="24"/>
  <c r="G17" i="24"/>
  <c r="K16" i="24"/>
  <c r="J16" i="24"/>
  <c r="H16" i="24"/>
  <c r="G16" i="24"/>
  <c r="K15" i="24"/>
  <c r="J15" i="24"/>
  <c r="H15" i="24"/>
  <c r="G15" i="24"/>
  <c r="K14" i="24"/>
  <c r="M14" i="24" s="1"/>
  <c r="N14" i="24" s="1"/>
  <c r="J14" i="24"/>
  <c r="G14" i="24"/>
  <c r="K13" i="24"/>
  <c r="J13" i="24"/>
  <c r="H13" i="24"/>
  <c r="G13" i="24"/>
  <c r="K12" i="24"/>
  <c r="J12" i="24"/>
  <c r="H12" i="24"/>
  <c r="G12" i="24"/>
  <c r="K11" i="24"/>
  <c r="J11" i="24"/>
  <c r="H11" i="24"/>
  <c r="G11" i="24"/>
  <c r="K10" i="24"/>
  <c r="M10" i="24" s="1"/>
  <c r="N10" i="24" s="1"/>
  <c r="J10" i="24"/>
  <c r="G10" i="24"/>
  <c r="K9" i="24"/>
  <c r="J9" i="24"/>
  <c r="H9" i="24"/>
  <c r="G9" i="24"/>
  <c r="K8" i="24"/>
  <c r="J8" i="24"/>
  <c r="H8" i="24"/>
  <c r="G8" i="24"/>
  <c r="K7" i="24"/>
  <c r="J7" i="24"/>
  <c r="H7" i="24"/>
  <c r="G7" i="24"/>
  <c r="M8" i="24" l="1"/>
  <c r="N8" i="24" s="1"/>
  <c r="M16" i="24"/>
  <c r="N16" i="24" s="1"/>
  <c r="M32" i="24"/>
  <c r="N32" i="24" s="1"/>
  <c r="M47" i="24"/>
  <c r="N47" i="24" s="1"/>
  <c r="M37" i="24"/>
  <c r="N37" i="24" s="1"/>
  <c r="M38" i="24"/>
  <c r="N38" i="24" s="1"/>
  <c r="M45" i="24"/>
  <c r="N45" i="24" s="1"/>
  <c r="M57" i="24"/>
  <c r="N57" i="24" s="1"/>
  <c r="M33" i="24"/>
  <c r="N33" i="24" s="1"/>
  <c r="M15" i="24"/>
  <c r="N15" i="24" s="1"/>
  <c r="M21" i="24"/>
  <c r="N21" i="24" s="1"/>
  <c r="M7" i="24"/>
  <c r="N7" i="24" s="1"/>
  <c r="M50" i="24"/>
  <c r="N50" i="24" s="1"/>
  <c r="M13" i="24"/>
  <c r="N13" i="24" s="1"/>
  <c r="M44" i="24"/>
  <c r="N44" i="24" s="1"/>
  <c r="M23" i="24"/>
  <c r="N23" i="24" s="1"/>
  <c r="M12" i="24"/>
  <c r="N12" i="24" s="1"/>
  <c r="M20" i="24"/>
  <c r="N20" i="24" s="1"/>
  <c r="M55" i="24"/>
  <c r="N55" i="24" s="1"/>
  <c r="M29" i="24"/>
  <c r="N29" i="24" s="1"/>
  <c r="M48" i="24"/>
  <c r="N48" i="24" s="1"/>
  <c r="M58" i="24"/>
  <c r="N58" i="24" s="1"/>
  <c r="M36" i="24"/>
  <c r="N36" i="24" s="1"/>
  <c r="M42" i="24"/>
  <c r="N42" i="24" s="1"/>
  <c r="M30" i="24"/>
  <c r="N30" i="24" s="1"/>
  <c r="M26" i="24"/>
  <c r="N26" i="24" s="1"/>
  <c r="M28" i="24"/>
  <c r="N28" i="24" s="1"/>
  <c r="M34" i="24"/>
  <c r="N34" i="24" s="1"/>
  <c r="M52" i="24"/>
  <c r="N52" i="24" s="1"/>
  <c r="M9" i="24"/>
  <c r="N9" i="24" s="1"/>
  <c r="M11" i="24"/>
  <c r="N11" i="24" s="1"/>
  <c r="M19" i="24"/>
  <c r="N19" i="24" s="1"/>
  <c r="M17" i="24"/>
  <c r="N17" i="24" s="1"/>
  <c r="M56" i="24"/>
  <c r="N56" i="24" s="1"/>
  <c r="M41" i="24"/>
  <c r="N41" i="24" s="1"/>
  <c r="M49" i="24"/>
  <c r="N49" i="24" s="1"/>
  <c r="M53" i="24"/>
  <c r="N53" i="24" s="1"/>
  <c r="M40" i="24"/>
  <c r="N40" i="24" s="1"/>
  <c r="N61" i="24" l="1"/>
  <c r="N62" i="24" s="1"/>
  <c r="L60" i="20" l="1"/>
  <c r="N60" i="20" s="1"/>
  <c r="M59" i="20"/>
  <c r="L59" i="20"/>
  <c r="N59" i="20" s="1"/>
  <c r="K58" i="20"/>
  <c r="J58" i="20"/>
  <c r="H58" i="20"/>
  <c r="G58" i="20"/>
  <c r="K57" i="20"/>
  <c r="J57" i="20"/>
  <c r="H57" i="20"/>
  <c r="G57" i="20"/>
  <c r="K56" i="20"/>
  <c r="J56" i="20"/>
  <c r="H56" i="20"/>
  <c r="G56" i="20"/>
  <c r="K55" i="20"/>
  <c r="J55" i="20"/>
  <c r="H55" i="20"/>
  <c r="G55" i="20"/>
  <c r="N54" i="20"/>
  <c r="K54" i="20"/>
  <c r="J54" i="20"/>
  <c r="H54" i="20"/>
  <c r="G54" i="20"/>
  <c r="K53" i="20"/>
  <c r="J53" i="20"/>
  <c r="H53" i="20"/>
  <c r="G53" i="20"/>
  <c r="K52" i="20"/>
  <c r="J52" i="20"/>
  <c r="H52" i="20"/>
  <c r="G52" i="20"/>
  <c r="J51" i="20"/>
  <c r="H51" i="20"/>
  <c r="M51" i="20" s="1"/>
  <c r="N51" i="20" s="1"/>
  <c r="G51" i="20"/>
  <c r="K50" i="20"/>
  <c r="J50" i="20"/>
  <c r="H50" i="20"/>
  <c r="G50" i="20"/>
  <c r="K49" i="20"/>
  <c r="J49" i="20"/>
  <c r="H49" i="20"/>
  <c r="G49" i="20"/>
  <c r="K48" i="20"/>
  <c r="J48" i="20"/>
  <c r="H48" i="20"/>
  <c r="G48" i="20"/>
  <c r="K47" i="20"/>
  <c r="J47" i="20"/>
  <c r="H47" i="20"/>
  <c r="G47" i="20"/>
  <c r="J46" i="20"/>
  <c r="H46" i="20"/>
  <c r="M46" i="20" s="1"/>
  <c r="N46" i="20" s="1"/>
  <c r="G46" i="20"/>
  <c r="K45" i="20"/>
  <c r="J45" i="20"/>
  <c r="H45" i="20"/>
  <c r="G45" i="20"/>
  <c r="K44" i="20"/>
  <c r="J44" i="20"/>
  <c r="H44" i="20"/>
  <c r="G44" i="20"/>
  <c r="K43" i="20"/>
  <c r="M43" i="20" s="1"/>
  <c r="N43" i="20" s="1"/>
  <c r="J43" i="20"/>
  <c r="G43" i="20"/>
  <c r="K42" i="20"/>
  <c r="J42" i="20"/>
  <c r="H42" i="20"/>
  <c r="G42" i="20"/>
  <c r="K41" i="20"/>
  <c r="J41" i="20"/>
  <c r="H41" i="20"/>
  <c r="G41" i="20"/>
  <c r="K40" i="20"/>
  <c r="J40" i="20"/>
  <c r="H40" i="20"/>
  <c r="G40" i="20"/>
  <c r="K39" i="20"/>
  <c r="M39" i="20" s="1"/>
  <c r="N39" i="20" s="1"/>
  <c r="J39" i="20"/>
  <c r="G39" i="20"/>
  <c r="K38" i="20"/>
  <c r="J38" i="20"/>
  <c r="H38" i="20"/>
  <c r="G38" i="20"/>
  <c r="K37" i="20"/>
  <c r="J37" i="20"/>
  <c r="H37" i="20"/>
  <c r="G37" i="20"/>
  <c r="K36" i="20"/>
  <c r="J36" i="20"/>
  <c r="H36" i="20"/>
  <c r="G36" i="20"/>
  <c r="K35" i="20"/>
  <c r="M35" i="20" s="1"/>
  <c r="N35" i="20" s="1"/>
  <c r="J35" i="20"/>
  <c r="G35" i="20"/>
  <c r="K34" i="20"/>
  <c r="J34" i="20"/>
  <c r="H34" i="20"/>
  <c r="G34" i="20"/>
  <c r="K33" i="20"/>
  <c r="J33" i="20"/>
  <c r="H33" i="20"/>
  <c r="G33" i="20"/>
  <c r="K32" i="20"/>
  <c r="J32" i="20"/>
  <c r="H32" i="20"/>
  <c r="G32" i="20"/>
  <c r="K31" i="20"/>
  <c r="M31" i="20" s="1"/>
  <c r="N31" i="20" s="1"/>
  <c r="J31" i="20"/>
  <c r="G31" i="20"/>
  <c r="K30" i="20"/>
  <c r="J30" i="20"/>
  <c r="H30" i="20"/>
  <c r="G30" i="20"/>
  <c r="K29" i="20"/>
  <c r="J29" i="20"/>
  <c r="H29" i="20"/>
  <c r="G29" i="20"/>
  <c r="K28" i="20"/>
  <c r="J28" i="20"/>
  <c r="H28" i="20"/>
  <c r="G28" i="20"/>
  <c r="K27" i="20"/>
  <c r="M27" i="20" s="1"/>
  <c r="N27" i="20" s="1"/>
  <c r="J27" i="20"/>
  <c r="G27" i="20"/>
  <c r="K26" i="20"/>
  <c r="J26" i="20"/>
  <c r="H26" i="20"/>
  <c r="G26" i="20"/>
  <c r="J25" i="20"/>
  <c r="H25" i="20"/>
  <c r="M25" i="20" s="1"/>
  <c r="N25" i="20" s="1"/>
  <c r="G25" i="20"/>
  <c r="J24" i="20"/>
  <c r="H24" i="20"/>
  <c r="M24" i="20" s="1"/>
  <c r="N24" i="20" s="1"/>
  <c r="G24" i="20"/>
  <c r="K23" i="20"/>
  <c r="J23" i="20"/>
  <c r="H23" i="20"/>
  <c r="G23" i="20"/>
  <c r="K22" i="20"/>
  <c r="M22" i="20" s="1"/>
  <c r="N22" i="20" s="1"/>
  <c r="J22" i="20"/>
  <c r="G22" i="20"/>
  <c r="K21" i="20"/>
  <c r="J21" i="20"/>
  <c r="H21" i="20"/>
  <c r="G21" i="20"/>
  <c r="K20" i="20"/>
  <c r="J20" i="20"/>
  <c r="H20" i="20"/>
  <c r="G20" i="20"/>
  <c r="K19" i="20"/>
  <c r="J19" i="20"/>
  <c r="H19" i="20"/>
  <c r="G19" i="20"/>
  <c r="K18" i="20"/>
  <c r="M18" i="20" s="1"/>
  <c r="N18" i="20" s="1"/>
  <c r="J18" i="20"/>
  <c r="G18" i="20"/>
  <c r="K17" i="20"/>
  <c r="J17" i="20"/>
  <c r="H17" i="20"/>
  <c r="G17" i="20"/>
  <c r="K16" i="20"/>
  <c r="J16" i="20"/>
  <c r="H16" i="20"/>
  <c r="G16" i="20"/>
  <c r="K15" i="20"/>
  <c r="J15" i="20"/>
  <c r="H15" i="20"/>
  <c r="G15" i="20"/>
  <c r="K14" i="20"/>
  <c r="M14" i="20" s="1"/>
  <c r="N14" i="20" s="1"/>
  <c r="J14" i="20"/>
  <c r="G14" i="20"/>
  <c r="K13" i="20"/>
  <c r="J13" i="20"/>
  <c r="H13" i="20"/>
  <c r="G13" i="20"/>
  <c r="K12" i="20"/>
  <c r="J12" i="20"/>
  <c r="H12" i="20"/>
  <c r="G12" i="20"/>
  <c r="K11" i="20"/>
  <c r="J11" i="20"/>
  <c r="H11" i="20"/>
  <c r="G11" i="20"/>
  <c r="K10" i="20"/>
  <c r="M10" i="20" s="1"/>
  <c r="N10" i="20" s="1"/>
  <c r="J10" i="20"/>
  <c r="G10" i="20"/>
  <c r="K9" i="20"/>
  <c r="J9" i="20"/>
  <c r="H9" i="20"/>
  <c r="G9" i="20"/>
  <c r="K8" i="20"/>
  <c r="J8" i="20"/>
  <c r="H8" i="20"/>
  <c r="G8" i="20"/>
  <c r="K7" i="20"/>
  <c r="J7" i="20"/>
  <c r="H7" i="20"/>
  <c r="G7" i="20"/>
  <c r="M48" i="20" l="1"/>
  <c r="N48" i="20" s="1"/>
  <c r="M50" i="20"/>
  <c r="N50" i="20" s="1"/>
  <c r="M29" i="20"/>
  <c r="N29" i="20" s="1"/>
  <c r="M9" i="20"/>
  <c r="N9" i="20" s="1"/>
  <c r="M26" i="20"/>
  <c r="N26" i="20" s="1"/>
  <c r="M33" i="20"/>
  <c r="N33" i="20" s="1"/>
  <c r="M16" i="20"/>
  <c r="N16" i="20" s="1"/>
  <c r="M44" i="20"/>
  <c r="N44" i="20" s="1"/>
  <c r="M23" i="20"/>
  <c r="N23" i="20" s="1"/>
  <c r="M53" i="20"/>
  <c r="N53" i="20" s="1"/>
  <c r="M52" i="20"/>
  <c r="N52" i="20" s="1"/>
  <c r="M40" i="20"/>
  <c r="N40" i="20" s="1"/>
  <c r="M19" i="20"/>
  <c r="N19" i="20" s="1"/>
  <c r="M21" i="20"/>
  <c r="N21" i="20" s="1"/>
  <c r="M32" i="20"/>
  <c r="N32" i="20" s="1"/>
  <c r="M15" i="20"/>
  <c r="N15" i="20" s="1"/>
  <c r="M17" i="20"/>
  <c r="N17" i="20" s="1"/>
  <c r="M7" i="20"/>
  <c r="N7" i="20" s="1"/>
  <c r="M13" i="20"/>
  <c r="N13" i="20" s="1"/>
  <c r="M28" i="20"/>
  <c r="N28" i="20" s="1"/>
  <c r="M47" i="20"/>
  <c r="N47" i="20" s="1"/>
  <c r="M55" i="20"/>
  <c r="N55" i="20" s="1"/>
  <c r="M57" i="20"/>
  <c r="N57" i="20" s="1"/>
  <c r="M30" i="20"/>
  <c r="N30" i="20" s="1"/>
  <c r="M34" i="20"/>
  <c r="N34" i="20" s="1"/>
  <c r="M36" i="20"/>
  <c r="N36" i="20" s="1"/>
  <c r="M38" i="20"/>
  <c r="N38" i="20" s="1"/>
  <c r="M42" i="20"/>
  <c r="N42" i="20" s="1"/>
  <c r="M56" i="20"/>
  <c r="N56" i="20" s="1"/>
  <c r="M58" i="20"/>
  <c r="N58" i="20" s="1"/>
  <c r="M8" i="20"/>
  <c r="N8" i="20" s="1"/>
  <c r="M12" i="20"/>
  <c r="N12" i="20" s="1"/>
  <c r="M20" i="20"/>
  <c r="N20" i="20" s="1"/>
  <c r="M11" i="20"/>
  <c r="N11" i="20" s="1"/>
  <c r="M45" i="20"/>
  <c r="N45" i="20" s="1"/>
  <c r="M49" i="20"/>
  <c r="N49" i="20" s="1"/>
  <c r="M37" i="20"/>
  <c r="N37" i="20" s="1"/>
  <c r="M41" i="20"/>
  <c r="N41" i="20" s="1"/>
  <c r="M38" i="14"/>
  <c r="H38" i="14"/>
  <c r="H37" i="14"/>
  <c r="L37" i="14" s="1"/>
  <c r="M37" i="14" s="1"/>
  <c r="M36" i="14"/>
  <c r="H36" i="14"/>
  <c r="M35" i="14"/>
  <c r="H35" i="14"/>
  <c r="M34" i="14"/>
  <c r="H34" i="14"/>
  <c r="M33" i="14"/>
  <c r="H33" i="14"/>
  <c r="M32" i="14"/>
  <c r="H32" i="14"/>
  <c r="M31" i="14"/>
  <c r="H31" i="14"/>
  <c r="M30" i="14"/>
  <c r="H30" i="14"/>
  <c r="M29" i="14"/>
  <c r="H29" i="14"/>
  <c r="M28" i="14"/>
  <c r="H28" i="14"/>
  <c r="M27" i="14"/>
  <c r="H27" i="14"/>
  <c r="H26" i="14"/>
  <c r="L26" i="14" s="1"/>
  <c r="M26" i="14" s="1"/>
  <c r="H25" i="14"/>
  <c r="L25" i="14" s="1"/>
  <c r="M25" i="14" s="1"/>
  <c r="H24" i="14"/>
  <c r="L24" i="14" s="1"/>
  <c r="M24" i="14" s="1"/>
  <c r="M23" i="14"/>
  <c r="H23" i="14"/>
  <c r="H22" i="14"/>
  <c r="L22" i="14" s="1"/>
  <c r="M22" i="14" s="1"/>
  <c r="H21" i="14"/>
  <c r="L21" i="14" s="1"/>
  <c r="M21" i="14" s="1"/>
  <c r="H20" i="14"/>
  <c r="L20" i="14" s="1"/>
  <c r="M20" i="14" s="1"/>
  <c r="M19" i="14"/>
  <c r="H19" i="14"/>
  <c r="M18" i="14"/>
  <c r="H18" i="14"/>
  <c r="M17" i="14"/>
  <c r="H17" i="14"/>
  <c r="M16" i="14"/>
  <c r="H16" i="14"/>
  <c r="M15" i="14"/>
  <c r="H15" i="14"/>
  <c r="M14" i="14"/>
  <c r="H14" i="14"/>
  <c r="M13" i="14"/>
  <c r="H13" i="14"/>
  <c r="M12" i="14"/>
  <c r="M11" i="14"/>
  <c r="H11" i="14"/>
  <c r="M10" i="14"/>
  <c r="H10" i="14"/>
  <c r="M9" i="14"/>
  <c r="H8" i="14"/>
  <c r="L8" i="14" s="1"/>
  <c r="M8" i="14" s="1"/>
  <c r="M7" i="14"/>
  <c r="H7" i="14"/>
  <c r="M6" i="14"/>
  <c r="H6" i="14"/>
  <c r="M14" i="13"/>
  <c r="H14" i="13"/>
  <c r="M13" i="13"/>
  <c r="H13" i="13"/>
  <c r="H12" i="13"/>
  <c r="L12" i="13" s="1"/>
  <c r="M12" i="13" s="1"/>
  <c r="M11" i="13"/>
  <c r="H11" i="13"/>
  <c r="H10" i="13"/>
  <c r="L10" i="13" s="1"/>
  <c r="M10" i="13" s="1"/>
  <c r="M9" i="13"/>
  <c r="H9" i="13"/>
  <c r="H8" i="13"/>
  <c r="L8" i="13" s="1"/>
  <c r="M8" i="13" s="1"/>
  <c r="M7" i="13"/>
  <c r="H7" i="13"/>
  <c r="H6" i="13"/>
  <c r="L6" i="13" s="1"/>
  <c r="M6" i="13" s="1"/>
  <c r="M47" i="11"/>
  <c r="H47" i="11"/>
  <c r="M46" i="11"/>
  <c r="H46" i="11"/>
  <c r="M45" i="11"/>
  <c r="H45" i="11"/>
  <c r="M44" i="11"/>
  <c r="H44" i="11"/>
  <c r="M43" i="11"/>
  <c r="H43" i="11"/>
  <c r="M42" i="11"/>
  <c r="H42" i="11"/>
  <c r="M41" i="11"/>
  <c r="H41" i="11"/>
  <c r="M40" i="11"/>
  <c r="H40" i="11"/>
  <c r="M39" i="11"/>
  <c r="H39" i="11"/>
  <c r="M38" i="11"/>
  <c r="H38" i="11"/>
  <c r="M37" i="11"/>
  <c r="H37" i="11"/>
  <c r="M36" i="11"/>
  <c r="H36" i="11"/>
  <c r="M35" i="11"/>
  <c r="H35" i="11"/>
  <c r="M34" i="11"/>
  <c r="H34" i="11"/>
  <c r="M33" i="11"/>
  <c r="H33" i="11"/>
  <c r="M32" i="11"/>
  <c r="H32" i="11"/>
  <c r="M31" i="11"/>
  <c r="H31" i="11"/>
  <c r="M30" i="11"/>
  <c r="H30" i="11"/>
  <c r="M29" i="11"/>
  <c r="H29" i="11"/>
  <c r="M28" i="11"/>
  <c r="H28" i="11"/>
  <c r="M27" i="11"/>
  <c r="H27" i="11"/>
  <c r="M26" i="11"/>
  <c r="H26" i="11"/>
  <c r="M25" i="11"/>
  <c r="H25" i="11"/>
  <c r="M24" i="11"/>
  <c r="H24" i="11"/>
  <c r="M23" i="11"/>
  <c r="H23" i="11"/>
  <c r="M22" i="11"/>
  <c r="H22" i="11"/>
  <c r="M21" i="11"/>
  <c r="H21" i="11"/>
  <c r="M20" i="11"/>
  <c r="H20" i="11"/>
  <c r="M19" i="11"/>
  <c r="H19" i="11"/>
  <c r="M18" i="11"/>
  <c r="H18" i="11"/>
  <c r="M17" i="11"/>
  <c r="H17" i="11"/>
  <c r="M16" i="11"/>
  <c r="M15" i="11"/>
  <c r="H15" i="11"/>
  <c r="M14" i="11"/>
  <c r="H14" i="11"/>
  <c r="M13" i="11"/>
  <c r="H13" i="11"/>
  <c r="M12" i="11"/>
  <c r="H12" i="11"/>
  <c r="M11" i="11"/>
  <c r="M10" i="11"/>
  <c r="H10" i="11"/>
  <c r="M9" i="11"/>
  <c r="H9" i="11"/>
  <c r="M8" i="11"/>
  <c r="H8" i="11"/>
  <c r="M7" i="11"/>
  <c r="H7" i="11"/>
  <c r="M6" i="11"/>
  <c r="H6" i="11"/>
  <c r="M48" i="11" l="1"/>
  <c r="M49" i="11" s="1"/>
  <c r="M15" i="13"/>
  <c r="M16" i="13" s="1"/>
  <c r="N61" i="20"/>
  <c r="N62" i="20" s="1"/>
  <c r="M39" i="14"/>
  <c r="M40" i="14" s="1"/>
  <c r="J9" i="9"/>
  <c r="J7" i="8"/>
  <c r="J8" i="7"/>
  <c r="K11" i="9" l="1"/>
  <c r="L11" i="9" s="1"/>
  <c r="G10" i="9"/>
  <c r="K10" i="9" s="1"/>
  <c r="L10" i="9" s="1"/>
  <c r="G9" i="9"/>
  <c r="K9" i="9" s="1"/>
  <c r="L9" i="9" s="1"/>
  <c r="G8" i="9"/>
  <c r="K8" i="9" s="1"/>
  <c r="L8" i="9" s="1"/>
  <c r="G7" i="9" l="1"/>
  <c r="K7" i="9" s="1"/>
  <c r="L7" i="9" s="1"/>
  <c r="G6" i="9"/>
  <c r="K6" i="9" s="1"/>
  <c r="L6" i="9" s="1"/>
  <c r="K9" i="8"/>
  <c r="L9" i="8" s="1"/>
  <c r="G8" i="8"/>
  <c r="K8" i="8" s="1"/>
  <c r="L8" i="8" s="1"/>
  <c r="G7" i="8"/>
  <c r="K7" i="8" s="1"/>
  <c r="L7" i="8" s="1"/>
  <c r="G6" i="8"/>
  <c r="K6" i="8" s="1"/>
  <c r="L6" i="8" s="1"/>
  <c r="K11" i="7"/>
  <c r="L11" i="7" s="1"/>
  <c r="G10" i="7"/>
  <c r="K10" i="7" s="1"/>
  <c r="L10" i="7" s="1"/>
  <c r="G9" i="7"/>
  <c r="K9" i="7" s="1"/>
  <c r="L9" i="7" s="1"/>
  <c r="G8" i="7"/>
  <c r="K8" i="7" s="1"/>
  <c r="L8" i="7" s="1"/>
  <c r="G7" i="7"/>
  <c r="K7" i="7" s="1"/>
  <c r="L7" i="7" s="1"/>
  <c r="G6" i="7"/>
  <c r="K6" i="7" s="1"/>
  <c r="L6" i="7" s="1"/>
  <c r="L12" i="7" l="1"/>
  <c r="L13" i="7" s="1"/>
  <c r="L12" i="9"/>
  <c r="L13" i="9" s="1"/>
  <c r="L10" i="8"/>
  <c r="L11" i="8" s="1"/>
</calcChain>
</file>

<file path=xl/sharedStrings.xml><?xml version="1.0" encoding="utf-8"?>
<sst xmlns="http://schemas.openxmlformats.org/spreadsheetml/2006/main" count="13812" uniqueCount="1541">
  <si>
    <t>صورت مجلس</t>
  </si>
  <si>
    <t xml:space="preserve"> شماره ویرایش مدرک:</t>
  </si>
  <si>
    <t xml:space="preserve">تاریخ ویرایش مدرک: </t>
  </si>
  <si>
    <t xml:space="preserve"> EC-01-F-09</t>
  </si>
  <si>
    <t>صورتمجلس</t>
  </si>
  <si>
    <t>نام پروژه: تعمیرات اساسی ضلع جنوبی اسکله شرقی جزیره خارگ ازمحور19الی45 (PC)</t>
  </si>
  <si>
    <t>نام پیمانکار: شرکت صنایع فرا ساحل (صف)</t>
  </si>
  <si>
    <t>شماره قرارداد:  11048-73-38</t>
  </si>
  <si>
    <t>تعداد صفحات پيوست: 1</t>
  </si>
  <si>
    <t>ردیف</t>
  </si>
  <si>
    <t>ردیف فهرست بها</t>
  </si>
  <si>
    <t>شرح</t>
  </si>
  <si>
    <t>مقدار</t>
  </si>
  <si>
    <t>واحد</t>
  </si>
  <si>
    <t>641903132*</t>
  </si>
  <si>
    <t>اضافه بها اعمال رنگ High Solid GLASS FLAKE Epoxy به وسیله دستگاه رنگ پاش بدون هوا (Airless) به ضخامت 250 میکرون درناحیه بالای اسپلش زون تا زیر عرشه اسکله معادل 20% بهای واحد ردیف 641903107 طبق بند 13 مقدمه فصل 19 فهرست بها</t>
  </si>
  <si>
    <t>متر مربع</t>
  </si>
  <si>
    <t>پیمانکار</t>
  </si>
  <si>
    <t>دستگاه نظارت</t>
  </si>
  <si>
    <t>کار فرما</t>
  </si>
  <si>
    <t xml:space="preserve">موضـوع: اعمال رنگ High Solid GLASS FLAKE Epoxy به وسیله دستگاه رنگ پاش بدون هوا (Airless) به ضخامت 250 میکرون درناحیه بالای اسپلش زون تا زیر عرشه اسکله </t>
  </si>
  <si>
    <t xml:space="preserve">موقعیت: محورهای 19 الی 45 </t>
  </si>
  <si>
    <r>
      <t>سطح واحد(m</t>
    </r>
    <r>
      <rPr>
        <b/>
        <vertAlign val="superscript"/>
        <sz val="48"/>
        <color theme="1"/>
        <rFont val="Calibri"/>
        <family val="2"/>
        <scheme val="minor"/>
      </rPr>
      <t>2</t>
    </r>
    <r>
      <rPr>
        <b/>
        <sz val="48"/>
        <color theme="1"/>
        <rFont val="Calibri"/>
        <family val="2"/>
        <scheme val="minor"/>
      </rPr>
      <t>)</t>
    </r>
  </si>
  <si>
    <t>تعداد</t>
  </si>
  <si>
    <t>طول/ابعاد (mm)</t>
  </si>
  <si>
    <r>
      <t>سطح کل(m</t>
    </r>
    <r>
      <rPr>
        <b/>
        <vertAlign val="superscript"/>
        <sz val="48"/>
        <color theme="1"/>
        <rFont val="Calibri"/>
        <family val="2"/>
        <scheme val="minor"/>
      </rPr>
      <t>2</t>
    </r>
    <r>
      <rPr>
        <b/>
        <sz val="48"/>
        <color theme="1"/>
        <rFont val="Calibri"/>
        <family val="2"/>
        <scheme val="minor"/>
      </rPr>
      <t>)</t>
    </r>
  </si>
  <si>
    <t>S19~45</t>
  </si>
  <si>
    <t>UC313*308*20*15</t>
  </si>
  <si>
    <t>S31-04</t>
  </si>
  <si>
    <t>UC220*210*12*8</t>
  </si>
  <si>
    <t xml:space="preserve">جمع کل </t>
  </si>
  <si>
    <t xml:space="preserve">پیمانکار :
تاریخ :
</t>
  </si>
  <si>
    <t xml:space="preserve">دستگاه نظارت :
تاریخ :
</t>
  </si>
  <si>
    <t>موضـوع: اعمال رنگ High Solid GLASS FLAKE Epoxy به وسیله دستگاه رنگ پاش بدون هوا (Airless) به ضخامت 250 میکرون در اسکله ( در صورتی که سطح مورد نظر ، لوله تا 8 اینچ یا مقاطع فولادی تا 200 میلی متر باشد.)</t>
  </si>
  <si>
    <t>S31-01</t>
  </si>
  <si>
    <t>UC160*160*12*8</t>
  </si>
  <si>
    <t>S31-02</t>
  </si>
  <si>
    <t>S31-03</t>
  </si>
  <si>
    <t>شماره صورتمجلس
 PNT-G-001</t>
  </si>
  <si>
    <t>شماره صورت PNT-G-001</t>
  </si>
  <si>
    <t>شماره صورت PNT-G-003</t>
  </si>
  <si>
    <t>شماره صورت PNT-G-002</t>
  </si>
  <si>
    <t>شماره صورتمجلس
 PNT-G-003</t>
  </si>
  <si>
    <t>شماره صورتمجلس
 PNT-G-002</t>
  </si>
  <si>
    <t>تاریخ :1402/12/03</t>
  </si>
  <si>
    <t>منبع مدرک:  کارفرما               ناظر مقیم پروژه                    امور قرارداد ها                          بایگانی دستگاه نظارت                             پیمانکار</t>
  </si>
  <si>
    <t>منبع مدرک:    کارفرما             ناظر مقیم پروژه                       امور قرارداد ها                        بایگانی دستگاه نظارت                               پیمانکار</t>
  </si>
  <si>
    <t>منبع مدرک:    کارفرما             ناظر مقیم پروژه                       امور قرارداد ها                        بایگانی دستگاه نظارت                          پیمانکار</t>
  </si>
  <si>
    <t>S31-06</t>
  </si>
  <si>
    <r>
      <t>همپوشانی (m</t>
    </r>
    <r>
      <rPr>
        <b/>
        <vertAlign val="superscript"/>
        <sz val="48"/>
        <color theme="1"/>
        <rFont val="Calibri"/>
        <family val="2"/>
        <scheme val="minor"/>
      </rPr>
      <t>2</t>
    </r>
    <r>
      <rPr>
        <b/>
        <sz val="48"/>
        <color theme="1"/>
        <rFont val="Calibri"/>
        <family val="2"/>
        <scheme val="minor"/>
      </rPr>
      <t>)</t>
    </r>
  </si>
  <si>
    <r>
      <t>سطح نهایی(m</t>
    </r>
    <r>
      <rPr>
        <b/>
        <vertAlign val="superscript"/>
        <sz val="48"/>
        <color theme="1"/>
        <rFont val="Calibri"/>
        <family val="2"/>
        <scheme val="minor"/>
      </rPr>
      <t>2</t>
    </r>
    <r>
      <rPr>
        <b/>
        <sz val="48"/>
        <color theme="1"/>
        <rFont val="Calibri"/>
        <family val="2"/>
        <scheme val="minor"/>
      </rPr>
      <t>)</t>
    </r>
  </si>
  <si>
    <t>موضـوع: اعمال رنگ High Solid GLASS FLAKE Epoxy به وسیله دستگاه رنگ پاش بدون هوا (Airless) به ضخامت 250 میکرون در اسکله</t>
  </si>
  <si>
    <t>اعمال رنگ High Solid GLASS FLAKE Epoxy  به وسیله دستگاه رنگ پاش بدون هوا (Airless) به ضخامت 250 میکرون در اسکله</t>
  </si>
  <si>
    <t>جمع کل  جهت 2 لایه</t>
  </si>
  <si>
    <t>موضـوع: اضافه بها اعمال رنگ High Solid GLASS FLAKE Epoxy به وسیله دستگاه رنگ پاش بدون هوا (Airless) به ضخامت 250 میکرون درناحیه بالای اسپلش زون تا زیر عرشه اسکله معادل 20% بهای واحد ردیف 641903107 طبق بند 13 مقدمه فصل 19 فهرست بها</t>
  </si>
  <si>
    <t>موضـوع: اضافه بهای اعمال رنگ High Solid GLASS FLAKE Epoxy به وسیله دستگاه رنگ پاش بدون هوا (Airless) به ضخامت 250 میکرون در اسکله ( در صورتی که سطح مورد نظر ، لوله تا 8 اینچ یا مقاطع فولادی تا 200 میلی متر باشد.)</t>
  </si>
  <si>
    <t>اضافه بهای اعمال رنگ High Solid GLASS FLAKE Epoxy به وسیله دستگاه رنگ پاش بدون هوا (Airless) به ضخامت 250 میکرون در اسکله ( در صورتی که سطح مورد نظر ، لوله تا 8 اینچ یا مقاطع فولادی تا 200 میلی متر باشد.)</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</si>
  <si>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به سطح واحد 367.43 متر مربع انجام شده است.
</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</si>
  <si>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به سطح واحد 80.93 متر مربع انجام شده است.
</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</si>
  <si>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ناحیه حد فاصل محور های 19 الی 45 ضلع  جنوبی اسکله شرقی به سطح واحد367.43  متر مربع انجام شده است.
</t>
  </si>
  <si>
    <t>تاریخ :1402/12/13</t>
  </si>
  <si>
    <t>منبع مدرک:    کارفرما             ناظر مقیم پروژه                       امور قرارداد ها                      بایگانی دستگاه نظارت                            پیمانکار</t>
  </si>
  <si>
    <t>شماره صورتمجلس PNT-G-004</t>
  </si>
  <si>
    <t xml:space="preserve">موضـوع: تهیه رنگ High Solid GLASS FLAKE Epoxy به ضخامت 250 میکرون </t>
  </si>
  <si>
    <t xml:space="preserve">بدینوسیله امضا کنندگان ذیل تایید می نمایند , تهیه رنگ High Solid GLASS FLAKE Epoxy  به ضخامت 250 میکرون برای المان های  ناحیه حد فاصل محور های 19 الی 45 اسکله ی شرقی انجام و بر روی سطح به مساحت 367.43 اعمال شده است.
</t>
  </si>
  <si>
    <t xml:space="preserve"> تهیه رنگ High Solid GLASS FLAKE Epoxy به ضخامت 250 میکرون</t>
  </si>
  <si>
    <t>SEGMENT0.1 / S32</t>
  </si>
  <si>
    <t>S32-01</t>
  </si>
  <si>
    <t>S32-02</t>
  </si>
  <si>
    <t>S32-03</t>
  </si>
  <si>
    <t>S32-04</t>
  </si>
  <si>
    <t>S32-05</t>
  </si>
  <si>
    <t>SEGMENT0.3 / S32</t>
  </si>
  <si>
    <t>SEGMENT0.4 / S32</t>
  </si>
  <si>
    <t>ROW B / S31</t>
  </si>
  <si>
    <t>S31-03-U</t>
  </si>
  <si>
    <t>UC200*210*12*10</t>
  </si>
  <si>
    <t>S31-03-L</t>
  </si>
  <si>
    <t>S31-B-03</t>
  </si>
  <si>
    <t>S31-B-04</t>
  </si>
  <si>
    <t>S31-B-05</t>
  </si>
  <si>
    <t>ROW C / S31</t>
  </si>
  <si>
    <t>S31-05-U</t>
  </si>
  <si>
    <t>S31-05-L</t>
  </si>
  <si>
    <t>S31-C-03</t>
  </si>
  <si>
    <t>S31-C-04</t>
  </si>
  <si>
    <t>ROW E / S31</t>
  </si>
  <si>
    <t>S31-E-03</t>
  </si>
  <si>
    <t>S31-E-04</t>
  </si>
  <si>
    <t>ROW F / S31</t>
  </si>
  <si>
    <t>S31-F-03</t>
  </si>
  <si>
    <t>S31-F-04</t>
  </si>
  <si>
    <t>S31-F-05</t>
  </si>
  <si>
    <t>ROW G' / S31</t>
  </si>
  <si>
    <t>S31-01-U</t>
  </si>
  <si>
    <t>S31-01-L</t>
  </si>
  <si>
    <t>S31-G'-02</t>
  </si>
  <si>
    <t>UC160*155*10*8</t>
  </si>
  <si>
    <t>S31-G'-03</t>
  </si>
  <si>
    <t>ROW G / S31</t>
  </si>
  <si>
    <t>UC370*370*25*15</t>
  </si>
  <si>
    <t>S31-G-03</t>
  </si>
  <si>
    <t>S31-G-04</t>
  </si>
  <si>
    <t>S31-07</t>
  </si>
  <si>
    <t>S32-07</t>
  </si>
  <si>
    <t>شماره صورتمجلس
 PNT-G-005</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</si>
  <si>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به سطح واحد 446.45 متر مربع انجام شده است.
</t>
  </si>
  <si>
    <t>شماره صورت PNT-G-005</t>
  </si>
  <si>
    <t>تاریخ :1402/12/22</t>
  </si>
  <si>
    <t>شماره صورتمجلس
 PNT-P-007</t>
  </si>
  <si>
    <t>شماره صورتمجلس
 PNT-G-006</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</si>
  <si>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به سطح واحد 252.22 متر مربع انجام شده است.
</t>
  </si>
  <si>
    <t xml:space="preserve">موضـوع: اعمال رنگ Polyurethane  لایموضـوع: اعمال رنگ High Solid GLASS FLAKE Epoxy به وسیله دستگاه رنگ پاش بدون هوا (Airless) به ضخامت 250 میکرون درناحیه بالای اسپلش زون تا زیر عرشه اسکله اسپلش زون تا زیر عرشه اسکله </t>
  </si>
  <si>
    <t>شماره صورت PNT-G-006</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</si>
  <si>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ناحیه حد فاصل محور های 19 الی 45 ضلع  جنوبی اسکله شرقی به سطح واحد 194.24  متر مربع انجام شده است.
</t>
  </si>
  <si>
    <t>شماره صورت PNT-G-007</t>
  </si>
  <si>
    <t>تعداد صفحات پيوست: دارد</t>
  </si>
  <si>
    <t xml:space="preserve">بدینوسیله امضا کنندگان ذیل تایید می نمایند , تهیه رنگ High Solid GLASS FLAKE Epoxy  به ضخامت 250 میکرون برای المان های  ناحیه حد فاصل محور های 19 الی 45 اسکله ی شرقی انجام و بر روی سطح به مساحت 446.45 اعمال شده است.
</t>
  </si>
  <si>
    <t>شماره صورتمجلس PNT-G-09</t>
  </si>
  <si>
    <t>این صورت مجلس مربوط به کارکرد اسفندماه 1402 می باشد.</t>
  </si>
  <si>
    <t>تاریخ :1403/01/19</t>
  </si>
  <si>
    <t>طول/ابعاد موثر (mm)</t>
  </si>
  <si>
    <r>
      <t>سطح واحد(m</t>
    </r>
    <r>
      <rPr>
        <b/>
        <vertAlign val="superscript"/>
        <sz val="58"/>
        <color theme="1"/>
        <rFont val="Calibri"/>
        <family val="2"/>
        <scheme val="minor"/>
      </rPr>
      <t>2</t>
    </r>
    <r>
      <rPr>
        <b/>
        <sz val="58"/>
        <color theme="1"/>
        <rFont val="Calibri"/>
        <family val="2"/>
        <scheme val="minor"/>
      </rPr>
      <t>)</t>
    </r>
  </si>
  <si>
    <r>
      <t>همپوشانی (m</t>
    </r>
    <r>
      <rPr>
        <b/>
        <vertAlign val="superscript"/>
        <sz val="58"/>
        <color theme="1"/>
        <rFont val="Calibri"/>
        <family val="2"/>
        <scheme val="minor"/>
      </rPr>
      <t>2</t>
    </r>
    <r>
      <rPr>
        <b/>
        <sz val="58"/>
        <color theme="1"/>
        <rFont val="Calibri"/>
        <family val="2"/>
        <scheme val="minor"/>
      </rPr>
      <t>)</t>
    </r>
  </si>
  <si>
    <r>
      <t>سطح کل(m</t>
    </r>
    <r>
      <rPr>
        <b/>
        <vertAlign val="superscript"/>
        <sz val="58"/>
        <color theme="1"/>
        <rFont val="Calibri"/>
        <family val="2"/>
        <scheme val="minor"/>
      </rPr>
      <t>2</t>
    </r>
    <r>
      <rPr>
        <b/>
        <sz val="58"/>
        <color theme="1"/>
        <rFont val="Calibri"/>
        <family val="2"/>
        <scheme val="minor"/>
      </rPr>
      <t>)</t>
    </r>
  </si>
  <si>
    <r>
      <t>سطح نهایی(m</t>
    </r>
    <r>
      <rPr>
        <b/>
        <vertAlign val="superscript"/>
        <sz val="58"/>
        <color theme="1"/>
        <rFont val="Calibri"/>
        <family val="2"/>
        <scheme val="minor"/>
      </rPr>
      <t>2</t>
    </r>
    <r>
      <rPr>
        <b/>
        <sz val="58"/>
        <color theme="1"/>
        <rFont val="Calibri"/>
        <family val="2"/>
        <scheme val="minor"/>
      </rPr>
      <t>)</t>
    </r>
  </si>
  <si>
    <t>SEGMENT.02 / S26</t>
  </si>
  <si>
    <t>S19-45</t>
  </si>
  <si>
    <t>S26-03</t>
  </si>
  <si>
    <t>S26-04</t>
  </si>
  <si>
    <t>S26-06</t>
  </si>
  <si>
    <t>SEGMENT.03 / S26</t>
  </si>
  <si>
    <t>SEGMENT.04 / S26</t>
  </si>
  <si>
    <t>SEGMENT.05 / S26</t>
  </si>
  <si>
    <t>SEGMENT.06 / S26</t>
  </si>
  <si>
    <t>S26-01</t>
  </si>
  <si>
    <t>S26-02</t>
  </si>
  <si>
    <t>SEGMENT.02 / S27</t>
  </si>
  <si>
    <t>S27-03</t>
  </si>
  <si>
    <t>S27-04</t>
  </si>
  <si>
    <t>S27-06</t>
  </si>
  <si>
    <t>SEGMENT.03 / S27</t>
  </si>
  <si>
    <t>SEGMENT.04 / S27</t>
  </si>
  <si>
    <t>SEGMENT.05 / S27</t>
  </si>
  <si>
    <t>ROW A / S31</t>
  </si>
  <si>
    <t>S-19.45</t>
  </si>
  <si>
    <t>S31-A-03</t>
  </si>
  <si>
    <t>S31-A-04</t>
  </si>
  <si>
    <t>ROW A / S24</t>
  </si>
  <si>
    <t>S24-A-02</t>
  </si>
  <si>
    <t>S24-A-03</t>
  </si>
  <si>
    <t>S25-07</t>
  </si>
  <si>
    <t>ROW A / S26</t>
  </si>
  <si>
    <t>S26-A-03</t>
  </si>
  <si>
    <t>S26-A-04</t>
  </si>
  <si>
    <t>S26-05</t>
  </si>
  <si>
    <t>S27-05</t>
  </si>
  <si>
    <t>S31</t>
  </si>
  <si>
    <t>STAND</t>
  </si>
  <si>
    <t>STAND FOR SUPPORT GRATING</t>
  </si>
  <si>
    <t>-</t>
  </si>
  <si>
    <t>BOLLARD</t>
  </si>
  <si>
    <t>BOLLARD AXIS 31- ROW G"</t>
  </si>
  <si>
    <t>شماره صورتمجلس
 PNT-G-010</t>
  </si>
  <si>
    <t>شماره صورت PNT-G-010</t>
  </si>
  <si>
    <t>شماره صورتمجلس
 PNT-G-011</t>
  </si>
  <si>
    <t>شماره صورت PNT-G-011</t>
  </si>
  <si>
    <t>شماره صورتمجلس
 PNT-G-012</t>
  </si>
  <si>
    <t>شماره صورت PNT-G-012</t>
  </si>
  <si>
    <t>شماره صورتمجلس PNT-G-13</t>
  </si>
  <si>
    <t>تاریخ :1403/03/17</t>
  </si>
  <si>
    <t>878/07</t>
  </si>
  <si>
    <t>موضـوع:  اعمال رنگ High Solid GLASS FLAKE Epoxy به وسیله دستگاه رنگ پاش بدون هوا (Airless) به ضخامت 250 میکرون در اسکله</t>
  </si>
  <si>
    <t>258/28</t>
  </si>
  <si>
    <t>تعداد صفحات پيوست: 7 صفحه</t>
  </si>
  <si>
    <t>تعداد صفحات پيوست: 19 صفحه</t>
  </si>
  <si>
    <t xml:space="preserve">بدینوسیله امضا کنندگان ذیل تایید می نمایند , تهیه رنگ High Solid GLASS FLAKE Epoxy  به ضخامت 250 میکرون برای المان های  محور های 24 ، 26 ، 27 و 31  ناحیه حد فاصل محور های 19 الی 45 اسکله ی شرقی مطابق با ریزمتره پیوست به مساحت 878/07 متر مربع انجام گردید.
</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</si>
  <si>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محور های 24 ، 25، 26 ، 27 ، 31 و 32 و بولارد محور 31 حد فاصل محور های 19 الی 45 ضلع  جنوبی اسکله شرقی مطابق با ریزمتره پیوست به مساحت 878/07 متر مربع انجام گردید.
</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</si>
  <si>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محور های 24 ، 25، 26 ، 27 ، 31 و 32 و بولارد محور 31 حد فاصل محور های 19 الی 45 ضلع  جنوبی اسکله شرقی مطابق با ریزمتره پیوست به مساحت 878/07 متر مربع انجام گردید.
</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</si>
  <si>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محور های 24 ، 25، 26 ، 27 ، 31 و 32 و بولارد محور 31  حد فاصل محور های 19 الی 45 ضلع  جنوبی اسکله شرقی مطابق با ریزمتره پیوست به مساحت 258/28 متر مربع انجام گردید.
</t>
  </si>
  <si>
    <t>تاریخ :1403/03/26</t>
  </si>
  <si>
    <r>
      <t>سطح  یک المان(m</t>
    </r>
    <r>
      <rPr>
        <b/>
        <vertAlign val="superscript"/>
        <sz val="58"/>
        <color theme="1"/>
        <rFont val="Calibri"/>
        <family val="2"/>
        <scheme val="minor"/>
      </rPr>
      <t>2</t>
    </r>
    <r>
      <rPr>
        <b/>
        <sz val="58"/>
        <color theme="1"/>
        <rFont val="Calibri"/>
        <family val="2"/>
        <scheme val="minor"/>
      </rPr>
      <t>)</t>
    </r>
  </si>
  <si>
    <t>UC165*305*12*8</t>
  </si>
  <si>
    <r>
      <t>همپوشانی یک المان (m</t>
    </r>
    <r>
      <rPr>
        <b/>
        <vertAlign val="superscript"/>
        <sz val="58"/>
        <color theme="1"/>
        <rFont val="Calibri"/>
        <family val="2"/>
        <scheme val="minor"/>
      </rPr>
      <t>2</t>
    </r>
    <r>
      <rPr>
        <b/>
        <sz val="58"/>
        <color theme="1"/>
        <rFont val="Calibri"/>
        <family val="2"/>
        <scheme val="minor"/>
      </rPr>
      <t>)</t>
    </r>
  </si>
  <si>
    <t>S19-01</t>
  </si>
  <si>
    <t>S19-02</t>
  </si>
  <si>
    <t>S19-03</t>
  </si>
  <si>
    <t>S19-04</t>
  </si>
  <si>
    <t>S19-05</t>
  </si>
  <si>
    <t>S19-06</t>
  </si>
  <si>
    <t>AXIS 19 ROW A</t>
  </si>
  <si>
    <t>S.19~45</t>
  </si>
  <si>
    <t>S19-A-02</t>
  </si>
  <si>
    <t>S19-A-03</t>
  </si>
  <si>
    <t>AXIS 19 ROW A'</t>
  </si>
  <si>
    <t>S-19-01-U</t>
  </si>
  <si>
    <t>S-19-01-L</t>
  </si>
  <si>
    <t>S19-A'-01</t>
  </si>
  <si>
    <t>S19-A'-02</t>
  </si>
  <si>
    <t>S-19-02-U</t>
  </si>
  <si>
    <t>S-19-03-U</t>
  </si>
  <si>
    <t>GUSSET TYPE.1(Row B)</t>
  </si>
  <si>
    <t>850*370*10</t>
  </si>
  <si>
    <t>SUPPORT GRATING</t>
  </si>
  <si>
    <t>AXIS 19 ROW C</t>
  </si>
  <si>
    <t>S-19-03-L</t>
  </si>
  <si>
    <t>S19-C-03</t>
  </si>
  <si>
    <t>S19-C-04</t>
  </si>
  <si>
    <t>S-19-03-L &amp; U</t>
  </si>
  <si>
    <t>S-19-04-L &amp; U</t>
  </si>
  <si>
    <t>S-19-02-L</t>
  </si>
  <si>
    <t>GUSSET TYPE.1(Row D)</t>
  </si>
  <si>
    <t>618/8888</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</si>
  <si>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618/8888 متر مربع انجام گردید.
</t>
  </si>
  <si>
    <t>شماره صورت PNT-G-018</t>
  </si>
  <si>
    <t>تعداد صفحات پيوست: 5 صفحه</t>
  </si>
  <si>
    <t>شماره صورتمجلس
 PNT-G-019</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</si>
  <si>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258/28 متر مربع انجام گردید.
</t>
  </si>
  <si>
    <t>شماره صورت PNT-G-019</t>
  </si>
  <si>
    <t>415/3282</t>
  </si>
  <si>
    <t>شماره صورتمجلس
 PNT-G-020</t>
  </si>
  <si>
    <t>شماره صورتمجلس
 PNT-G-018</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</si>
  <si>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ناحیه حد فاصل محور های 19 الی 45 ضلع  جنوبی اسکله شرقی مطابق با ریزمتره پیوست به مساحت 618/8888 متر مربع انجام گردید.
</t>
  </si>
  <si>
    <t>شماره صورت PNT-G-020</t>
  </si>
  <si>
    <t xml:space="preserve">بدینوسیله امضا کنندگان ذیل تایید می نمایند , تهیه رنگ High Solid GLASS FLAKE Epoxy  به ضخامت 250 میکرون برای المان های ناحیه حد فاصل محور های 19 الی 45 ضلع  جنوبی اسکله شرقی مطابق با ریزمتره پیوست به مساحت 618/8888 متر مربع انجام گردید.
</t>
  </si>
  <si>
    <t>شماره صورتمجلس PNT-G-021</t>
  </si>
  <si>
    <t>تاریخ :1403/05/27</t>
  </si>
  <si>
    <t>تاریخ :1403/06/01</t>
  </si>
  <si>
    <t>تعداد صفحات پيوست:17 صفحه</t>
  </si>
  <si>
    <t>شماره صورتمجلس PNT-G-17</t>
  </si>
  <si>
    <t>تاریخ :1403/05/03</t>
  </si>
  <si>
    <t>تعداد صفحات پيوست: 18 صفحه</t>
  </si>
  <si>
    <t xml:space="preserve">بدینوسیله امضا کنندگان ذیل تایید می نمایند , تهیه رنگ High Solid GLASS FLAKE Epoxy  به ضخامت 250 میکرون برای ناحیه حد فاصل محور های 19 الی 45 اسکله ی شرقی مطابق با ریزمتره پیوست به مساحت 934/846 متر مربع انجام گردید.
</t>
  </si>
  <si>
    <t>934/846</t>
  </si>
  <si>
    <t>شماره صورت PNT-G-016</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</si>
  <si>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ناحیه حد فاصل محور های 19 الی 45 ضلع  جنوبی اسکله شرقی مطابق با ریزمتره پیوست به مساحت 934/846 متر مربع انجام گردید.
</t>
  </si>
  <si>
    <t>شماره صورتمجلس
 PNT-G-016</t>
  </si>
  <si>
    <t>BOLLARD AXIS 32- ROW B</t>
  </si>
  <si>
    <t>S-25-01-U</t>
  </si>
  <si>
    <t>S-25-01-L</t>
  </si>
  <si>
    <t>SEGMENT.01 / S26</t>
  </si>
  <si>
    <t>UC120*130*10*8</t>
  </si>
  <si>
    <t>SEGMENT.06 / S27</t>
  </si>
  <si>
    <t>S27-01</t>
  </si>
  <si>
    <t>S27-02</t>
  </si>
  <si>
    <t>UC SUPPORT GRATING</t>
  </si>
  <si>
    <t>S-25-01A-U</t>
  </si>
  <si>
    <t>S-25-02A-U</t>
  </si>
  <si>
    <t>SEGMENT.02 / S28</t>
  </si>
  <si>
    <t>S28-03</t>
  </si>
  <si>
    <t>S28-04</t>
  </si>
  <si>
    <t>S28-06</t>
  </si>
  <si>
    <t>SEGMENT.04 / S28</t>
  </si>
  <si>
    <t>SEGMENT.01 / S28</t>
  </si>
  <si>
    <t>S28-01</t>
  </si>
  <si>
    <t>S28-02</t>
  </si>
  <si>
    <t>SEGMENT.01 / S27</t>
  </si>
  <si>
    <t>S-31-04-L</t>
  </si>
  <si>
    <t>S-31-04-U</t>
  </si>
  <si>
    <t>S-31-06-L</t>
  </si>
  <si>
    <t>S-31-06-U</t>
  </si>
  <si>
    <t>S-32-02-L</t>
  </si>
  <si>
    <t>S-32-02-U</t>
  </si>
  <si>
    <t>S-32-07-L</t>
  </si>
  <si>
    <t>S-32-07-U</t>
  </si>
  <si>
    <t>شماره صورت PNT-G-015</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</si>
  <si>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505/186 متر مربع انجام گردید.
</t>
  </si>
  <si>
    <t>505/186</t>
  </si>
  <si>
    <t>شماره صورتمجلس
 PNT-G-015</t>
  </si>
  <si>
    <t>شماره صورت PNT-G-014</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</si>
  <si>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934/846 متر مربع انجام گردید.
</t>
  </si>
  <si>
    <t>شماره صورتمجلس
 PNT-G-014</t>
  </si>
  <si>
    <t>SEGMENT.05 / S28</t>
  </si>
  <si>
    <t>S-34-03-L</t>
  </si>
  <si>
    <t>S-35-03-L</t>
  </si>
  <si>
    <t>SEGMENT.06 / S28</t>
  </si>
  <si>
    <t>S-30-04-L</t>
  </si>
  <si>
    <t>SEGMENT.02 / S29</t>
  </si>
  <si>
    <t>S29-03</t>
  </si>
  <si>
    <t>S29-04</t>
  </si>
  <si>
    <t>S29-06</t>
  </si>
  <si>
    <t>SEGMENT.06 / S29</t>
  </si>
  <si>
    <t>S29-01</t>
  </si>
  <si>
    <t>S29-02</t>
  </si>
  <si>
    <t>S-25-02A-L</t>
  </si>
  <si>
    <t>S-25-01A-L</t>
  </si>
  <si>
    <t>S-28-01-L</t>
  </si>
  <si>
    <t>S-25-02-L</t>
  </si>
  <si>
    <t>S-25-03-L</t>
  </si>
  <si>
    <t>S-25-03A-L</t>
  </si>
  <si>
    <t>SEGMENT.03 / S29</t>
  </si>
  <si>
    <t>SEGMENT.05 / S29</t>
  </si>
  <si>
    <t>SEGMENT.01 / S29</t>
  </si>
  <si>
    <t>SEGMENT.04 / S29</t>
  </si>
  <si>
    <t>SEGMENT.01 / S30</t>
  </si>
  <si>
    <t>S30-01</t>
  </si>
  <si>
    <t>S30-02</t>
  </si>
  <si>
    <t>S30-03</t>
  </si>
  <si>
    <t>S30-07</t>
  </si>
  <si>
    <t>S30-08</t>
  </si>
  <si>
    <t>S20-02-APP</t>
  </si>
  <si>
    <t>S31-05</t>
  </si>
  <si>
    <t>S45-02-APP</t>
  </si>
  <si>
    <t xml:space="preserve">پیمانکار :
تاریخ :
</t>
  </si>
  <si>
    <t>شماره صورتمجلس
 PNT-G-022</t>
  </si>
  <si>
    <t>742/2</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</si>
  <si>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742/2 متر مربع انجام گردید.
</t>
  </si>
  <si>
    <t>شماره صورت PNT-G-022</t>
  </si>
  <si>
    <t>تاریخ :1403/06/29</t>
  </si>
  <si>
    <t>شماره صورتمجلس
 PNT-G-023</t>
  </si>
  <si>
    <t>شماره صورت PNT-G-023</t>
  </si>
  <si>
    <t>286/6</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</si>
  <si>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286/6 متر مربع انجام گردید.
</t>
  </si>
  <si>
    <t>شماره صورتمجلس
 PNT-G-024</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</si>
  <si>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ناحیه حد فاصل محور های 19 الی 45 ضلع  جنوبی اسکله شرقی مطابق با ریزمتره پیوست به مساحت 742/2 متر مربع انجام گردید.
</t>
  </si>
  <si>
    <t>شماره صورت PNT-G-024</t>
  </si>
  <si>
    <t>شماره صورتمجلس PNT-G-025</t>
  </si>
  <si>
    <t>تعداد صفحات پيوست:18 صفحه</t>
  </si>
  <si>
    <t>تاریخ :1403/07/14</t>
  </si>
  <si>
    <t xml:space="preserve">دستگاه نظارت :
تاریخ :
</t>
  </si>
  <si>
    <t xml:space="preserve">پیمانکار :
تاریخ :
</t>
  </si>
  <si>
    <t>250*250</t>
  </si>
  <si>
    <t>S19-G'-02</t>
  </si>
  <si>
    <t>S19-G'-01</t>
  </si>
  <si>
    <t>AXIS 19 ROW G'</t>
  </si>
  <si>
    <t>S-19-04-U</t>
  </si>
  <si>
    <t>S-19-04-L</t>
  </si>
  <si>
    <t>S19-F-05</t>
  </si>
  <si>
    <t>S19-F-03</t>
  </si>
  <si>
    <t>AXIS 19 ROW F</t>
  </si>
  <si>
    <t>S19-E-04</t>
  </si>
  <si>
    <t>S19-E-03</t>
  </si>
  <si>
    <t>AXIS 19 ROW E</t>
  </si>
  <si>
    <t>شماره صورتمجلس
 PNT-G-026</t>
  </si>
  <si>
    <t>شماره صورتمجلس
 PNT-G-027</t>
  </si>
  <si>
    <t>شماره صورتمجلس
 PNT-G-028</t>
  </si>
  <si>
    <t>شماره صورت PNT-G-026</t>
  </si>
  <si>
    <t>شماره صورت PNT-G-027</t>
  </si>
  <si>
    <t>شماره صورت PNT-G-028</t>
  </si>
  <si>
    <t>452/4</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</si>
  <si>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452/4 متر مربع انجام گردید.
</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</si>
  <si>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ناحیه حد فاصل محور های 19 الی 45 ضلع  جنوبی اسکله شرقی مطابق با ریزمتره پیوست به مساحت 452/4 متر مربع انجام گردید.
</t>
  </si>
  <si>
    <t>327/6</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</si>
  <si>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327/6 متر مربع انجام گردید.
</t>
  </si>
  <si>
    <t>تاریخ :1403/08/07</t>
  </si>
  <si>
    <t>شماره صورتمجلس PNT-G-029</t>
  </si>
  <si>
    <t xml:space="preserve">بدینوسیله امضا کنندگان ذیل تایید می نمایند , تهیه رنگ High Solid GLASS FLAKE Epoxy  به ضخامت 250 میکرون برای المان های ناحیه حد فاصل محور های 19 الی 45 ضلع  جنوبی اسکله شرقی مطابق با ریزمتره پیوست به مساحت 742/2 متر مربع انجام گردید.
</t>
  </si>
  <si>
    <t xml:space="preserve">بدینوسیله امضا کنندگان ذیل تایید می نمایند , تهیه رنگ High Solid GLASS FLAKE Epoxy  به ضخامت 250 میکرون برای المان های ناحیه حد فاصل محور های 19 الی 45 ضلع  جنوبی اسکله شرقی مطابق با ریزمتره پیوست به مساحت 452/4 متر مربع انجام گردید.
</t>
  </si>
  <si>
    <t>S-31-02-U</t>
  </si>
  <si>
    <t>S-31-05-U</t>
  </si>
  <si>
    <t>S-31-05-L</t>
  </si>
  <si>
    <t>S-31-07-U</t>
  </si>
  <si>
    <t>S-28-02-U</t>
  </si>
  <si>
    <t>S-29-01-U</t>
  </si>
  <si>
    <t>S-26-01-L</t>
  </si>
  <si>
    <t>S-29-02A-U</t>
  </si>
  <si>
    <t>S-28-04-U</t>
  </si>
  <si>
    <t>S-26-01-U</t>
  </si>
  <si>
    <t>S-26-02-U</t>
  </si>
  <si>
    <t>S-29-02-U</t>
  </si>
  <si>
    <t>S-28-01-U</t>
  </si>
  <si>
    <t>S-29-01A-U</t>
  </si>
  <si>
    <t>S-26-02-L</t>
  </si>
  <si>
    <t>S-28-02A-U</t>
  </si>
  <si>
    <t>S-25-02-U</t>
  </si>
  <si>
    <t>S-31-07-L</t>
  </si>
  <si>
    <t>BOLLARD AXIS 30- ROW B"</t>
  </si>
  <si>
    <t xml:space="preserve">پیمانکار :
تاریخ :
</t>
  </si>
  <si>
    <t xml:space="preserve">دستگاه نظارت :
تاریخ :
</t>
  </si>
  <si>
    <t>شماره صورتمجلس
PNT-G-030</t>
  </si>
  <si>
    <t>825/6</t>
  </si>
  <si>
    <t>شماره صورت PNT-G-030</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</si>
  <si>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825/6 متر مربع انجام گردید.
</t>
  </si>
  <si>
    <t>شماره صورتمجلس
PNT-G-031</t>
  </si>
  <si>
    <t>شماره صورت PNT-G-031</t>
  </si>
  <si>
    <t>شماره صورتمجلس
PNT-G-032</t>
  </si>
  <si>
    <t>شماره صورت PNT-G-032</t>
  </si>
  <si>
    <t>شماره صورتمجلس PNT-G-033</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</si>
  <si>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ناحیه حد فاصل محور های 19 الی 45 ضلع  جنوبی اسکله شرقی مطابق با ریزمتره پیوست به مساحت 825/6 متر مربع انجام گردید.
</t>
  </si>
  <si>
    <t xml:space="preserve">بدینوسیله امضا کنندگان ذیل تایید می نمایند , تهیه رنگ High Solid GLASS FLAKE Epoxy  به ضخامت 250 میکرون برای المان های ناحیه حد فاصل محور های 19 الی 45 ضلع  جنوبی اسکله شرقی مطابق با ریزمتره پیوست به مساحت 825/6 متر مربع انجام گردید.
</t>
  </si>
  <si>
    <t>تاریخ :1403/08/13</t>
  </si>
  <si>
    <t>تاریخ :1403/08/14</t>
  </si>
  <si>
    <t>315/2</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</si>
  <si>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315/2 متر مربع انجام گردید.
</t>
  </si>
  <si>
    <t>تاریخ :1403/08/17</t>
  </si>
  <si>
    <t>AXIS 19 ROW G</t>
  </si>
  <si>
    <t>S19-G-02</t>
  </si>
  <si>
    <t>S19-G-03</t>
  </si>
  <si>
    <t>BOLLARD AXIS 20- ROW G'</t>
  </si>
  <si>
    <t>AXIS 20 ROW E</t>
  </si>
  <si>
    <t>S-20-03-U</t>
  </si>
  <si>
    <t>S-20-03-L</t>
  </si>
  <si>
    <t>S20-E-03</t>
  </si>
  <si>
    <t>S20-E-04</t>
  </si>
  <si>
    <t>AXIS 20 ROW F</t>
  </si>
  <si>
    <t>S20-F-03</t>
  </si>
  <si>
    <t>S20-F-05</t>
  </si>
  <si>
    <t>AXIS 20 ROW G'</t>
  </si>
  <si>
    <t>S-20-01-U</t>
  </si>
  <si>
    <t>S-20-01-L</t>
  </si>
  <si>
    <t>S20-G'-01</t>
  </si>
  <si>
    <t>S20-G'-02</t>
  </si>
  <si>
    <t>AXIS 20 ROW G</t>
  </si>
  <si>
    <t>S20-G-02</t>
  </si>
  <si>
    <t>S20-G-03</t>
  </si>
  <si>
    <t>S20-01</t>
  </si>
  <si>
    <t>S20-02D</t>
  </si>
  <si>
    <t>S20-02</t>
  </si>
  <si>
    <t>S20-03</t>
  </si>
  <si>
    <t>S-20-04-U</t>
  </si>
  <si>
    <t>S-20-02-U</t>
  </si>
  <si>
    <t>S-20-04-L</t>
  </si>
  <si>
    <t>S-20-02-L</t>
  </si>
  <si>
    <t>S20-04</t>
  </si>
  <si>
    <t>BOLLARD AXIS 20- ROW A</t>
  </si>
  <si>
    <t>S20-02A</t>
  </si>
  <si>
    <t>S20-02B</t>
  </si>
  <si>
    <t>S20-02C</t>
  </si>
  <si>
    <t>شماره صورتمجلس
PNT-G-034</t>
  </si>
  <si>
    <t>شماره صورتمجلس
PNT-G-035</t>
  </si>
  <si>
    <t>شماره صورتمجلس
PNT-G-036</t>
  </si>
  <si>
    <t>837/4</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</si>
  <si>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837/4 متر مربع انجام گردید.
</t>
  </si>
  <si>
    <t>شماره صورت PNT-G-034</t>
  </si>
  <si>
    <t>شماره صورت PNT-G-036</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</si>
  <si>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ناحیه حد فاصل محور های 19 الی 45 ضلع  جنوبی اسکله شرقی مطابق با ریزمتره پیوست به مساحت 837/4 متر مربع انجام گردید.
</t>
  </si>
  <si>
    <t>شماره صورت PNT-G-035</t>
  </si>
  <si>
    <t>تاریخ :1403/09/04</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</si>
  <si>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377/4 متر مربع انجام گردید.
</t>
  </si>
  <si>
    <t>377/4</t>
  </si>
  <si>
    <t>تعداد صفحات پيوست: 6 صفحه</t>
  </si>
  <si>
    <t>S28-G-04</t>
  </si>
  <si>
    <t>S28-G-03</t>
  </si>
  <si>
    <t>S29-05</t>
  </si>
  <si>
    <t>S28-05</t>
  </si>
  <si>
    <t>AXIS 28-29 ROW G</t>
  </si>
  <si>
    <t>S30-F-05</t>
  </si>
  <si>
    <t>S30-F-04</t>
  </si>
  <si>
    <t>S30-F-03</t>
  </si>
  <si>
    <t>S-30-03A-L</t>
  </si>
  <si>
    <t>S-30-03A-U</t>
  </si>
  <si>
    <t>AXIS 30 ROW F</t>
  </si>
  <si>
    <t>s</t>
  </si>
  <si>
    <t>S30-E-04</t>
  </si>
  <si>
    <t>S30-E-03</t>
  </si>
  <si>
    <t>S-30-03-L</t>
  </si>
  <si>
    <t>S-30-03-U</t>
  </si>
  <si>
    <t>AXIS 30 ROW E</t>
  </si>
  <si>
    <t>S30-C-04</t>
  </si>
  <si>
    <t>S30-C-03</t>
  </si>
  <si>
    <t>AXIS 30 ROW C</t>
  </si>
  <si>
    <t>S-30-10-L</t>
  </si>
  <si>
    <t>S-30-08-U</t>
  </si>
  <si>
    <t>S-34-06-L</t>
  </si>
  <si>
    <t>UC360*170*15*10</t>
  </si>
  <si>
    <t>ITEM.03</t>
  </si>
  <si>
    <t>ITEM.04</t>
  </si>
  <si>
    <t>UC470*200*25*15</t>
  </si>
  <si>
    <t>ITEM.06</t>
  </si>
  <si>
    <t>S-30-07-L</t>
  </si>
  <si>
    <t>S-30-08-L</t>
  </si>
  <si>
    <t>S-30-01-U</t>
  </si>
  <si>
    <t>S-30-07-U</t>
  </si>
  <si>
    <t>S-30-02-L</t>
  </si>
  <si>
    <t>S-30-02-U</t>
  </si>
  <si>
    <t>S30-G-04</t>
  </si>
  <si>
    <t>S30-G-03</t>
  </si>
  <si>
    <t>S30-05</t>
  </si>
  <si>
    <t>AXIS 30 ROW G</t>
  </si>
  <si>
    <t>S30-G'-03</t>
  </si>
  <si>
    <t>S30-G'-02</t>
  </si>
  <si>
    <t>AXIS 30 ROW G'</t>
  </si>
  <si>
    <t>S-32-04-U</t>
  </si>
  <si>
    <t>S-32-04-L</t>
  </si>
  <si>
    <t>S-32-06-U</t>
  </si>
  <si>
    <t>S-32-06-L</t>
  </si>
  <si>
    <t>S30-06</t>
  </si>
  <si>
    <t>SEGMENT.08 / S30</t>
  </si>
  <si>
    <t>S30-04</t>
  </si>
  <si>
    <t>SEGMENT.06 / S30</t>
  </si>
  <si>
    <t>S28-A-04</t>
  </si>
  <si>
    <t>S28-A-03</t>
  </si>
  <si>
    <t>AXIS 28-29 ROW A</t>
  </si>
  <si>
    <t>SEGMENT.05 / S30</t>
  </si>
  <si>
    <t>SEGMENT.04 / S30</t>
  </si>
  <si>
    <t>S-25-03-U</t>
  </si>
  <si>
    <t>S-28-02-L</t>
  </si>
  <si>
    <t>S-30-06-U</t>
  </si>
  <si>
    <t>S-29-01-L</t>
  </si>
  <si>
    <t>S-25-03A-U</t>
  </si>
  <si>
    <t>S-30-09-L</t>
  </si>
  <si>
    <t>S-30-09-U</t>
  </si>
  <si>
    <t>S-30-06A-L</t>
  </si>
  <si>
    <t>S-31-03-U</t>
  </si>
  <si>
    <t>شماره صورتمجلس
 PNT-G- 040</t>
  </si>
  <si>
    <t>شماره صورتمجلس
 PNT-G- 038</t>
  </si>
  <si>
    <t>شماره صورتمجلس
 PNT-G- 039</t>
  </si>
  <si>
    <t>تاریخ :1403/09/11</t>
  </si>
  <si>
    <t>تعداد صفحات پيوست: 10 صفحه</t>
  </si>
  <si>
    <t>شماره صورت PNT-G-038</t>
  </si>
  <si>
    <t>1599/0</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</si>
  <si>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1599/0 متر مربع انجام گردید.
</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</si>
  <si>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ناحیه حد فاصل محور های 19 الی 45 ضلع  جنوبی اسکله شرقی مطابق با ریزمتره پیوست به مساحت 1599/0 متر مربع انجام گردید.
</t>
  </si>
  <si>
    <t>988/6</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</si>
  <si>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998/6 متر مربع انجام گردید.
</t>
  </si>
  <si>
    <t xml:space="preserve">بدینوسیله امضا کنندگان ذیل تایید می نمایند , تهیه رنگ High Solid GLASS FLAKE Epoxy  به ضخامت 250 میکرون برای المان های ناحیه حد فاصل محور های 19 الی 45 ضلع  جنوبی اسکله شرقی مطابق با ریزمتره پیوست به مساحت 837/4 متر مربع انجام گردید.
</t>
  </si>
  <si>
    <t>شماره صورتمجلس PNT-G-037</t>
  </si>
  <si>
    <t>تاریخ :1403/09/12</t>
  </si>
  <si>
    <t>شماره صورت PNT-G-039</t>
  </si>
  <si>
    <t>شماره صورت PNT-G-040</t>
  </si>
  <si>
    <t>تاریخ :1403/09/15</t>
  </si>
  <si>
    <t>شماره صورتمجلس PNT-G-041</t>
  </si>
  <si>
    <t xml:space="preserve">بدینوسیله امضا کنندگان ذیل تایید می نمایند , تهیه رنگ High Solid GLASS FLAKE Epoxy  به ضخامت 250 میکرون برای المان های ناحیه حد فاصل محور های 19 الی 45 ضلع  جنوبی اسکله شرقی مطابق با ریزمتره پیوست به مساحت 1599/0 متر مربع انجام گردید.
</t>
  </si>
  <si>
    <t>تعداد صفحات پيوست:20 صفحه</t>
  </si>
  <si>
    <t>---</t>
  </si>
  <si>
    <t>BOX TO PILE</t>
  </si>
  <si>
    <t>STAND SUOPPORT</t>
  </si>
  <si>
    <t>S20-C-04</t>
  </si>
  <si>
    <t>S20-C-03</t>
  </si>
  <si>
    <t>AXIS 20 ROW C</t>
  </si>
  <si>
    <t>S20-A'-02</t>
  </si>
  <si>
    <t>S20-A'-01</t>
  </si>
  <si>
    <t>AXIS 20 ROW A'</t>
  </si>
  <si>
    <t>S20-A-03</t>
  </si>
  <si>
    <t>S20-A-02</t>
  </si>
  <si>
    <t>AXIS 20 ROW A</t>
  </si>
  <si>
    <t>شماره صورت PNT-G-043</t>
  </si>
  <si>
    <t>شماره صورتمجلس
 PNT-G-042</t>
  </si>
  <si>
    <t>شماره صورت PNT-G-042</t>
  </si>
  <si>
    <t>شماره صورتمجلس
 PNT-G-043</t>
  </si>
  <si>
    <t>شماره صورتمجلس
 PNT-G-044</t>
  </si>
  <si>
    <t>شماره صورت PNT-G-044</t>
  </si>
  <si>
    <t>شماره صورتمجلس PNT-G-045</t>
  </si>
  <si>
    <t>تعداد صفحات پيوست: 3صفحه</t>
  </si>
  <si>
    <t>تعداد صفحات پيوست:3 صفحه</t>
  </si>
  <si>
    <t>تاریخ :1403/09/13</t>
  </si>
  <si>
    <t>510/0</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</si>
  <si>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510/0 متر مربع انجام گردید.
</t>
  </si>
  <si>
    <t>405/0</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</si>
  <si>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405/0 متر مربع انجام گردید.
</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</si>
  <si>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ناحیه حد فاصل محور های 19 الی 45 ضلع  جنوبی اسکله شرقی مطابق با ریزمتره پیوست به مساحت 510/0 متر مربع انجام گردید.
</t>
  </si>
  <si>
    <t>تعداد صفحات پيوست: 3 صفحه</t>
  </si>
  <si>
    <t>تاریخ :1403/10/13</t>
  </si>
  <si>
    <t>تاریخ :1403/10/16</t>
  </si>
  <si>
    <t xml:space="preserve">بدینوسیله امضا کنندگان ذیل تایید می نمایند , تهیه رنگ High Solid GLASS FLAKE Epoxy  به ضخامت 250 میکرون برای المان های ناحیه حد فاصل محور های 19 الی 45 ضلع  جنوبی اسکله شرقی مطابق با ریزمتره پیوست به مساحت 510/0 متر مربع انجام گردید.
</t>
  </si>
  <si>
    <t>تعداد صفحات پيوست:06 صفحه</t>
  </si>
  <si>
    <t>S25-C-03</t>
  </si>
  <si>
    <t>S-29-01A-L</t>
  </si>
  <si>
    <t>S-24-05-U</t>
  </si>
  <si>
    <t>S34-G-04</t>
  </si>
  <si>
    <t>S34-G-03</t>
  </si>
  <si>
    <t>S35-07</t>
  </si>
  <si>
    <t>AXIS 34 ROW G</t>
  </si>
  <si>
    <t>S32-A-04</t>
  </si>
  <si>
    <t>S32-A-03</t>
  </si>
  <si>
    <t>S34-07</t>
  </si>
  <si>
    <t>AXIS 32 ROW A</t>
  </si>
  <si>
    <t>S32-B-05</t>
  </si>
  <si>
    <t>S32-B-04</t>
  </si>
  <si>
    <t>S32-B-03</t>
  </si>
  <si>
    <t>S-32-03-L</t>
  </si>
  <si>
    <t>S-32-03-U</t>
  </si>
  <si>
    <t>AXIS 32 ROW B</t>
  </si>
  <si>
    <t>S34-F-06</t>
  </si>
  <si>
    <t>S34-F-05</t>
  </si>
  <si>
    <t>S34-F-03</t>
  </si>
  <si>
    <t>S-34-05-L</t>
  </si>
  <si>
    <t>S-34-05-U</t>
  </si>
  <si>
    <t>AXIS 34 ROW F</t>
  </si>
  <si>
    <t>S34-B-05</t>
  </si>
  <si>
    <t>S34-B-04</t>
  </si>
  <si>
    <t>S34-B-03</t>
  </si>
  <si>
    <t>S-34-03-U</t>
  </si>
  <si>
    <t>AXIS 34 ROW B</t>
  </si>
  <si>
    <t>S34-03</t>
  </si>
  <si>
    <t>S34-02</t>
  </si>
  <si>
    <t>SEGMENT.04 / S34</t>
  </si>
  <si>
    <t>S34-04</t>
  </si>
  <si>
    <t>S34-01</t>
  </si>
  <si>
    <t>SEGMENT.01 / S34</t>
  </si>
  <si>
    <t>S34-06</t>
  </si>
  <si>
    <t>SEGMENT.06 / S34</t>
  </si>
  <si>
    <t>SEGMENT.03 / S34</t>
  </si>
  <si>
    <t>SEGMENT.05 / S34</t>
  </si>
  <si>
    <t>SEGMENT.02 / S34</t>
  </si>
  <si>
    <t>ITEM.08</t>
  </si>
  <si>
    <t>UC220*200*20*10</t>
  </si>
  <si>
    <t>ITEM.11</t>
  </si>
  <si>
    <t>ITEM.09</t>
  </si>
  <si>
    <t>S-30-05-L</t>
  </si>
  <si>
    <t>S36-A-04</t>
  </si>
  <si>
    <t>S36-A-03</t>
  </si>
  <si>
    <t>S37-07</t>
  </si>
  <si>
    <t>AXIS 36 ROW A</t>
  </si>
  <si>
    <t>S32-G-04</t>
  </si>
  <si>
    <t>S32-G-03</t>
  </si>
  <si>
    <t>AXIS 32 ROW G</t>
  </si>
  <si>
    <t>S-24-05-L</t>
  </si>
  <si>
    <t>S-32-05-U</t>
  </si>
  <si>
    <t>S-29-02-L</t>
  </si>
  <si>
    <t>S-28-03-U</t>
  </si>
  <si>
    <t>S-28-03-L</t>
  </si>
  <si>
    <t>PIPE 6"</t>
  </si>
  <si>
    <t>S32-F-05</t>
  </si>
  <si>
    <t>S32-F-04</t>
  </si>
  <si>
    <t>S32-F-03</t>
  </si>
  <si>
    <t>AXIS 32 ROW F</t>
  </si>
  <si>
    <t>S32-C-04</t>
  </si>
  <si>
    <t>S32-C-03</t>
  </si>
  <si>
    <t>S-32-05-L</t>
  </si>
  <si>
    <t>AXIS 32 ROW C</t>
  </si>
  <si>
    <t>S32-E-04</t>
  </si>
  <si>
    <t>S32-E-03</t>
  </si>
  <si>
    <t>AXIS 32 ROW E</t>
  </si>
  <si>
    <t>S-34-02-L</t>
  </si>
  <si>
    <t>S-34-07-L</t>
  </si>
  <si>
    <t>S-34-04-L</t>
  </si>
  <si>
    <t>S-34-06-U</t>
  </si>
  <si>
    <t>S-34-07-U</t>
  </si>
  <si>
    <t>S-34-04-U</t>
  </si>
  <si>
    <t>BOLLARD AXIS 30- ROW F</t>
  </si>
  <si>
    <t>S30-B-05</t>
  </si>
  <si>
    <t>S30-B-04</t>
  </si>
  <si>
    <t>S30-B-03</t>
  </si>
  <si>
    <t>AXIS 30 ROW B</t>
  </si>
  <si>
    <t>شماره صورتمجلس
 PNT-G-046</t>
  </si>
  <si>
    <t>شماره صورتمجلس
 PNT-G-047</t>
  </si>
  <si>
    <t>شماره صورتمجلس
 PNT-G-048</t>
  </si>
  <si>
    <t>تاریخ :1403/10/30</t>
  </si>
  <si>
    <t>تعداد صفحات پيوست: 8 صفحه</t>
  </si>
  <si>
    <t>شماره صورت PNT-G-046</t>
  </si>
  <si>
    <t>1747/8</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</si>
  <si>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1747/8 متر مربع انجام گردید.
</t>
  </si>
  <si>
    <t>1097/2</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</si>
  <si>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1097/2 متر مربع انجام گردید.
</t>
  </si>
  <si>
    <t>شماره صورت PNT-G-047</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</si>
  <si>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ناحیه حد فاصل محور های 19 الی 45 ضلع  جنوبی اسکله شرقی مطابق با ریزمتره پیوست به مساحت 1747/8 متر مربع انجام گردید.
</t>
  </si>
  <si>
    <t>شماره صورت PNT-G-048</t>
  </si>
  <si>
    <t xml:space="preserve">بدینوسیله امضا کنندگان ذیل تایید می نمایند , تهیه رنگ High Solid GLASS FLAKE Epoxy  به ضخامت 250 میکرون برای المان های ناحیه حد فاصل محور های 19 الی 45 ضلع  جنوبی اسکله شرقی مطابق با ریزمتره پیوست به مساحت 1747/8 متر مربع انجام گردید.
</t>
  </si>
  <si>
    <t>تاریخ :1403/11/04</t>
  </si>
  <si>
    <t>تعداد صفحات پيوست:09 صفحه</t>
  </si>
  <si>
    <t>شماره صورتمجلس PNT-G-049</t>
  </si>
  <si>
    <t>S19-45
AXIS 21 ROW A~C</t>
  </si>
  <si>
    <t>S21-04</t>
  </si>
  <si>
    <t>S21-01</t>
  </si>
  <si>
    <t>S21-05</t>
  </si>
  <si>
    <t>S21-06</t>
  </si>
  <si>
    <t>S21-03</t>
  </si>
  <si>
    <t>S21-02</t>
  </si>
  <si>
    <t>GUSSET TYPE(Row B)</t>
  </si>
  <si>
    <t>PIPE 10"(AXIS 21 TO AXIS 23)</t>
  </si>
  <si>
    <t>S-21-02-L</t>
  </si>
  <si>
    <t>S-21-03-L</t>
  </si>
  <si>
    <t>S-21-04-L</t>
  </si>
  <si>
    <t>S-21-02-U</t>
  </si>
  <si>
    <t>S-21-03-U</t>
  </si>
  <si>
    <t>S-21-04-U</t>
  </si>
  <si>
    <t>AXIS 21 ROW A</t>
  </si>
  <si>
    <t>S21-A-02</t>
  </si>
  <si>
    <t>S21-A-03</t>
  </si>
  <si>
    <t>AXIS 21 ROW C</t>
  </si>
  <si>
    <t>S21-C-03</t>
  </si>
  <si>
    <t>S21-C-04</t>
  </si>
  <si>
    <t>S19-45
AXIS 21 ROW C~D</t>
  </si>
  <si>
    <t>GUSSET TYPE(Row D)</t>
  </si>
  <si>
    <t>GUSSET TYPE(Row F) 
AXIS19</t>
  </si>
  <si>
    <t>GUSSET TYPE(Row C) 
AXIS 20</t>
  </si>
  <si>
    <t>GUSSET TYPE(Row E) 
AXIS 20</t>
  </si>
  <si>
    <t>SEGMENT.05 / S32</t>
  </si>
  <si>
    <t>SEGMENT.06 / S32</t>
  </si>
  <si>
    <t>SEGMENT.08 / S32</t>
  </si>
  <si>
    <t>S32-08</t>
  </si>
  <si>
    <t>SEGMENT.04 / S36</t>
  </si>
  <si>
    <t>S36-02</t>
  </si>
  <si>
    <t>S36-03</t>
  </si>
  <si>
    <t>SEGMENT.03 / S36</t>
  </si>
  <si>
    <t>S36-04</t>
  </si>
  <si>
    <t>AXIS 36 ROW G</t>
  </si>
  <si>
    <t>S36-G-03</t>
  </si>
  <si>
    <t>S36-G-04</t>
  </si>
  <si>
    <t>SEGMENT.02 / S36</t>
  </si>
  <si>
    <t>S36-06</t>
  </si>
  <si>
    <t>SEGMENT.06 / S36</t>
  </si>
  <si>
    <t>S-30-06A-U</t>
  </si>
  <si>
    <t>S-29-02A-L</t>
  </si>
  <si>
    <t>S26-F-04</t>
  </si>
  <si>
    <t>S29-B-03</t>
  </si>
  <si>
    <t>AXIS 37 ROW A</t>
  </si>
  <si>
    <t>S38-07</t>
  </si>
  <si>
    <t>S37-A-03</t>
  </si>
  <si>
    <t>S37-A-04</t>
  </si>
  <si>
    <t>AXIS 38 ROW A</t>
  </si>
  <si>
    <t>S39-07</t>
  </si>
  <si>
    <t>S38-A-03</t>
  </si>
  <si>
    <t>S38-A-04</t>
  </si>
  <si>
    <t>SEGMENT.07 / S36</t>
  </si>
  <si>
    <t>S36-01</t>
  </si>
  <si>
    <t>SEGMENT.07 / S35</t>
  </si>
  <si>
    <t>S35-01</t>
  </si>
  <si>
    <t>S35-02</t>
  </si>
  <si>
    <t>S35-03</t>
  </si>
  <si>
    <t>S35-04</t>
  </si>
  <si>
    <t>AXIS 35 ROW A</t>
  </si>
  <si>
    <t>S36-07</t>
  </si>
  <si>
    <t>S35-A-03</t>
  </si>
  <si>
    <t>S35-A-04</t>
  </si>
  <si>
    <t>AXIS 35 ROW G</t>
  </si>
  <si>
    <t>S35-G-03</t>
  </si>
  <si>
    <t>S35-G-04</t>
  </si>
  <si>
    <t>SEGMENT.03 / S35</t>
  </si>
  <si>
    <t>SEGMENT.01 / S35</t>
  </si>
  <si>
    <t>SEGMENT.05 / S35</t>
  </si>
  <si>
    <t>SEGMENT.06 / S35</t>
  </si>
  <si>
    <t>AXIS 34 ROW A</t>
  </si>
  <si>
    <t>S34-A-03</t>
  </si>
  <si>
    <t>S34-A-04</t>
  </si>
  <si>
    <t>S28-F-04</t>
  </si>
  <si>
    <t>S-28-03A-L</t>
  </si>
  <si>
    <t>S28-B-04</t>
  </si>
  <si>
    <t>S25-F-03</t>
  </si>
  <si>
    <t>S25-G-05</t>
  </si>
  <si>
    <t>S29-F-03</t>
  </si>
  <si>
    <t>S29-D-04</t>
  </si>
  <si>
    <t>شماره صورتمجلس
 PNT-G-050</t>
  </si>
  <si>
    <t>شماره صورتمجلس
 PNT-G-054</t>
  </si>
  <si>
    <t>شماره صورتمجلس
 PNT-G-051</t>
  </si>
  <si>
    <t>شماره صورتمجلس
 PNT-G-055</t>
  </si>
  <si>
    <t>شماره صورتمجلس
 PNT-G-052</t>
  </si>
  <si>
    <t>شماره صورتمجلس
 PNT-G-056</t>
  </si>
  <si>
    <t>1259/0</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</si>
  <si>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1259/0 متر مربع انجام گردید.
</t>
  </si>
  <si>
    <t>شماره صورت PNT-G-050</t>
  </si>
  <si>
    <t>تعداد صفحات پيوست: 9 صفحه</t>
  </si>
  <si>
    <t xml:space="preserve">بدینوسیله امضا کنندگان ذیل تایید می نمایند , تهیه رنگ High Solid GLASS FLAKE Epoxy  به ضخامت 250 میکرون برای المان های ناحیه حد فاصل محور های 19 الی 45 ضلع  جنوبی اسکله شرقی مطابق با ریزمتره پیوست به مساحت 1259/0 متر مربع انجام گردید.
</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</si>
  <si>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ناحیه حد فاصل محور های 19 الی 45 ضلع  جنوبی اسکله شرقی مطابق با ریزمتره پیوست به مساحت 1259/0 متر مربع انجام گردید.
</t>
  </si>
  <si>
    <t>346/2</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</si>
  <si>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346/2 متر مربع انجام گردید.
</t>
  </si>
  <si>
    <t>شماره صورت PNT-G-051</t>
  </si>
  <si>
    <t>شماره صورت PNT-G-052</t>
  </si>
  <si>
    <t>شماره صورتمجلس PNT-G-053</t>
  </si>
  <si>
    <t>شماره صورت PNT-G-054</t>
  </si>
  <si>
    <t>شماره صورت PNT-G-055</t>
  </si>
  <si>
    <t>شماره صورت PNT-G-056</t>
  </si>
  <si>
    <t>شماره صورتمجلس PNT-G-057</t>
  </si>
  <si>
    <t>569/2</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</si>
  <si>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ناحیه حد فاصل محور های 19 الی 45 ضلع  جنوبی اسکله شرقی مطابق با ریزمتره پیوست به مساحت 569/2 متر مربع انجام گردید.
</t>
  </si>
  <si>
    <t xml:space="preserve">بدینوسیله امضا کنندگان ذیل تایید می نمایند , تهیه رنگ High Solid GLASS FLAKE Epoxy  به ضخامت 250 میکرون برای المان های ناحیه حد فاصل محور های 19 الی 45 ضلع  جنوبی اسکله شرقی مطابق با ریزمتره پیوست به مساحت 569/2 متر مربع انجام گردید.
</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</si>
  <si>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569/2 متر مربع انجام گردید.
</t>
  </si>
  <si>
    <t>321/1</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</si>
  <si>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321/1 متر مربع انجام گردید.
</t>
  </si>
  <si>
    <t>تاریخ :1403/11/22</t>
  </si>
  <si>
    <t>تاریخ :1403/11/27</t>
  </si>
  <si>
    <t>تعداد صفحات پيوست:07 صفحه</t>
  </si>
  <si>
    <t>SEGMENT.05 / S36</t>
  </si>
  <si>
    <t>AXIS 37 ROW E</t>
  </si>
  <si>
    <t>S-37-05-U</t>
  </si>
  <si>
    <t>S-37-05-L</t>
  </si>
  <si>
    <t>S37-E-03</t>
  </si>
  <si>
    <t>S37-E-04</t>
  </si>
  <si>
    <t>AXIS 37 ROW B</t>
  </si>
  <si>
    <t>S-37-03-U</t>
  </si>
  <si>
    <t>S-37-03-L</t>
  </si>
  <si>
    <t>S37-B-03</t>
  </si>
  <si>
    <t>S37-B-04</t>
  </si>
  <si>
    <t>S37-B-05</t>
  </si>
  <si>
    <t>AXIS 38 ROW B</t>
  </si>
  <si>
    <t>S-38-03-U</t>
  </si>
  <si>
    <t>S-38-03-L</t>
  </si>
  <si>
    <t>S38-B-03</t>
  </si>
  <si>
    <t>S38-B-04</t>
  </si>
  <si>
    <t>S38-B-05</t>
  </si>
  <si>
    <t>AXIS 37 ROW C</t>
  </si>
  <si>
    <t>S37-C-03</t>
  </si>
  <si>
    <t>S37-C-04</t>
  </si>
  <si>
    <t>AXIS 37 ROW G</t>
  </si>
  <si>
    <t>S37-G-03</t>
  </si>
  <si>
    <t>S37-G-04</t>
  </si>
  <si>
    <t>AXIS 35 ROW F</t>
  </si>
  <si>
    <t>S-35-05-U</t>
  </si>
  <si>
    <t>S-35-05-L</t>
  </si>
  <si>
    <t>S35-F-03</t>
  </si>
  <si>
    <t>S35-F-05</t>
  </si>
  <si>
    <t>S35-F-06</t>
  </si>
  <si>
    <t>AXIS 38 ROW E</t>
  </si>
  <si>
    <t>S-38-05-U</t>
  </si>
  <si>
    <t>S-38-05-L</t>
  </si>
  <si>
    <t>S38-E-03</t>
  </si>
  <si>
    <t>S38-E-04</t>
  </si>
  <si>
    <t>AXIS 38 ROW F</t>
  </si>
  <si>
    <t>S38-F-03</t>
  </si>
  <si>
    <t>S38-F-04</t>
  </si>
  <si>
    <t>S38-F-05</t>
  </si>
  <si>
    <t>S-27-01-L</t>
  </si>
  <si>
    <t>S-30-04-U</t>
  </si>
  <si>
    <t>شماره صورت PNT-G-058</t>
  </si>
  <si>
    <t>504/2</t>
  </si>
  <si>
    <t>شماره صورتمجلس
 PNT-G-058</t>
  </si>
  <si>
    <t>شماره صورتمجلس
 PNT-G-059</t>
  </si>
  <si>
    <t>404/0</t>
  </si>
  <si>
    <t>شماره صورت PNT-G-059</t>
  </si>
  <si>
    <t>شماره صورتمجلس
 PNT-G-060</t>
  </si>
  <si>
    <t>شماره صورت PNT-G-060</t>
  </si>
  <si>
    <t>شماره صورتمجلس PNT-G-061</t>
  </si>
  <si>
    <t>AXIS 21 ROW E</t>
  </si>
  <si>
    <t>S21-E-03</t>
  </si>
  <si>
    <t>S21-E-04</t>
  </si>
  <si>
    <t>S19-45
AXIS 21 ROW D~E</t>
  </si>
  <si>
    <t>AXIS 22 ROW A</t>
  </si>
  <si>
    <t>S22-A-02</t>
  </si>
  <si>
    <t>S22-A-03</t>
  </si>
  <si>
    <t>S19-45
AXIS 22 ROW A~C</t>
  </si>
  <si>
    <t>S22-07</t>
  </si>
  <si>
    <t>S22-01</t>
  </si>
  <si>
    <t>S22-04</t>
  </si>
  <si>
    <t>S22-08</t>
  </si>
  <si>
    <t>S22-02</t>
  </si>
  <si>
    <t>S22-03</t>
  </si>
  <si>
    <t>303/2</t>
  </si>
  <si>
    <t>شماره صورت PNT-G-062</t>
  </si>
  <si>
    <t>شماره صورت PNT-G-063</t>
  </si>
  <si>
    <t>107/1</t>
  </si>
  <si>
    <t>شماره صورت PNT-G-064</t>
  </si>
  <si>
    <t>شماره صورتمجلس PNT-G-065</t>
  </si>
  <si>
    <t>موضـوع:  اعمال رنگ High Solid GLASS FLAKE EPOXY به وسیله دستگاه رنگ پاش بدون هوا (Airless) به ضخامت 250 میکرون در اسکله</t>
  </si>
  <si>
    <t>موضـوع: اعمال رنگ High Solid GLASS FLAKE EPOXY به وسیله دستگاه رنگ پاش بدون هوا (Airless) به ضخامت 250 میکرون در اسکله</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</si>
  <si>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504/2 متر مربع انجام گردید.
</t>
  </si>
  <si>
    <t>اعمال رنگ High Solid GLASS FLAKE EPOXY  به وسیله دستگاه رنگ پاش بدون هوا (Airless) به ضخامت 250 میکرون در اسکله</t>
  </si>
  <si>
    <t>موضـوع: اضافه بهای اعمال رنگ High Solid GLASS FLAKE EPOXY به وسیله دستگاه رنگ پاش بدون هوا (Airless) به ضخامت 250 میکرون در اسکله ( در صورتی که سطح مورد نظر ، لوله تا 8 اینچ یا مقاطع فولادی تا 200 میلی متر باشد.)</t>
  </si>
  <si>
    <t>اضافه بهای اعمال رنگ High Solid GLASS FLAKE EPOXY به وسیله دستگاه رنگ پاش بدون هوا (Airless) به ضخامت 250 میکرون در اسکله ( در صورتی که سطح مورد نظر ، لوله تا 8 اینچ یا مقاطع فولادی تا 200 میلی متر باشد.)</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</si>
  <si>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404/0 متر مربع انجام گردید.
</t>
  </si>
  <si>
    <t>موضـوع: اضافه بها اعمال رنگ High Solid GLASS FLAKE EPOXY به وسیله دستگاه رنگ پاش بدون هوا (Airless) به ضخامت 250 میکرون درناحیه بالای اسپلش زون تا زیر عرشه اسکله معادل 20% بهای واحد ردیف 641903107 طبق بند 13 مقدمه فصل 19 فهرست بها</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</si>
  <si>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ناحیه حد فاصل محور های 19 الی 45 ضلع  جنوبی اسکله شرقی مطابق با ریزمتره پیوست به مساحت 504/2 متر مربع انجام گردید.
</t>
  </si>
  <si>
    <t>اضافه بها اعمال رنگ High Solid GLASS FLAKE EPOXY به وسیله دستگاه رنگ پاش بدون هوا (Airless) به ضخامت 250 میکرون درناحیه بالای اسپلش زون تا زیر عرشه اسکله معادل 20% بهای واحد ردیف 641903107 طبق بند 13 مقدمه فصل 19 فهرست بها</t>
  </si>
  <si>
    <t xml:space="preserve">موضـوع: تهیه رنگ High Solid GLASS FLAKE EPOXY به ضخامت 250 میکرون </t>
  </si>
  <si>
    <t xml:space="preserve">بدینوسیله امضا کنندگان ذیل تایید می نمایند , تهیه رنگ High Solid GLASS FLAKE EPOXY  به ضخامت 250 میکرون برای المان های ناحیه حد فاصل محور های 19 الی 45 ضلع  جنوبی اسکله شرقی مطابق با ریزمتره پیوست به مساحت 504/2 متر مربع انجام گردید.
</t>
  </si>
  <si>
    <t xml:space="preserve"> تهیه رنگ High Solid GLASS FLAKE EPOXY به ضخامت 250 میکرون</t>
  </si>
  <si>
    <t>شماره صورتمجلس
 PNT-G-062</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</si>
  <si>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303/2 متر مربع انجام گردید.
</t>
  </si>
  <si>
    <t>شماره صورتمجلس
 PNT-G-063</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</si>
  <si>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107/1 متر مربع انجام گردید.
</t>
  </si>
  <si>
    <t>شماره صورتمجلس
 PNT-G-064</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</si>
  <si>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ناحیه حد فاصل محور های 19 الی 45 ضلع  جنوبی اسکله شرقی مطابق با ریزمتره پیوست به مساحت 303/2 متر مربع انجام گردید.
</t>
  </si>
  <si>
    <t xml:space="preserve">بدینوسیله امضا کنندگان ذیل تایید می نمایند , تهیه رنگ High Solid GLASS FLAKE EPOXY  به ضخامت 250 میکرون برای المان های ناحیه حد فاصل محور های 19 الی 45 ضلع  جنوبی اسکله شرقی مطابق با ریزمتره پیوست به مساحت 303/2 متر مربع انجام گردید.
</t>
  </si>
  <si>
    <t>تاریخ :1403/12/13</t>
  </si>
  <si>
    <t>SEGMENT.01 / S37</t>
  </si>
  <si>
    <t>S37-01</t>
  </si>
  <si>
    <t>S37-02</t>
  </si>
  <si>
    <t>S37-03</t>
  </si>
  <si>
    <t>S37-04</t>
  </si>
  <si>
    <t>S37-06A</t>
  </si>
  <si>
    <t>S37-06B</t>
  </si>
  <si>
    <t>SEGMENT.04 / S37</t>
  </si>
  <si>
    <t>SEGMENT.01 / S38</t>
  </si>
  <si>
    <t>S38-01</t>
  </si>
  <si>
    <t>S38-02</t>
  </si>
  <si>
    <t>S38-03</t>
  </si>
  <si>
    <t>S38-04</t>
  </si>
  <si>
    <t>AXIS 38 ROW G</t>
  </si>
  <si>
    <t>S38-G-03</t>
  </si>
  <si>
    <t>S38-G-04</t>
  </si>
  <si>
    <t>S-27-01-U</t>
  </si>
  <si>
    <t>TYP.04</t>
  </si>
  <si>
    <t>S-28-03A-U</t>
  </si>
  <si>
    <t>S-24-06-L</t>
  </si>
  <si>
    <t>SEGMENT.07 / S37</t>
  </si>
  <si>
    <t>SEGMENT.06 / S37</t>
  </si>
  <si>
    <t>SEGMENT.03 / S37</t>
  </si>
  <si>
    <t>AXIS 38 ROW G'</t>
  </si>
  <si>
    <t>S-38-01-U</t>
  </si>
  <si>
    <t>S-38-01-L</t>
  </si>
  <si>
    <t>S38-G'-02</t>
  </si>
  <si>
    <t>S38-G'-03</t>
  </si>
  <si>
    <t>SEGMENT.02 / S38</t>
  </si>
  <si>
    <t>AXIS 35 ROW B</t>
  </si>
  <si>
    <t>S-35-03-U</t>
  </si>
  <si>
    <t>S35-B-03</t>
  </si>
  <si>
    <t>S35-B-04</t>
  </si>
  <si>
    <t>S35-B-05</t>
  </si>
  <si>
    <t>SEGMENT.03 / S38</t>
  </si>
  <si>
    <t>AXIS 37 ROW F</t>
  </si>
  <si>
    <t>S37-F-03</t>
  </si>
  <si>
    <t>S37-F-05</t>
  </si>
  <si>
    <t>S37-F-06</t>
  </si>
  <si>
    <t>شماره صورتمجلس
 PNT-G-066</t>
  </si>
  <si>
    <t>شماره صورتمجلس
 PNT-G-067</t>
  </si>
  <si>
    <t>شماره صورتمجلس
 PNT-G-068</t>
  </si>
  <si>
    <t>شماره صورت PNT-G-066</t>
  </si>
  <si>
    <t>شماره صورت PNT-G-067</t>
  </si>
  <si>
    <t>شماره صورت PNT-G-068</t>
  </si>
  <si>
    <t>شماره صورتمجلس PNT-G-069</t>
  </si>
  <si>
    <t>868/0</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</si>
  <si>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868/0 متر مربع انجام گردید.
</t>
  </si>
  <si>
    <t>288/2</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</si>
  <si>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288/2 متر مربع انجام گردید.
</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</si>
  <si>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ناحیه حد فاصل محور های 19 الی 45 ضلع  جنوبی اسکله شرقی مطابق با ریزمتره پیوست به مساحت 868/0 متر مربع انجام گردید.
</t>
  </si>
  <si>
    <t xml:space="preserve">بدینوسیله امضا کنندگان ذیل تایید می نمایند , تهیه رنگ High Solid GLASS FLAKE EPOXY  به ضخامت 250 میکرون برای المان های ناحیه حد فاصل محور های 19 الی 45 ضلع  جنوبی اسکله شرقی مطابق با ریزمتره پیوست به مساحت 868/0 متر مربع انجام گردید.
</t>
  </si>
  <si>
    <t>تاریخ :1404/01/24</t>
  </si>
  <si>
    <t>S19-45(upper)
AXIS 22 ROW C~F</t>
  </si>
  <si>
    <t>S19-45 (lower)
AXIS 22 ROW C~F</t>
  </si>
  <si>
    <t>AXIS 21 ROW G</t>
  </si>
  <si>
    <t>S21-G-02</t>
  </si>
  <si>
    <t>S21-G-03</t>
  </si>
  <si>
    <t>S19-45
AXIS 21 ROW F~G</t>
  </si>
  <si>
    <t>S22-06</t>
  </si>
  <si>
    <t>S22-09</t>
  </si>
  <si>
    <t>UC260*290*30*15</t>
  </si>
  <si>
    <t>S19-45
AXIS 22 ROW F~G</t>
  </si>
  <si>
    <t>PLATE BETWEEN TWO S22-09</t>
  </si>
  <si>
    <t>PL.1510*100*15</t>
  </si>
  <si>
    <t>GUSSET - LOWER DECK
(Row F)  AXIS21</t>
  </si>
  <si>
    <t>TYP.03 (LOWER DECK)</t>
  </si>
  <si>
    <t>--</t>
  </si>
  <si>
    <t>GUSSET - UPPER DECK
(Row F)  AXIS21</t>
  </si>
  <si>
    <t>TYP.05 (UPPER DECK)</t>
  </si>
  <si>
    <t>TYP.01</t>
  </si>
  <si>
    <t>شماره صورتمجلس
 PNT-G-070</t>
  </si>
  <si>
    <t>تاریخ :1404/01/28</t>
  </si>
  <si>
    <t>شماره صورت PNT-G-070</t>
  </si>
  <si>
    <t>شماره صورت PNT-G-071</t>
  </si>
  <si>
    <t>شماره صورت PNT-G-072</t>
  </si>
  <si>
    <t>شماره صورتمجلس PNT-G-073</t>
  </si>
  <si>
    <t>538/6</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</si>
  <si>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538/6 متر مربع انجام گردید.
</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</si>
  <si>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ناحیه حد فاصل محور های 19 الی 45 ضلع  جنوبی اسکله شرقی مطابق با ریزمتره پیوست به مساحت 538/6 متر مربع انجام گردید.
</t>
  </si>
  <si>
    <t xml:space="preserve">بدینوسیله امضا کنندگان ذیل تایید می نمایند , تهیه رنگ High Solid GLASS FLAKE EPOXY  به ضخامت 250 میکرون برای المان های ناحیه حد فاصل محور های 19 الی 45 ضلع  جنوبی اسکله شرقی مطابق با ریزمتره پیوست به مساحت 538/6 متر مربع انجام گردید.
</t>
  </si>
  <si>
    <t>شماره صورتمجلس
 PNT-G-071</t>
  </si>
  <si>
    <t>شماره صورتمجلس
 PNT-G-072</t>
  </si>
  <si>
    <t>229/6</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</si>
  <si>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229/6 متر مربع انجام گردید.
</t>
  </si>
  <si>
    <t>تاریخ :1404/01/30</t>
  </si>
  <si>
    <t>AXIS 35 ROW C</t>
  </si>
  <si>
    <t>S35-C-03</t>
  </si>
  <si>
    <t>S35-C-04</t>
  </si>
  <si>
    <t>SEGMENT.04 / S35</t>
  </si>
  <si>
    <t>AXIS 35 ROW A'</t>
  </si>
  <si>
    <t>S-35-01-U</t>
  </si>
  <si>
    <t>S-35-01-L</t>
  </si>
  <si>
    <t>S35-A'-02</t>
  </si>
  <si>
    <t>S35-A'-03</t>
  </si>
  <si>
    <t>SEGMENT.04 / S39</t>
  </si>
  <si>
    <t>S39-02</t>
  </si>
  <si>
    <t>S39-03</t>
  </si>
  <si>
    <t>S39-04</t>
  </si>
  <si>
    <t>EXP-BOX-U</t>
  </si>
  <si>
    <t>EXP-BOX-L</t>
  </si>
  <si>
    <t>EXP-U-01</t>
  </si>
  <si>
    <t>PL.2771*170*20</t>
  </si>
  <si>
    <t>SEGMENT.05 / S37</t>
  </si>
  <si>
    <t>AXIS 38 ROW C</t>
  </si>
  <si>
    <t>S38-C-03</t>
  </si>
  <si>
    <t>S38-C-04</t>
  </si>
  <si>
    <t>AXIS 39 ROW A</t>
  </si>
  <si>
    <t>S40-07</t>
  </si>
  <si>
    <t>S39-A-03</t>
  </si>
  <si>
    <t>S39-A-04</t>
  </si>
  <si>
    <t>AXIS 36 ROW B</t>
  </si>
  <si>
    <t>S-36-03-U</t>
  </si>
  <si>
    <t>S-36-03-L</t>
  </si>
  <si>
    <t>S36-B-03</t>
  </si>
  <si>
    <t>S36-B-04</t>
  </si>
  <si>
    <t>S36-B-05</t>
  </si>
  <si>
    <t>SEGMENT.06 / S38</t>
  </si>
  <si>
    <t>S38-06</t>
  </si>
  <si>
    <t>SEGMENT.07 / S40</t>
  </si>
  <si>
    <t>S40-01</t>
  </si>
  <si>
    <t>S40-02</t>
  </si>
  <si>
    <t>S40-03</t>
  </si>
  <si>
    <t>S40-04</t>
  </si>
  <si>
    <t>AXIS 40 ROW B</t>
  </si>
  <si>
    <t>S-40-05-U</t>
  </si>
  <si>
    <t>S-40-05-L</t>
  </si>
  <si>
    <t>S40-B-03</t>
  </si>
  <si>
    <t>S40-B-05</t>
  </si>
  <si>
    <t>S40-B-06</t>
  </si>
  <si>
    <t>AXIS 39 ROW G</t>
  </si>
  <si>
    <t>S39-G-03</t>
  </si>
  <si>
    <t>S39-G-04</t>
  </si>
  <si>
    <t>AXIS 40 ROW A</t>
  </si>
  <si>
    <t>S41-07</t>
  </si>
  <si>
    <t>S40-A-03</t>
  </si>
  <si>
    <t>S40-A-04</t>
  </si>
  <si>
    <t>AXIS 40 ROW G</t>
  </si>
  <si>
    <t>S40-G-03</t>
  </si>
  <si>
    <t>S40-G-04</t>
  </si>
  <si>
    <t>`</t>
  </si>
  <si>
    <t>شماره صورتمجلس
 PNT-G-074</t>
  </si>
  <si>
    <t>شماره صورتمجلس
 PNT-G-075</t>
  </si>
  <si>
    <t>838/4</t>
  </si>
  <si>
    <t>336/6</t>
  </si>
  <si>
    <t>تعداد صفحات پيوست: 06 صفحه</t>
  </si>
  <si>
    <t>شماره صورتمجلس PNT-G-077</t>
  </si>
  <si>
    <t xml:space="preserve">بدینوسیله امضا کنندگان ذیل تایید می نمایند , تهیه رنگ High Solid GLASS FLAKE EPOXY  به ضخامت 250 میکرون برای المان های ناحیه حد فاصل محور های 19 الی 45 ضلع  جنوبی اسکله شرقی مطابق با ریزمتره پیوست به مساحت 838/4 متر مربع انجام گردید.
</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</si>
  <si>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ناحیه حد فاصل محور های 19 الی 45 ضلع  جنوبی اسکله شرقی مطابق با ریزمتره پیوست به مساحت 838/4 متر مربع انجام گردید.
</t>
  </si>
  <si>
    <t>شماره صورت PNT-G-076</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</si>
  <si>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336/6 متر مربع انجام گردید.
</t>
  </si>
  <si>
    <t>شماره صورت PNT-G-074</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</si>
  <si>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838/4 متر مربع انجام گردید.
</t>
  </si>
  <si>
    <t>شماره صورتمجلس
 PNT-G-076</t>
  </si>
  <si>
    <t>شماره صورت PNT-G-075</t>
  </si>
  <si>
    <t>AXIS 21 ROW F</t>
  </si>
  <si>
    <t>S21-F-03</t>
  </si>
  <si>
    <t>S21-F-05</t>
  </si>
  <si>
    <t>S19-45(upper)
AXIS 21 ROW E~F</t>
  </si>
  <si>
    <t>S19-45 (lower)
AXIS 21 ROW E~F</t>
  </si>
  <si>
    <t>AXIS 22 ROW B</t>
  </si>
  <si>
    <t>S-22-03A-U</t>
  </si>
  <si>
    <t>S-22-03A-L</t>
  </si>
  <si>
    <t>S22-B-03</t>
  </si>
  <si>
    <t>S22-B-04</t>
  </si>
  <si>
    <t>S22-B-05</t>
  </si>
  <si>
    <t>AXIS 22 ROW C</t>
  </si>
  <si>
    <t>S-22-03-U</t>
  </si>
  <si>
    <t>S-22-03-L</t>
  </si>
  <si>
    <t>S22-C-03</t>
  </si>
  <si>
    <t>S22-C-04</t>
  </si>
  <si>
    <t>AXIS 22 ROW D</t>
  </si>
  <si>
    <t>AXIS 22 ROW E</t>
  </si>
  <si>
    <t>S22-E-03</t>
  </si>
  <si>
    <t>S22-E-04</t>
  </si>
  <si>
    <t>S-22-02-U</t>
  </si>
  <si>
    <t>S-22-04A-U</t>
  </si>
  <si>
    <t>S-22-04-U</t>
  </si>
  <si>
    <t>S-22-02-L</t>
  </si>
  <si>
    <t>S-22-04A-L</t>
  </si>
  <si>
    <t>S-22-04-L</t>
  </si>
  <si>
    <t>شماره صورتمجلس
 PNT-G-078</t>
  </si>
  <si>
    <t>شماره صورتمجلس
 PNT-G-079</t>
  </si>
  <si>
    <t>شماره صورتمجلس
 PNT-G-080</t>
  </si>
  <si>
    <t>شماره صورت PNT-G-078</t>
  </si>
  <si>
    <t>شماره صورت PNT-G-079</t>
  </si>
  <si>
    <t>شماره صورت PNT-G-080</t>
  </si>
  <si>
    <t>شماره صورتمجلس PNT-G-081</t>
  </si>
  <si>
    <t>478/2</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</si>
  <si>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478/2 متر مربع انجام گردید.
</t>
  </si>
  <si>
    <t xml:space="preserve">بدینوسیله امضا کنندگان ذیل تایید می نمایند , تهیه رنگ High Solid GLASS FLAKE EPOXY  به ضخامت 250 میکرون برای المان های ناحیه حد فاصل محور های 19 الی 45 ضلع  جنوبی اسکله شرقی مطابق با ریزمتره پیوست به مساحت 478/2 متر مربع انجام گردید.
</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</si>
  <si>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ناحیه حد فاصل محور های 19 الی 45 ضلع  جنوبی اسکله شرقی مطابق با ریزمتره پیوست به مساحت 478/2 متر مربع انجام گردید.
</t>
  </si>
  <si>
    <t>تاریخ :1404/02/20</t>
  </si>
  <si>
    <t>430/6</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</si>
  <si>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430/6 متر مربع انجام گردید.
</t>
  </si>
  <si>
    <t>تاریخ :1404/02/24</t>
  </si>
  <si>
    <t>تعداد صفحات پيوست: 07 صفحه</t>
  </si>
  <si>
    <t>AXIS 36 ROW C</t>
  </si>
  <si>
    <t>S-36-05-U</t>
  </si>
  <si>
    <t>S-36-05-L</t>
  </si>
  <si>
    <t>S36-C-03</t>
  </si>
  <si>
    <t>S36-C-04</t>
  </si>
  <si>
    <t>SEGMENT.02 / S40</t>
  </si>
  <si>
    <t>S40-06</t>
  </si>
  <si>
    <t>طوم موثر : 4586
متصل به بولارد</t>
  </si>
  <si>
    <t>SEGMENT.03 / S39</t>
  </si>
  <si>
    <t>AXIS 36 ROW F</t>
  </si>
  <si>
    <t>S36-F-03</t>
  </si>
  <si>
    <t>S36-F-05</t>
  </si>
  <si>
    <t>S36-F-06</t>
  </si>
  <si>
    <t>AXIS 34 ROW C</t>
  </si>
  <si>
    <t>S34-C-03</t>
  </si>
  <si>
    <t>S34-C-04</t>
  </si>
  <si>
    <t>AXIS 34 ROW E</t>
  </si>
  <si>
    <t>S34-E-03</t>
  </si>
  <si>
    <t>S34-E-04</t>
  </si>
  <si>
    <t>SEGMENT.05 / S38</t>
  </si>
  <si>
    <t>SEGMENT.05 / S40</t>
  </si>
  <si>
    <t>AXIS 39 ROW A'</t>
  </si>
  <si>
    <t>S-39-01-U</t>
  </si>
  <si>
    <t>طول موثر : 4586
متصل به بولارد</t>
  </si>
  <si>
    <t>S-39-01-L</t>
  </si>
  <si>
    <t>S39-A'-02</t>
  </si>
  <si>
    <t>S39-A'-03</t>
  </si>
  <si>
    <t>SEGMENT.08 / S39</t>
  </si>
  <si>
    <t>S39-01</t>
  </si>
  <si>
    <t>SEGMENT.03 / S40</t>
  </si>
  <si>
    <t>AXIS 36 ROW A'</t>
  </si>
  <si>
    <t>S-36-01-U</t>
  </si>
  <si>
    <t>S-36-01-L</t>
  </si>
  <si>
    <t>S36-A'-02</t>
  </si>
  <si>
    <t>S36-A'-03</t>
  </si>
  <si>
    <t>SEGMENT.05 / S39</t>
  </si>
  <si>
    <t>SEGMENT.06 / S40</t>
  </si>
  <si>
    <t>AXIS 40 ROW F</t>
  </si>
  <si>
    <t>S-40-03-U</t>
  </si>
  <si>
    <t>S-40-03-L</t>
  </si>
  <si>
    <t>S40-F-03</t>
  </si>
  <si>
    <t>S40-F-04</t>
  </si>
  <si>
    <t>S40-F-05</t>
  </si>
  <si>
    <t>AXIS 39 ROW C</t>
  </si>
  <si>
    <t>S-39-05-U</t>
  </si>
  <si>
    <t>S-39-05-L</t>
  </si>
  <si>
    <t>S39-C-03</t>
  </si>
  <si>
    <t>S39-C-04</t>
  </si>
  <si>
    <t>SEGMENT.04 / S40</t>
  </si>
  <si>
    <t>SEGMENT.04 / S38</t>
  </si>
  <si>
    <t>BOLLARD AXIS 34- ROW G'</t>
  </si>
  <si>
    <t>AXIS 39 ROW E</t>
  </si>
  <si>
    <t>S39-E-03</t>
  </si>
  <si>
    <t>S39-E-04</t>
  </si>
  <si>
    <t>AXIS 36 ROW E</t>
  </si>
  <si>
    <t>S36-E-03</t>
  </si>
  <si>
    <t>S36-E-04</t>
  </si>
  <si>
    <t>AXIS 40 ROW A'</t>
  </si>
  <si>
    <t>S-40-01-U</t>
  </si>
  <si>
    <t>S-40-01-L</t>
  </si>
  <si>
    <t>S40-A'-02</t>
  </si>
  <si>
    <t>S40-A'-03</t>
  </si>
  <si>
    <t>S19-45(upper)
AXIS 23 ROW B~F</t>
  </si>
  <si>
    <t>S19-45 (lower)
AXIS 23 ROW B~F</t>
  </si>
  <si>
    <t>S23-04</t>
  </si>
  <si>
    <t>S23-03</t>
  </si>
  <si>
    <t>S23-02</t>
  </si>
  <si>
    <t>S23-08</t>
  </si>
  <si>
    <t>GUSSET - LOWER DECK
(Row D)  AXIS23</t>
  </si>
  <si>
    <t>TYP.04 (LOWER DECK)</t>
  </si>
  <si>
    <t>GUSSET - UPPER DECK
(Row D)  AXIS23</t>
  </si>
  <si>
    <t>TYP.03 (UPPER DECK)</t>
  </si>
  <si>
    <t>BOLLARD AXIS 23- ROW B</t>
  </si>
  <si>
    <t>AXIS 22 ROW F</t>
  </si>
  <si>
    <t>S22-F-03</t>
  </si>
  <si>
    <t>S22-F-04</t>
  </si>
  <si>
    <t>S22-F-05</t>
  </si>
  <si>
    <t>شماره صورتمجلس
 PNT-G-082</t>
  </si>
  <si>
    <t>شماره صورتمجلس
 PNT-G-086</t>
  </si>
  <si>
    <t>شماره صورتمجلس
 PNT-G-083</t>
  </si>
  <si>
    <t>شماره صورتمجلس
 PNT-G-087</t>
  </si>
  <si>
    <t>شماره صورتمجلس
 PNT-G-088</t>
  </si>
  <si>
    <t>453/9</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</si>
  <si>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453/9 متر مربع انجام گردید.
</t>
  </si>
  <si>
    <t>شماره صورت PNT-G-082</t>
  </si>
  <si>
    <t>1189/4</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</si>
  <si>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1189/4 متر مربع انجام گردید.
</t>
  </si>
  <si>
    <t>شماره صورت PNT-G-086</t>
  </si>
  <si>
    <t>شماره صورت PNT-G-083</t>
  </si>
  <si>
    <t>657/0</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</si>
  <si>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657/0 متر مربع انجام گردید.
</t>
  </si>
  <si>
    <t>شماره صورت PNT-G-087</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</si>
  <si>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ناحیه حد فاصل محور های 19 الی 45 ضلع  جنوبی اسکله شرقی مطابق با ریزمتره پیوست به مساحت 453/9 متر مربع انجام گردید.
</t>
  </si>
  <si>
    <t>شماره صورت PNT-G-084</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</si>
  <si>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ناحیه حد فاصل محور های 19 الی 45 ضلع  جنوبی اسکله شرقی مطابق با ریزمتره پیوست به مساحت 1189/4 متر مربع انجام گردید.
</t>
  </si>
  <si>
    <t>شماره صورت PNT-G-088</t>
  </si>
  <si>
    <t xml:space="preserve">بدینوسیله امضا کنندگان ذیل تایید می نمایند , تهیه رنگ High Solid GLASS FLAKE EPOXY  به ضخامت 250 میکرون برای المان های ناحیه حد فاصل محور های 19 الی 45 ضلع  جنوبی اسکله شرقی مطابق با ریزمتره پیوست به مساحت 453/9 متر مربع انجام گردید.
</t>
  </si>
  <si>
    <t xml:space="preserve">بدینوسیله امضا کنندگان ذیل تایید می نمایند , تهیه رنگ High Solid GLASS FLAKE EPOXY  به ضخامت 250 میکرون برای المان های ناحیه حد فاصل محور های 19 الی 45 ضلع  جنوبی اسکله شرقی مطابق با ریزمتره پیوست به مساحت 1189/4 متر مربع انجام گردید.
</t>
  </si>
  <si>
    <t>شماره صورتمجلس PNT-G-089</t>
  </si>
  <si>
    <t>شماره صورتمجلس PNT-G-085</t>
  </si>
  <si>
    <t>تاریخ :1404/03/21</t>
  </si>
  <si>
    <t>199/2</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</si>
  <si>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199/2 متر مربع انجام گردید.
</t>
  </si>
  <si>
    <t>تعداد صفحات پيوست: 05 صفحه</t>
  </si>
  <si>
    <t>S-30-05-U</t>
  </si>
  <si>
    <t>S-24-06-U</t>
  </si>
  <si>
    <t>SUPPORT GRATING
TYP.02 (AXIS 27 TO 28 )</t>
  </si>
  <si>
    <t>AXIS 40 ROW C</t>
  </si>
  <si>
    <t>S40-C-03</t>
  </si>
  <si>
    <t>S40-C-04</t>
  </si>
  <si>
    <t>AXIS 39 ROW F</t>
  </si>
  <si>
    <t>S-39-03-U</t>
  </si>
  <si>
    <t>S-39-03-L</t>
  </si>
  <si>
    <t>S39-F-03</t>
  </si>
  <si>
    <t>S39-F-04</t>
  </si>
  <si>
    <t>S39-F-05</t>
  </si>
  <si>
    <t>شماره صورتمجلس
 PNT-G-092</t>
  </si>
  <si>
    <t>شماره صورتمجلس
 PNT-G-091</t>
  </si>
  <si>
    <t>شماره صورتمجلس
 PNT-G-090</t>
  </si>
  <si>
    <t>شماره صورت PNT-G-090</t>
  </si>
  <si>
    <t>شماره صورت PNT-G-091</t>
  </si>
  <si>
    <t>شماره صورت PNT-G-092</t>
  </si>
  <si>
    <t>شماره صورتمجلس PNT-G-093</t>
  </si>
  <si>
    <t>850/0</t>
  </si>
  <si>
    <t xml:space="preserve">بدینوسیله امضا کنندگان ذیل تایید می نمایند , تهیه رنگ High Solid GLASS FLAKE EPOXY  به ضخامت 250 میکرون برای المان های ناحیه حد فاصل محور های 19 الی 45 ضلع  جنوبی اسکله شرقی مطابق با ریزمتره پیوست به مساحت 850/0 متر مربع انجام گردید.
</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</si>
  <si>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ناحیه حد فاصل محور های 19 الی 45 ضلع  جنوبی اسکله شرقی مطابق با ریزمتره پیوست به مساحت 850/0 متر مربع انجام گردید.
</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</si>
  <si>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850/0 متر مربع انجام گردید.
</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</si>
  <si>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850/0 متر مربع انجام گردید.
</t>
  </si>
  <si>
    <t>تاریخ :1404/04/16</t>
  </si>
  <si>
    <t>453/8</t>
  </si>
  <si>
    <t>BOLLARD AXIS 35- ROW B</t>
  </si>
  <si>
    <t>TYP.05</t>
  </si>
  <si>
    <t>BOLLARD AXIS 23- ROW F</t>
  </si>
  <si>
    <t>AXIS 22 ROW G</t>
  </si>
  <si>
    <t>S22-G-02</t>
  </si>
  <si>
    <t>S22-G-03</t>
  </si>
  <si>
    <t>GUSSET - LOWER DECK
(Row G)  AXIS 22</t>
  </si>
  <si>
    <t>TYP.06 (LOWER DECK)</t>
  </si>
  <si>
    <t>GUSSET - UPPER DECK
(Row G)  AXIS 22</t>
  </si>
  <si>
    <t>TYP.04 (UPPER DECK)</t>
  </si>
  <si>
    <t>S23-01</t>
  </si>
  <si>
    <t>S19-45(upper)
AXIS 23 ROW F~G</t>
  </si>
  <si>
    <t>S19-45 (lower)
AXIS 23 ROW F~G</t>
  </si>
  <si>
    <t>S23-05</t>
  </si>
  <si>
    <t>S23-06</t>
  </si>
  <si>
    <t>S23-07</t>
  </si>
  <si>
    <t>S23-09</t>
  </si>
  <si>
    <t>CAP TO PILE
( UPPER SURFACE )</t>
  </si>
  <si>
    <t>شماره صورتمجلس
 PNT-G-100</t>
  </si>
  <si>
    <t>شماره صورتمجلس
 PNT-G-099</t>
  </si>
  <si>
    <t>شماره صورتمجلس
 PNT-G-098</t>
  </si>
  <si>
    <t>شماره صورتمجلس
 PNT-G-096</t>
  </si>
  <si>
    <t>شماره صورتمجلس
 PNT-G-095</t>
  </si>
  <si>
    <t>شماره صورتمجلس
 PNT-G-094</t>
  </si>
  <si>
    <t>340/6</t>
  </si>
  <si>
    <t>شماره صورت PNT-G-094</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</si>
  <si>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340/6 متر مربع انجام گردید.
</t>
  </si>
  <si>
    <t>شماره صورت PNT-G-095</t>
  </si>
  <si>
    <t>174/2</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</si>
  <si>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مساحت174/2 متر مربع انجام گردید.
</t>
  </si>
  <si>
    <t>شماره صورت PNT-G-096</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</si>
  <si>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ناحیه حد فاصل محور های 19 الی 45 ضلع  جنوبی اسکله شرقی مطابق با ریزمتره پیوست به مساحت 340/6 متر مربع انجام گردید.
</t>
  </si>
  <si>
    <t>شماره صورتمجلس PNT-G-097</t>
  </si>
  <si>
    <t xml:space="preserve">بدینوسیله امضا کنندگان ذیل تایید می نمایند , تهیه رنگ High Solid GLASS FLAKE EPOXY  به ضخامت 250 میکرون برای المان های ناحیه حد فاصل محور های 19 الی 45 ضلع  جنوبی اسکله شرقی مطابق با ریزمتره پیوست به مساحت 340/6 متر مربع انجام گردید.
</t>
  </si>
  <si>
    <t>345/4</t>
  </si>
  <si>
    <t>249/2</t>
  </si>
  <si>
    <t>شماره صورت PNT-G-098</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</si>
  <si>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345/4 متر مربع انجام گردید.
</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</si>
  <si>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مساحت249/2 متر مربع انجام گردید.
</t>
  </si>
  <si>
    <t>شماره صورت PNT-G-099</t>
  </si>
  <si>
    <t>شماره صورت PNT-G-100</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</si>
  <si>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ناحیه حد فاصل محور های 19 الی 45 ضلع  جنوبی اسکله شرقی مطابق با ریزمتره پیوست به مساحت 345/4 متر مربع انجام گردید.
</t>
  </si>
  <si>
    <t xml:space="preserve">بدینوسیله امضا کنندگان ذیل تایید می نمایند , تهیه رنگ High Solid GLASS FLAKE EPOXY  به ضخامت 250 میکرون برای المان های ناحیه حد فاصل محور های 19 الی 45 ضلع  جنوبی اسکله شرقی مطابق با ریزمتره پیوست به مساحت 345/4 متر مربع انجام گردید.
</t>
  </si>
  <si>
    <t>شماره صورتمجلس PNT-G-101</t>
  </si>
  <si>
    <t>تاریخ :1404/04/22</t>
  </si>
  <si>
    <t>تاریخ :1404/04/26</t>
  </si>
  <si>
    <t xml:space="preserve">CAP PILE </t>
  </si>
  <si>
    <t>800*800*15</t>
  </si>
  <si>
    <t>----</t>
  </si>
  <si>
    <t>1920*720</t>
  </si>
  <si>
    <t>S19-45(upper)
AXIS 24 ROW B~D</t>
  </si>
  <si>
    <t>S19-45 (lower)
AXIS 24 ROW B~D</t>
  </si>
  <si>
    <t>S24-03</t>
  </si>
  <si>
    <t>S24-02</t>
  </si>
  <si>
    <t>S-23-04-L</t>
  </si>
  <si>
    <t>S-23-04A-U</t>
  </si>
  <si>
    <t>S24-07</t>
  </si>
  <si>
    <t>GUSSET - LOWER DECK
(Row B)  AXIS 24</t>
  </si>
  <si>
    <t>TYP.07 (LOWER DECK)</t>
  </si>
  <si>
    <t>GUSSET - UPPER DECK
(Row B)  AXIS 24</t>
  </si>
  <si>
    <t>TYP.06 (UPPER DECK)</t>
  </si>
  <si>
    <t>GUSSET - LOWER DECK
(Row C)  AXIS 24</t>
  </si>
  <si>
    <t>TYP.05 (LOWER DECK)</t>
  </si>
  <si>
    <t>GUSSET - UPPER DECK
(Row C)  AXIS 24</t>
  </si>
  <si>
    <t>GUSSET - LOWER DECK
(Row D)  AXIS 24</t>
  </si>
  <si>
    <t>GUSSET - UPPER DECK
(Row D)  AXIS 24</t>
  </si>
  <si>
    <t>S-23-04-U</t>
  </si>
  <si>
    <t>AXIS 23 ROW C</t>
  </si>
  <si>
    <t>S-23-03-U</t>
  </si>
  <si>
    <t>S-23-03-L</t>
  </si>
  <si>
    <t>S23-C-04</t>
  </si>
  <si>
    <t>S23-C-03</t>
  </si>
  <si>
    <t>AXIS 23 ROW E</t>
  </si>
  <si>
    <t>S23-E-04</t>
  </si>
  <si>
    <t>S23-E-03</t>
  </si>
  <si>
    <t>S19-45(upper)
AXIS 24 ROW D~F</t>
  </si>
  <si>
    <t>S19-45 (lower)
AXIS 24 ROW D~F</t>
  </si>
  <si>
    <t>GUSSET - LOWER DECK
(Row D)  AXIS 23</t>
  </si>
  <si>
    <t>GUSSET - UPPER DECK
(Row D)  AXIS 23</t>
  </si>
  <si>
    <t>GUSSET - LOWER DECK
(Row E)  AXIS 24</t>
  </si>
  <si>
    <t>GUSSET - UPPER DECK
(Row E)  AXIS 24</t>
  </si>
  <si>
    <t>LIGHT TOWER - LOWER DECK
(Row D)  AXIS 24</t>
  </si>
  <si>
    <t>LIGHT TOWER - UPPER DECK
(Row D)  AXIS 24</t>
  </si>
  <si>
    <t>شماره صورتمجلس
 PNT-G-104</t>
  </si>
  <si>
    <t>شماره صورتمجلس
 PNT-G-103</t>
  </si>
  <si>
    <t>شماره صورتمجلس
 PNT-G-102</t>
  </si>
  <si>
    <t>شماره صورت PNT-G-102</t>
  </si>
  <si>
    <t>شماره صورت PNT-G-103</t>
  </si>
  <si>
    <t>شماره صورت PNT-G-104</t>
  </si>
  <si>
    <t>شماره صورتمجلس PNT-G-105</t>
  </si>
  <si>
    <t>320/4</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</si>
  <si>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320/4 متر مربع انجام گردید.
</t>
  </si>
  <si>
    <t>CAP PILE 
(AXIS-19 ROW A' &amp; D &amp; G'
AXIS-20 ROW A' &amp; D &amp; G'
AXIS-21 ROW A' &amp; D &amp; G'
AXIS-22 ROW A' &amp; D &amp; G'
AXIS-23 ROW A' &amp; G')</t>
  </si>
  <si>
    <t>BOX TO PILE
(AXIS-19 ROW C &amp; E
AXIS-20 ROW C &amp; E
AXIS-21 ROW C &amp; E
AXIS-22 ROW C &amp; E
AXIS-23 ROW C &amp; E)</t>
  </si>
  <si>
    <t>596/2</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</si>
  <si>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596/2 متر مربع انجام گردید.
</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</si>
  <si>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ناحیه حد فاصل محور های 19 الی 45 ضلع  جنوبی اسکله شرقی مطابق با ریزمتره پیوست به مساحت 596/2 متر مربع انجام گردید.
</t>
  </si>
  <si>
    <t xml:space="preserve">بدینوسیله امضا کنندگان ذیل تایید می نمایند , تهیه رنگ High Solid GLASS FLAKE EPOXY  به ضخامت 250 میکرون برای المان های ناحیه حد فاصل محور های 19 الی 45 ضلع  جنوبی اسکله شرقی مطابق با ریزمتره پیوست به مساحت 596/2 متر مربع انجام گردید.
</t>
  </si>
  <si>
    <t>تاریخ :1404/05/18</t>
  </si>
  <si>
    <t>AXIS 23 ROW F</t>
  </si>
  <si>
    <t>S-23-03A-U</t>
  </si>
  <si>
    <t>S-23-03A-L</t>
  </si>
  <si>
    <t>S23-F-03</t>
  </si>
  <si>
    <t>S23-F-04</t>
  </si>
  <si>
    <t>S23-F-05</t>
  </si>
  <si>
    <t>S19-45(lower)
AXIS 24 ROW F~G</t>
  </si>
  <si>
    <t>S19-45 (upper)
AXIS 24 ROW F~G</t>
  </si>
  <si>
    <t>S24-04</t>
  </si>
  <si>
    <t>S24-05</t>
  </si>
  <si>
    <t>S24-08</t>
  </si>
  <si>
    <t>S24-01</t>
  </si>
  <si>
    <t>S-23-02-L</t>
  </si>
  <si>
    <t>S-23-04A-L</t>
  </si>
  <si>
    <t>S24-06</t>
  </si>
  <si>
    <t>S-23-02-U</t>
  </si>
  <si>
    <t>GUSSET - LOWER DECK
(Row F)  AXIS 24</t>
  </si>
  <si>
    <t>GUSSET - UPPER DECK
(Row F)  AXIS 24</t>
  </si>
  <si>
    <t>CAP PILE 
(AXIS-24 ROW F)</t>
  </si>
  <si>
    <t>BOX TO PILE
(AXIS-24 ROW E)</t>
  </si>
  <si>
    <t>GUSSET - LOWER DECK
(Row G)  AXIS 24</t>
  </si>
  <si>
    <t>GUSSET - UPPER DECK
(Row G)  AXIS 24</t>
  </si>
  <si>
    <t>AXIS 23 ROW G</t>
  </si>
  <si>
    <t>S23-G-02</t>
  </si>
  <si>
    <t>S23-G-03</t>
  </si>
  <si>
    <t>AXIS 24 ROW G</t>
  </si>
  <si>
    <t>S24-G-02</t>
  </si>
  <si>
    <t>S24-G-03</t>
  </si>
  <si>
    <t>شماره صورتمجلس
 PNT-G-108</t>
  </si>
  <si>
    <t>شماره صورتمجلس
 PNT-G-107</t>
  </si>
  <si>
    <t>شماره صورتمجلس
 PNT-G-106</t>
  </si>
  <si>
    <t>شماره صورتمجلس PNT-G-109</t>
  </si>
  <si>
    <t>شماره صورت PNT-G-108</t>
  </si>
  <si>
    <t>شماره صورت PNT-G-107</t>
  </si>
  <si>
    <t>شماره صورت PNT-G-106</t>
  </si>
  <si>
    <t>388/4</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</si>
  <si>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388/4 متر مربع انجام گردید.
</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</si>
  <si>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ناحیه حد فاصل محور های 19 الی 45 ضلع  جنوبی اسکله شرقی مطابق با ریزمتره پیوست به مساحت 388/4 متر مربع انجام گردید.
</t>
  </si>
  <si>
    <t xml:space="preserve">بدینوسیله امضا کنندگان ذیل تایید می نمایند , تهیه رنگ High Solid GLASS FLAKE EPOXY  به ضخامت 250 میکرون برای المان های ناحیه حد فاصل محور های 19 الی 45 ضلع  جنوبی اسکله شرقی مطابق با ریزمتره پیوست به مساحت 388/4 متر مربع انجام گردید.
</t>
  </si>
  <si>
    <t>222/4</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</si>
  <si>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222/4 متر مربع انجام گردید.
</t>
  </si>
  <si>
    <t>تاریخ :1404/06/13</t>
  </si>
  <si>
    <t>.</t>
  </si>
  <si>
    <t>شماره صورتمجلس PNT-G-113</t>
  </si>
  <si>
    <t>تاریخ :1404/06/30</t>
  </si>
  <si>
    <t xml:space="preserve">بدینوسیله امضا کنندگان ذیل تایید می نمایند , تهیه رنگ High Solid GLASS FLAKE EPOXY  به ضخامت 250 میکرون برای المان های ناحیه حد فاصل محور های 19 الی 45 ضلع  جنوبی اسکله شرقی مطابق با ریزمتره پیوست به مساحت 261/6 متر مربع انجام گردید.
</t>
  </si>
  <si>
    <t>شماره صورت PNT-G-112</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</si>
  <si>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ناحیه حد فاصل محور های 19 الی 45 ضلع  جنوبی اسکله شرقی مطابق با ریزمتره پیوست به مساحت 261/6 متر مربع انجام گردید.
</t>
  </si>
  <si>
    <r>
      <rPr>
        <b/>
        <sz val="90"/>
        <color theme="1"/>
        <rFont val="B Nazanin"/>
        <charset val="178"/>
      </rPr>
      <t>شماره صورتمجلس</t>
    </r>
    <r>
      <rPr>
        <b/>
        <sz val="90"/>
        <color theme="1"/>
        <rFont val="Calibri"/>
        <family val="2"/>
        <scheme val="minor"/>
      </rPr>
      <t xml:space="preserve">
</t>
    </r>
    <r>
      <rPr>
        <b/>
        <sz val="90"/>
        <color theme="1"/>
        <rFont val="Times New Roman"/>
        <family val="1"/>
      </rPr>
      <t xml:space="preserve"> PNT-G-112</t>
    </r>
  </si>
  <si>
    <t>موضـوع : اضافه بها اعمال رنگ High Solid GLASS FLAKE EPOXY به وسیله دستگاه رنگ پاش بدون هوا (Airless) به ضخامت 250 میکرون درناحیه بالای اسپلش زون تا زیر عرشه اسکله معادل 20% بهای واحد ردیف 641903107 طبق بند 13 مقدمه فصل 19 فهرست بها</t>
  </si>
  <si>
    <r>
      <t>سطح واحد(m</t>
    </r>
    <r>
      <rPr>
        <b/>
        <vertAlign val="superscript"/>
        <sz val="65"/>
        <color theme="1"/>
        <rFont val="B Nazanin"/>
        <charset val="178"/>
      </rPr>
      <t>2</t>
    </r>
    <r>
      <rPr>
        <b/>
        <sz val="65"/>
        <color theme="1"/>
        <rFont val="B Nazanin"/>
        <charset val="178"/>
      </rPr>
      <t>)</t>
    </r>
  </si>
  <si>
    <r>
      <t>همپوشانی یک المان (m</t>
    </r>
    <r>
      <rPr>
        <b/>
        <vertAlign val="superscript"/>
        <sz val="60"/>
        <color theme="1"/>
        <rFont val="B Nazanin"/>
        <charset val="178"/>
      </rPr>
      <t>2</t>
    </r>
    <r>
      <rPr>
        <b/>
        <sz val="60"/>
        <color theme="1"/>
        <rFont val="B Nazanin"/>
        <charset val="178"/>
      </rPr>
      <t>)</t>
    </r>
  </si>
  <si>
    <r>
      <t>سطح  یک المان(m</t>
    </r>
    <r>
      <rPr>
        <b/>
        <vertAlign val="superscript"/>
        <sz val="60"/>
        <color theme="1"/>
        <rFont val="B Nazanin"/>
        <charset val="178"/>
      </rPr>
      <t>2</t>
    </r>
    <r>
      <rPr>
        <b/>
        <sz val="60"/>
        <color theme="1"/>
        <rFont val="B Nazanin"/>
        <charset val="178"/>
      </rPr>
      <t>)</t>
    </r>
  </si>
  <si>
    <r>
      <t>سطح کل(m</t>
    </r>
    <r>
      <rPr>
        <b/>
        <vertAlign val="superscript"/>
        <sz val="60"/>
        <color theme="1"/>
        <rFont val="B Nazanin"/>
        <charset val="178"/>
      </rPr>
      <t>2</t>
    </r>
    <r>
      <rPr>
        <b/>
        <sz val="60"/>
        <color theme="1"/>
        <rFont val="B Nazanin"/>
        <charset val="178"/>
      </rPr>
      <t>)</t>
    </r>
  </si>
  <si>
    <t>S25-06</t>
  </si>
  <si>
    <t>S25-08</t>
  </si>
  <si>
    <t>REPORT 107 - FINISH COAT</t>
  </si>
  <si>
    <t>S25-09</t>
  </si>
  <si>
    <t>S19-45(lower)
AXIS 25 ROW F~G</t>
  </si>
  <si>
    <t>S19-45 (upper)
AXIS 25 ROW F~G</t>
  </si>
  <si>
    <t>S25-01</t>
  </si>
  <si>
    <t>S25-03</t>
  </si>
  <si>
    <t>S25-04</t>
  </si>
  <si>
    <t>S25-05</t>
  </si>
  <si>
    <t>S-24-04-U</t>
  </si>
  <si>
    <t>S-24-01-U</t>
  </si>
  <si>
    <t>S-24-04-L</t>
  </si>
  <si>
    <t>S-24-01-L</t>
  </si>
  <si>
    <t>S-24-03-L</t>
  </si>
  <si>
    <t>S-24-03-U</t>
  </si>
  <si>
    <t>S24-F-03</t>
  </si>
  <si>
    <t>S24-F-04</t>
  </si>
  <si>
    <t>S24-F-05</t>
  </si>
  <si>
    <t>GUSSET - LOWER DECK
(Row G)  AXIS 25</t>
  </si>
  <si>
    <t>GUSSET - UPPER DECK
(Row G)  AXIS 25</t>
  </si>
  <si>
    <t>TYP.12 (UPPER DECK)</t>
  </si>
  <si>
    <t>GUSSET - LOWER DECK
(Row F~G)  AXIS 24~25</t>
  </si>
  <si>
    <t>TYP.11 (LOWER DECK)</t>
  </si>
  <si>
    <t>GUSSET - UPPER DECK
(Row F~G)  AXIS 24~25</t>
  </si>
  <si>
    <t>TYP.07 (UPPER DECK)</t>
  </si>
  <si>
    <t>CAP PILE 
(AXIS-25 ROW G')</t>
  </si>
  <si>
    <t>جمع کل دو لایه</t>
  </si>
  <si>
    <t>شماره صورت PNT-G-111</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</si>
  <si>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126/0 متر مربع انجام گردید.
</t>
  </si>
  <si>
    <r>
      <rPr>
        <b/>
        <sz val="90"/>
        <color theme="1"/>
        <rFont val="B Nazanin"/>
        <charset val="178"/>
      </rPr>
      <t>شماره صورتمجلس</t>
    </r>
    <r>
      <rPr>
        <b/>
        <sz val="90"/>
        <color theme="1"/>
        <rFont val="Calibri"/>
        <family val="2"/>
        <scheme val="minor"/>
      </rPr>
      <t xml:space="preserve">
</t>
    </r>
    <r>
      <rPr>
        <b/>
        <sz val="90"/>
        <color theme="1"/>
        <rFont val="Times New Roman"/>
        <family val="1"/>
      </rPr>
      <t xml:space="preserve"> PNT-G-111</t>
    </r>
  </si>
  <si>
    <t>موضوع :  اضافه بهای اعمال رنگ High Solid GLASS FLAKE Epoxy به وسیله دستگاه رنگ پاش بدون هوا (Airless) به ضخامت 250 میکرون در اسکله ( در صورتی که سطح مورد نظر ، لوله تا 8 اینچ یا مقاطع فولادی تا 200 میلی متر باشد.)</t>
  </si>
  <si>
    <r>
      <t>همپوشانی یک المان (m</t>
    </r>
    <r>
      <rPr>
        <b/>
        <vertAlign val="superscript"/>
        <sz val="65"/>
        <color theme="1"/>
        <rFont val="B Nazanin"/>
        <charset val="178"/>
      </rPr>
      <t>2</t>
    </r>
    <r>
      <rPr>
        <b/>
        <sz val="65"/>
        <color theme="1"/>
        <rFont val="B Nazanin"/>
        <charset val="178"/>
      </rPr>
      <t>)</t>
    </r>
  </si>
  <si>
    <r>
      <t>سطح  یک المان(m</t>
    </r>
    <r>
      <rPr>
        <b/>
        <vertAlign val="superscript"/>
        <sz val="65"/>
        <color theme="1"/>
        <rFont val="B Nazanin"/>
        <charset val="178"/>
      </rPr>
      <t>2</t>
    </r>
    <r>
      <rPr>
        <b/>
        <sz val="65"/>
        <color theme="1"/>
        <rFont val="B Nazanin"/>
        <charset val="178"/>
      </rPr>
      <t>)</t>
    </r>
  </si>
  <si>
    <r>
      <t>سطح کل(m</t>
    </r>
    <r>
      <rPr>
        <b/>
        <vertAlign val="superscript"/>
        <sz val="65"/>
        <color theme="1"/>
        <rFont val="B Nazanin"/>
        <charset val="178"/>
      </rPr>
      <t>2</t>
    </r>
    <r>
      <rPr>
        <b/>
        <sz val="65"/>
        <color theme="1"/>
        <rFont val="B Nazanin"/>
        <charset val="178"/>
      </rPr>
      <t>)</t>
    </r>
  </si>
  <si>
    <t>شماره صورت PNT-G-110</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</si>
  <si>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261/6 متر مربع انجام گردید.
</t>
  </si>
  <si>
    <r>
      <rPr>
        <b/>
        <sz val="90"/>
        <color theme="1"/>
        <rFont val="B Nazanin"/>
        <charset val="178"/>
      </rPr>
      <t>شماره صورتمجلس</t>
    </r>
    <r>
      <rPr>
        <b/>
        <sz val="90"/>
        <color theme="1"/>
        <rFont val="Calibri"/>
        <family val="2"/>
        <scheme val="minor"/>
      </rPr>
      <t xml:space="preserve">
</t>
    </r>
    <r>
      <rPr>
        <b/>
        <sz val="90"/>
        <color theme="1"/>
        <rFont val="Times New Roman"/>
        <family val="1"/>
      </rPr>
      <t xml:space="preserve"> PNT-G-110</t>
    </r>
  </si>
  <si>
    <t>شماره صورتمجلس PNT-G-117</t>
  </si>
  <si>
    <t>تاریخ :1404/06/31</t>
  </si>
  <si>
    <t xml:space="preserve">بدینوسیله امضا کنندگان ذیل تایید می نمایند , تهیه رنگ High Solid GLASS FLAKE EPOXY  به ضخامت 250 میکرون برای المان های ناحیه حد فاصل محور های 19 الی 45 ضلع  جنوبی اسکله شرقی مطابق با ریزمتره پیوست به مساحت 561/8 متر مربع انجام گردید.
</t>
  </si>
  <si>
    <t>شماره صورت PNT-G-116</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</si>
  <si>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ناحیه حد فاصل محور های 19 الی 45 ضلع  جنوبی اسکله شرقی مطابق با ریزمتره پیوست به مساحت 561/8 متر مربع انجام گردید.
</t>
  </si>
  <si>
    <r>
      <rPr>
        <b/>
        <sz val="90"/>
        <color theme="1"/>
        <rFont val="B Nazanin"/>
        <charset val="178"/>
      </rPr>
      <t>شماره صورتمجلس</t>
    </r>
    <r>
      <rPr>
        <b/>
        <sz val="90"/>
        <color theme="1"/>
        <rFont val="Calibri"/>
        <family val="2"/>
        <scheme val="minor"/>
      </rPr>
      <t xml:space="preserve">
</t>
    </r>
    <r>
      <rPr>
        <b/>
        <sz val="90"/>
        <color theme="1"/>
        <rFont val="Times New Roman"/>
        <family val="1"/>
      </rPr>
      <t xml:space="preserve"> PNT-G-116</t>
    </r>
  </si>
  <si>
    <t>موضـوع:اضافه بها اعمال رنگ High Solid GLASS FLAKE EPOXY به وسیله دستگاه رنگ پاش بدون هوا (Airless) به ضخامت 250 میکرون درناحیه بالای اسپلش زون تا زیر عرشه اسکله معادل 20% بهای واحد ردیف 641903107 طبق بند 13 مقدمه فصل 19 فهرست بها</t>
  </si>
  <si>
    <t>BOLLARD AXIS37 ROW B</t>
  </si>
  <si>
    <t>S-35-04-L</t>
  </si>
  <si>
    <t>S-35-07-U</t>
  </si>
  <si>
    <t>S-42-04-U</t>
  </si>
  <si>
    <t>S-42-04-L</t>
  </si>
  <si>
    <t>S-35-06-L</t>
  </si>
  <si>
    <t>S-35-07-L</t>
  </si>
  <si>
    <t>S-35-04-U</t>
  </si>
  <si>
    <t>S-35-02-U</t>
  </si>
  <si>
    <t>S-38-06-L</t>
  </si>
  <si>
    <t>S-34-01-L</t>
  </si>
  <si>
    <t>S-36-04-L</t>
  </si>
  <si>
    <t>شماره صورت PNT-G-115</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</si>
  <si>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216/6 متر مربع انجام گردید.
</t>
  </si>
  <si>
    <r>
      <rPr>
        <b/>
        <sz val="90"/>
        <color theme="1"/>
        <rFont val="B Nazanin"/>
        <charset val="178"/>
      </rPr>
      <t>شماره صورتمجلس</t>
    </r>
    <r>
      <rPr>
        <b/>
        <sz val="90"/>
        <color theme="1"/>
        <rFont val="Calibri"/>
        <family val="2"/>
        <scheme val="minor"/>
      </rPr>
      <t xml:space="preserve">
</t>
    </r>
    <r>
      <rPr>
        <b/>
        <sz val="90"/>
        <color theme="1"/>
        <rFont val="Times New Roman"/>
        <family val="1"/>
      </rPr>
      <t xml:space="preserve"> PNT-G-115</t>
    </r>
  </si>
  <si>
    <t>موضـوع:   اضافه بهای اعمال رنگ High Solid GLASS FLAKE Epoxy به وسیله دستگاه رنگ پاش بدون هوا (Airless) به ضخامت 250 میکرون در اسکله ( در صورتی که سطح مورد نظر ، لوله تا 8 اینچ یا مقاطع فولادی تا 200 میلی متر باشد.)</t>
  </si>
  <si>
    <t>شماره صورت PNT-G-114</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</si>
  <si>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561/8 متر مربع انجام گردید.
</t>
  </si>
  <si>
    <r>
      <rPr>
        <b/>
        <sz val="90"/>
        <color theme="1"/>
        <rFont val="B Nazanin"/>
        <charset val="178"/>
      </rPr>
      <t>شماره صورتمجلس</t>
    </r>
    <r>
      <rPr>
        <b/>
        <sz val="90"/>
        <color theme="1"/>
        <rFont val="Calibri"/>
        <family val="2"/>
        <scheme val="minor"/>
      </rPr>
      <t xml:space="preserve">
</t>
    </r>
    <r>
      <rPr>
        <b/>
        <sz val="90"/>
        <color theme="1"/>
        <rFont val="Times New Roman"/>
        <family val="1"/>
      </rPr>
      <t xml:space="preserve"> PNT-G-114</t>
    </r>
  </si>
  <si>
    <t>S-24-07-U</t>
  </si>
  <si>
    <t>S-24-02-U</t>
  </si>
  <si>
    <t>S-24-07-L</t>
  </si>
  <si>
    <t>S-24-02-L</t>
  </si>
  <si>
    <t>GUSSET - LOWER DECK
(Row E)  AXIS 25</t>
  </si>
  <si>
    <t>GUSSET - UPPER DECK
(Row E)  AXIS 25</t>
  </si>
  <si>
    <t>TYP.9 (UPPER DECK)</t>
  </si>
  <si>
    <t>REPORT 112 - FINISH COAT</t>
  </si>
  <si>
    <t>GUSSET - LOWER DECK
(Row E~F)  AXIS 24~25</t>
  </si>
  <si>
    <t>TYP.12 (LOWER DECK)</t>
  </si>
  <si>
    <t>GUSSET - UPPER DECK
(Row E~F)  AXIS 24~25</t>
  </si>
  <si>
    <t>TYP.08 (UPPER DECK)</t>
  </si>
  <si>
    <t>S24-E-03</t>
  </si>
  <si>
    <t>S24-E-04</t>
  </si>
  <si>
    <t>S25-02</t>
  </si>
  <si>
    <t>S19-45(lower)
AXIS 25 ROW E~F</t>
  </si>
  <si>
    <t>S19-45 (upper)
AXIS 25 ROW E~F</t>
  </si>
  <si>
    <t>BOX TO PILE
(AXIS-25 ROW E)</t>
  </si>
  <si>
    <t>REPORT 111 - FINISH COAT</t>
  </si>
  <si>
    <t>S-39-02-L</t>
  </si>
  <si>
    <t>REPORT 113 - FINISH COAT</t>
  </si>
  <si>
    <t>REPORT 114 - FINISH COAT</t>
  </si>
  <si>
    <t>S-41-02-L</t>
  </si>
  <si>
    <t>REPORT 115 - FINISH COAT</t>
  </si>
  <si>
    <t>S-39-2-U</t>
  </si>
  <si>
    <t>S-35-02-L</t>
  </si>
  <si>
    <t>S-35-06-U</t>
  </si>
  <si>
    <t>AXIS 39 ROW B</t>
  </si>
  <si>
    <t>S39-B-03</t>
  </si>
  <si>
    <t>S39-B-04</t>
  </si>
  <si>
    <t>S39-B-05</t>
  </si>
  <si>
    <t>AXIS 40 ROW E</t>
  </si>
  <si>
    <t>S40-E-03</t>
  </si>
  <si>
    <t>S40-E-04</t>
  </si>
  <si>
    <t>AXIS 35 ROW E</t>
  </si>
  <si>
    <t>S35-E-03</t>
  </si>
  <si>
    <t>S35-E-04</t>
  </si>
  <si>
    <t>SEGMENT.06 / S39</t>
  </si>
  <si>
    <t>BOLLARD AXIS38 ROW G'</t>
  </si>
  <si>
    <t>SEGMENT.01 / S39</t>
  </si>
  <si>
    <t>S-38-02-L</t>
  </si>
  <si>
    <t>S-39-06-U</t>
  </si>
  <si>
    <t>S-38-06-U</t>
  </si>
  <si>
    <t>S-39-04-L</t>
  </si>
  <si>
    <t>S-40-07-U</t>
  </si>
  <si>
    <t>S-41-06-U</t>
  </si>
  <si>
    <t>S-39-07-L</t>
  </si>
  <si>
    <t>S-39-07-U</t>
  </si>
  <si>
    <t>S-40-06-L</t>
  </si>
  <si>
    <t>S-40-04-L</t>
  </si>
  <si>
    <t>S-40-04-U</t>
  </si>
  <si>
    <r>
      <rPr>
        <b/>
        <sz val="90"/>
        <color theme="1"/>
        <rFont val="B Nazanin"/>
        <charset val="178"/>
      </rPr>
      <t>شماره صورتمجلس</t>
    </r>
    <r>
      <rPr>
        <b/>
        <sz val="90"/>
        <color theme="1"/>
        <rFont val="Calibri"/>
        <family val="2"/>
        <scheme val="minor"/>
      </rPr>
      <t xml:space="preserve">
</t>
    </r>
    <r>
      <rPr>
        <b/>
        <sz val="90"/>
        <color theme="1"/>
        <rFont val="Times New Roman"/>
        <family val="1"/>
      </rPr>
      <t xml:space="preserve"> PNT-G-124</t>
    </r>
  </si>
  <si>
    <r>
      <rPr>
        <b/>
        <sz val="90"/>
        <color theme="1"/>
        <rFont val="B Nazanin"/>
        <charset val="178"/>
      </rPr>
      <t>شماره صورتمجلس</t>
    </r>
    <r>
      <rPr>
        <b/>
        <sz val="90"/>
        <color theme="1"/>
        <rFont val="Calibri"/>
        <family val="2"/>
        <scheme val="minor"/>
      </rPr>
      <t xml:space="preserve">
</t>
    </r>
    <r>
      <rPr>
        <b/>
        <sz val="90"/>
        <color theme="1"/>
        <rFont val="Times New Roman"/>
        <family val="1"/>
      </rPr>
      <t xml:space="preserve"> PNT-G-122</t>
    </r>
  </si>
  <si>
    <r>
      <rPr>
        <b/>
        <sz val="90"/>
        <color theme="1"/>
        <rFont val="B Nazanin"/>
        <charset val="178"/>
      </rPr>
      <t>شماره صورتمجلس</t>
    </r>
    <r>
      <rPr>
        <b/>
        <sz val="90"/>
        <color theme="1"/>
        <rFont val="Calibri"/>
        <family val="2"/>
        <scheme val="minor"/>
      </rPr>
      <t xml:space="preserve">
</t>
    </r>
    <r>
      <rPr>
        <b/>
        <sz val="90"/>
        <color theme="1"/>
        <rFont val="Times New Roman"/>
        <family val="1"/>
      </rPr>
      <t xml:space="preserve"> PNT-G-120</t>
    </r>
  </si>
  <si>
    <r>
      <rPr>
        <b/>
        <sz val="90"/>
        <color theme="1"/>
        <rFont val="B Nazanin"/>
        <charset val="178"/>
      </rPr>
      <t>شماره صورتمجلس</t>
    </r>
    <r>
      <rPr>
        <b/>
        <sz val="90"/>
        <color theme="1"/>
        <rFont val="Calibri"/>
        <family val="2"/>
        <scheme val="minor"/>
      </rPr>
      <t xml:space="preserve">
</t>
    </r>
    <r>
      <rPr>
        <b/>
        <sz val="90"/>
        <color theme="1"/>
        <rFont val="Times New Roman"/>
        <family val="1"/>
      </rPr>
      <t xml:space="preserve"> PNT-G-119</t>
    </r>
  </si>
  <si>
    <r>
      <rPr>
        <b/>
        <sz val="90"/>
        <color theme="1"/>
        <rFont val="B Nazanin"/>
        <charset val="178"/>
      </rPr>
      <t>شماره صورتمجلس</t>
    </r>
    <r>
      <rPr>
        <b/>
        <sz val="90"/>
        <color theme="1"/>
        <rFont val="Calibri"/>
        <family val="2"/>
        <scheme val="minor"/>
      </rPr>
      <t xml:space="preserve">
</t>
    </r>
    <r>
      <rPr>
        <b/>
        <sz val="90"/>
        <color theme="1"/>
        <rFont val="Times New Roman"/>
        <family val="1"/>
      </rPr>
      <t xml:space="preserve"> PNT-G-118</t>
    </r>
  </si>
  <si>
    <r>
      <rPr>
        <b/>
        <sz val="90"/>
        <color theme="1"/>
        <rFont val="B Nazanin"/>
        <charset val="178"/>
      </rPr>
      <t>شماره صورتمجلس</t>
    </r>
    <r>
      <rPr>
        <b/>
        <sz val="90"/>
        <color theme="1"/>
        <rFont val="Calibri"/>
        <family val="2"/>
        <scheme val="minor"/>
      </rPr>
      <t xml:space="preserve">
</t>
    </r>
    <r>
      <rPr>
        <b/>
        <sz val="90"/>
        <color theme="1"/>
        <rFont val="Times New Roman"/>
        <family val="1"/>
      </rPr>
      <t xml:space="preserve"> PNT-PG123</t>
    </r>
  </si>
  <si>
    <t>شماره صورتمجلس PNT-G-121</t>
  </si>
  <si>
    <t>شماره صورت PNT-G-120</t>
  </si>
  <si>
    <t>شماره صورت PNT-G-119</t>
  </si>
  <si>
    <t>شماره صورت PNT-G-118</t>
  </si>
  <si>
    <t>723/4</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</si>
  <si>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723/4 متر مربع انجام گردید.
</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</si>
  <si>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ناحیه حد فاصل محور های 19 الی 45 ضلع  جنوبی اسکله شرقی مطابق با ریزمتره پیوست به مساحت 723/4 متر مربع انجام گردید.
</t>
  </si>
  <si>
    <t xml:space="preserve">بدینوسیله امضا کنندگان ذیل تایید می نمایند , تهیه رنگ High Solid GLASS FLAKE EPOXY  به ضخامت 250 میکرون برای المان های ناحیه حد فاصل محور های 19 الی 45 ضلع  جنوبی اسکله شرقی مطابق با ریزمتره پیوست به مساحت 723/4 متر مربع انجام گردید.
</t>
  </si>
  <si>
    <t>574/8</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</si>
  <si>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574/8 متر مربع انجام گردید.
</t>
  </si>
  <si>
    <t>شماره صورت PNT-G-122</t>
  </si>
  <si>
    <t>شماره صورت PNT-G-123</t>
  </si>
  <si>
    <t>شماره صورت PNT-G-124</t>
  </si>
  <si>
    <t>شماره صورتمجلس PNT-G-125</t>
  </si>
  <si>
    <t>تعداد صفحات پيوست: 4 صفحه</t>
  </si>
  <si>
    <t>184/4</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</si>
  <si>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184/4 متر مربع انجام گردید.
</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</si>
  <si>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ناحیه حد فاصل محور های 19 الی 45 ضلع  جنوبی اسکله شرقی مطابق با ریزمتره پیوست به مساحت 184/4 متر مربع انجام گردید.
</t>
  </si>
  <si>
    <t xml:space="preserve">بدینوسیله امضا کنندگان ذیل تایید می نمایند , تهیه رنگ High Solid GLASS FLAKE EPOXY  به ضخامت 250 میکرون برای المان های ناحیه حد فاصل محور های 19 الی 45 ضلع  جنوبی اسکله شرقی مطابق با ریزمتره پیوست به مساحت 184/4 متر مربع انجام گردید.
</t>
  </si>
  <si>
    <t>131/8</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</si>
  <si>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131/8 متر مربع انجام گردید.
</t>
  </si>
  <si>
    <t>تاریخ :1404/07/15</t>
  </si>
  <si>
    <t>S19-45(lower)
AXIS 25 ROW C~E</t>
  </si>
  <si>
    <t>REPORT 119 - FINISH COAT</t>
  </si>
  <si>
    <t>S19-45 (upper)
AXIS 25 ROW C~E</t>
  </si>
  <si>
    <t>S24-C-03</t>
  </si>
  <si>
    <t>S24-C-04</t>
  </si>
  <si>
    <t>BOX TO PILE
(AXIS-25 ROW C &amp; D)</t>
  </si>
  <si>
    <t>GUSSET - LOWER DECK
(Row C)  AXIS 25</t>
  </si>
  <si>
    <t>GUSSET - UPPER DECK
(Row C)  AXIS 25</t>
  </si>
  <si>
    <t>GUSSET - LOWER DECK
(Row D)  AXIS 25</t>
  </si>
  <si>
    <t>GUSSET - UPPER DECK
(Row D)  AXIS 25</t>
  </si>
  <si>
    <t>GUSSET - LOWER DECK
(Row C~D)  AXIS 24~25</t>
  </si>
  <si>
    <t>GUSSET - UPPER DECK
(Row C~D)  AXIS 24~25</t>
  </si>
  <si>
    <t>GUSSET - LOWER DECK
(Row D~E)  AXIS 24~25</t>
  </si>
  <si>
    <t>GUSSET - UPPER DECK
(Row D~E)  AXIS 24~25</t>
  </si>
  <si>
    <t>REPORT 116 - FINISH COAT</t>
  </si>
  <si>
    <t>S42-03</t>
  </si>
  <si>
    <t>REPORT 117 - FINISH COAT</t>
  </si>
  <si>
    <t>S39-05</t>
  </si>
  <si>
    <t>REPORT 118 - FINISH COAT</t>
  </si>
  <si>
    <t>S41-03</t>
  </si>
  <si>
    <t>S35-05</t>
  </si>
  <si>
    <t>S45-02A</t>
  </si>
  <si>
    <t>S38-05</t>
  </si>
  <si>
    <t>S-39-06-L</t>
  </si>
  <si>
    <t>S-39-04-U</t>
  </si>
  <si>
    <t>S-41-04-U</t>
  </si>
  <si>
    <t>S-41-02-U</t>
  </si>
  <si>
    <t>S-36-07-L</t>
  </si>
  <si>
    <t>S-38-07-U</t>
  </si>
  <si>
    <t>S-41-04-L</t>
  </si>
  <si>
    <t>S-37-07-U</t>
  </si>
  <si>
    <t>S41-04</t>
  </si>
  <si>
    <t>S43-04</t>
  </si>
  <si>
    <t>S37-05</t>
  </si>
  <si>
    <t>S36-05</t>
  </si>
  <si>
    <t>S43-B-05</t>
  </si>
  <si>
    <t>S42- G′-02</t>
  </si>
  <si>
    <t>S42-F-05</t>
  </si>
  <si>
    <t>S41-F-03</t>
  </si>
  <si>
    <t>S42-B-03</t>
  </si>
  <si>
    <t>S43-B-03</t>
  </si>
  <si>
    <t>S45-05</t>
  </si>
  <si>
    <t>S-37-04-L</t>
  </si>
  <si>
    <t>S-37-02-U</t>
  </si>
  <si>
    <t>S-36-04-U</t>
  </si>
  <si>
    <t>S-38-07-L</t>
  </si>
  <si>
    <t>S-41-07-L</t>
  </si>
  <si>
    <t>شماره صورتمجلس
 PNT-G-132</t>
  </si>
  <si>
    <t>شماره صورتمجلس
 PNT-G-127</t>
  </si>
  <si>
    <t>شماره صورتمجلس
 PNT-G-128</t>
  </si>
  <si>
    <t>شماره صورتمجلس
 PNT-G-130</t>
  </si>
  <si>
    <t>شماره صورتمجلس
 PNT-G-131</t>
  </si>
  <si>
    <t>شماره صورتمجلس
 PNT-G-126</t>
  </si>
  <si>
    <t>618/6</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</si>
  <si>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618/6 متر مربع انجام گردید.
</t>
  </si>
  <si>
    <t>شماره صورتمجلس PNT-G-133</t>
  </si>
  <si>
    <t>شماره صورت PNT-G-132</t>
  </si>
  <si>
    <t>شماره صورت PNT-G-131</t>
  </si>
  <si>
    <t>شماره صورت PNT-G-130</t>
  </si>
  <si>
    <t>شماره صورتمجلس PNT-G-129</t>
  </si>
  <si>
    <t>شماره صورت PNT-G-128</t>
  </si>
  <si>
    <t>شماره صورت PNT-G-127</t>
  </si>
  <si>
    <t>شماره صورت PNT-G-126</t>
  </si>
  <si>
    <t>361/4</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</si>
  <si>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ناحیه حد فاصل محور های 19 الی 45 ضلع  جنوبی اسکله شرقی مطابق با ریزمتره پیوست به مساحت 361/4 متر مربع انجام گردید.
</t>
  </si>
  <si>
    <t xml:space="preserve">بدینوسیله امضا کنندگان ذیل تایید می نمایند , تهیه رنگ High Solid GLASS FLAKE EPOXY  به ضخامت 250 میکرون برای المان های ناحیه حد فاصل محور های 19 الی 45 ضلع  جنوبی اسکله شرقی مطابق با ریزمتره پیوست به مساحت 361/4 متر مربع انجام گردید.
</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</si>
  <si>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361/4 متر مربع انجام گردید.
</t>
  </si>
  <si>
    <t>248/4</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</si>
  <si>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248/4 متر مربع انجام گردید.
</t>
  </si>
  <si>
    <t>تاریخ :1404/07/28</t>
  </si>
  <si>
    <t>655/0</t>
  </si>
  <si>
    <t xml:space="preserve">بدینوسیله امضا کنندگان ذیل تایید می نمایند , عملیات اعمال رنگ High Solid GLASS FLAKE EPOXY به وسیله دستگاه رنگ پاش بدون هوا (Airless) به ضخامت 250 میکرون در اسکله بر روی المان های ناحیه حد فاصل محور های 19 الی 45 ضلع  جنوبی اسکله شرقی مطابق با ریزمتره پیوست به مساحت 655/0 متر مربع انجام گردید.
</t>
  </si>
  <si>
    <t xml:space="preserve">بدینوسیله امضا کنندگان ذیل تایید می نمایند , عملیات اعمال رنگ High Solid GLASS FLAKE EPOXY به وسیله دستگاه رنگ پاش بدون هوا (Airless) به ضخامت 250 میکرون در درناحیه بالای اسپلش زون تا زیر عرشه اسکله بر روی المان های ناحیه حد فاصل محور های 19 الی 45 ضلع  جنوبی اسکله شرقی مطابق با ریزمتره پیوست به مساحت 655/0 متر مربع انجام گردید.
</t>
  </si>
  <si>
    <t xml:space="preserve">بدینوسیله امضا کنندگان ذیل تایید می نمایند , تهیه رنگ High Solid GLASS FLAKE EPOXY  به ضخامت 250 میکرون برای المان های ناحیه حد فاصل محور های 19 الی 45 ضلع  جنوبی اسکله شرقی مطابق با ریزمتره پیوست به مساحت 655/0 متر مربع انجام گردید.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</si>
</sst>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00"/>
    <numFmt numFmtId="166" formatCode="0.0"/>
    <numFmt numFmtId="167" formatCode="0E+00"/>
    <numFmt numFmtId="168" formatCode="0.0E+00"/>
  </numFmts>
  <fonts count="71" x14ac:knownFonts="1">
    <font>
      <sz val="11"/>
      <color theme="1"/>
      <name val="Calibri"/>
      <family val="2"/>
      <scheme val="minor"/>
    </font>
    <font>
      <b/>
      <sz val="11"/>
      <color theme="1"/>
      <name val="Calibri"/>
      <family val="2"/>
      <scheme val="minor"/>
    </font>
    <font>
      <b/>
      <sz val="14"/>
      <color theme="1"/>
      <name val="B Nazanin"/>
      <charset val="178"/>
    </font>
    <font>
      <sz val="14"/>
      <color theme="1"/>
      <name val="B Nazanin"/>
      <charset val="178"/>
    </font>
    <font>
      <b/>
      <sz val="20"/>
      <color theme="1"/>
      <name val="B Nazanin"/>
      <charset val="178"/>
    </font>
    <font>
      <b/>
      <sz val="12"/>
      <color theme="1"/>
      <name val="B Nazanin"/>
      <charset val="178"/>
    </font>
    <font>
      <b/>
      <sz val="15"/>
      <color theme="1"/>
      <name val="B Nazanin"/>
      <charset val="178"/>
    </font>
    <font>
      <b/>
      <sz val="16"/>
      <color theme="1"/>
      <name val="B Nazanin"/>
      <charset val="178"/>
    </font>
    <font>
      <sz val="11"/>
      <color theme="1"/>
      <name val="B Nazanin"/>
      <charset val="178"/>
    </font>
    <font>
      <sz val="18"/>
      <color theme="1"/>
      <name val="Calibri"/>
      <family val="2"/>
      <scheme val="minor"/>
    </font>
    <font>
      <b/>
      <sz val="48"/>
      <color theme="1"/>
      <name val="Calibri"/>
      <family val="2"/>
      <scheme val="minor"/>
    </font>
    <font>
      <b/>
      <vertAlign val="superscript"/>
      <sz val="48"/>
      <color theme="1"/>
      <name val="Calibri"/>
      <family val="2"/>
      <scheme val="minor"/>
    </font>
    <font>
      <sz val="11"/>
      <color theme="1"/>
      <name val="Times New Roman"/>
      <family val="1"/>
    </font>
    <font>
      <b/>
      <sz val="48"/>
      <color theme="1"/>
      <name val="Times New Roman"/>
      <family val="1"/>
    </font>
    <font>
      <sz val="48"/>
      <color theme="1"/>
      <name val="Times New Roman"/>
      <family val="1"/>
    </font>
    <font>
      <b/>
      <sz val="48"/>
      <color rgb="FF000000"/>
      <name val="Times New Roman"/>
      <family val="1"/>
    </font>
    <font>
      <sz val="20"/>
      <color theme="1"/>
      <name val="Calibri"/>
      <family val="2"/>
      <scheme val="minor"/>
    </font>
    <font>
      <sz val="24"/>
      <color theme="1"/>
      <name val="Calibri"/>
      <family val="2"/>
      <scheme val="minor"/>
    </font>
    <font>
      <b/>
      <sz val="48"/>
      <color theme="1"/>
      <name val="B Nazanin"/>
      <charset val="178"/>
    </font>
    <font>
      <sz val="36"/>
      <color theme="1"/>
      <name val="B Nazanin"/>
      <charset val="178"/>
    </font>
    <font>
      <b/>
      <sz val="24"/>
      <color theme="1"/>
      <name val="B Nazanin"/>
      <charset val="178"/>
    </font>
    <font>
      <b/>
      <sz val="18"/>
      <color theme="1"/>
      <name val="B Nazanin"/>
      <charset val="178"/>
    </font>
    <font>
      <sz val="16"/>
      <color theme="1"/>
      <name val="B Nazanin"/>
      <charset val="178"/>
    </font>
    <font>
      <sz val="12"/>
      <color theme="1"/>
      <name val="B Nazanin"/>
      <charset val="178"/>
    </font>
    <font>
      <b/>
      <sz val="72"/>
      <color theme="1"/>
      <name val="Times New Roman"/>
      <family val="1"/>
    </font>
    <font>
      <b/>
      <sz val="46"/>
      <color theme="1"/>
      <name val="Times New Roman"/>
      <family val="1"/>
    </font>
    <font>
      <b/>
      <sz val="44"/>
      <color theme="1"/>
      <name val="Times New Roman"/>
      <family val="1"/>
    </font>
    <font>
      <b/>
      <sz val="58"/>
      <color theme="1"/>
      <name val="Calibri"/>
      <family val="2"/>
      <scheme val="minor"/>
    </font>
    <font>
      <b/>
      <sz val="72"/>
      <color theme="1"/>
      <name val="Calibri"/>
      <family val="2"/>
      <scheme val="minor"/>
    </font>
    <font>
      <sz val="58"/>
      <color theme="1"/>
      <name val="Calibri"/>
      <family val="2"/>
      <scheme val="minor"/>
    </font>
    <font>
      <b/>
      <vertAlign val="superscript"/>
      <sz val="58"/>
      <color theme="1"/>
      <name val="Calibri"/>
      <family val="2"/>
      <scheme val="minor"/>
    </font>
    <font>
      <sz val="58"/>
      <color theme="1"/>
      <name val="Times New Roman"/>
      <family val="1"/>
    </font>
    <font>
      <b/>
      <sz val="68"/>
      <color theme="1"/>
      <name val="Times New Roman"/>
      <family val="1"/>
    </font>
    <font>
      <sz val="68"/>
      <color theme="1"/>
      <name val="Times New Roman"/>
      <family val="1"/>
    </font>
    <font>
      <b/>
      <sz val="68"/>
      <color rgb="FF000000"/>
      <name val="Times New Roman"/>
      <family val="1"/>
    </font>
    <font>
      <b/>
      <sz val="68"/>
      <color theme="1"/>
      <name val="Calibri"/>
      <family val="2"/>
      <scheme val="minor"/>
    </font>
    <font>
      <sz val="52"/>
      <color theme="1"/>
      <name val="Times New Roman"/>
      <family val="1"/>
    </font>
    <font>
      <b/>
      <sz val="58"/>
      <color theme="1"/>
      <name val="B Nazanin"/>
      <charset val="178"/>
    </font>
    <font>
      <sz val="58"/>
      <color theme="1"/>
      <name val="B Nazanin"/>
      <charset val="178"/>
    </font>
    <font>
      <b/>
      <sz val="62"/>
      <color theme="1"/>
      <name val="Calibri"/>
      <family val="2"/>
      <scheme val="minor"/>
    </font>
    <font>
      <sz val="56"/>
      <color theme="1"/>
      <name val="Times New Roman"/>
      <family val="1"/>
    </font>
    <font>
      <sz val="72"/>
      <color theme="1"/>
      <name val="Calibri"/>
      <family val="2"/>
      <scheme val="minor"/>
    </font>
    <font>
      <sz val="72"/>
      <color theme="1"/>
      <name val="Times New Roman"/>
      <family val="1"/>
    </font>
    <font>
      <b/>
      <sz val="72"/>
      <color rgb="FF000000"/>
      <name val="Times New Roman"/>
      <family val="1"/>
    </font>
    <font>
      <b/>
      <sz val="56"/>
      <color theme="1"/>
      <name val="Times New Roman"/>
      <family val="1"/>
    </font>
    <font>
      <b/>
      <sz val="85"/>
      <color theme="1"/>
      <name val="Times New Roman"/>
      <family val="1"/>
    </font>
    <font>
      <sz val="85"/>
      <color theme="1"/>
      <name val="Times New Roman"/>
      <family val="1"/>
    </font>
    <font>
      <sz val="75"/>
      <color theme="1"/>
      <name val="Times New Roman"/>
      <family val="1"/>
    </font>
    <font>
      <b/>
      <sz val="85"/>
      <color theme="1"/>
      <name val="Calibri"/>
      <family val="2"/>
      <scheme val="minor"/>
    </font>
    <font>
      <sz val="10"/>
      <color rgb="FF000000"/>
      <name val="Calibri"/>
    </font>
    <font>
      <b/>
      <sz val="90"/>
      <color theme="1"/>
      <name val="Calibri"/>
      <family val="2"/>
      <charset val="178"/>
      <scheme val="minor"/>
    </font>
    <font>
      <b/>
      <sz val="90"/>
      <color theme="1"/>
      <name val="B Nazanin"/>
      <charset val="178"/>
    </font>
    <font>
      <b/>
      <sz val="90"/>
      <color theme="1"/>
      <name val="Calibri"/>
      <family val="2"/>
      <scheme val="minor"/>
    </font>
    <font>
      <b/>
      <sz val="90"/>
      <color theme="1"/>
      <name val="Times New Roman"/>
      <family val="1"/>
    </font>
    <font>
      <b/>
      <sz val="75"/>
      <color theme="1"/>
      <name val="B Nazanin"/>
      <charset val="178"/>
    </font>
    <font>
      <b/>
      <sz val="85"/>
      <color theme="1"/>
      <name val="B Nazanin"/>
      <charset val="178"/>
    </font>
    <font>
      <b/>
      <sz val="65"/>
      <color theme="1"/>
      <name val="Calibri"/>
      <family val="2"/>
      <scheme val="minor"/>
    </font>
    <font>
      <b/>
      <sz val="65"/>
      <color theme="1"/>
      <name val="B Nazanin"/>
      <charset val="178"/>
    </font>
    <font>
      <b/>
      <vertAlign val="superscript"/>
      <sz val="65"/>
      <color theme="1"/>
      <name val="B Nazanin"/>
      <charset val="178"/>
    </font>
    <font>
      <b/>
      <sz val="60"/>
      <color theme="1"/>
      <name val="B Nazanin"/>
      <charset val="178"/>
    </font>
    <font>
      <b/>
      <vertAlign val="superscript"/>
      <sz val="60"/>
      <color theme="1"/>
      <name val="B Nazanin"/>
      <charset val="178"/>
    </font>
    <font>
      <sz val="70"/>
      <color theme="1"/>
      <name val="Times New Roman"/>
      <family val="1"/>
    </font>
    <font>
      <b/>
      <sz val="72"/>
      <color theme="1"/>
      <name val="B Nazanin"/>
      <charset val="178"/>
    </font>
    <font>
      <b/>
      <sz val="80"/>
      <color theme="1"/>
      <name val="B Nazanin"/>
      <charset val="178"/>
    </font>
    <font>
      <b/>
      <sz val="82"/>
      <color theme="1"/>
      <name val="B Nazanin"/>
      <charset val="178"/>
    </font>
    <font>
      <sz val="78"/>
      <color theme="1"/>
      <name val="Times New Roman"/>
      <family val="1"/>
    </font>
    <font>
      <b/>
      <sz val="78"/>
      <color theme="1"/>
      <name val="Times New Roman"/>
      <family val="1"/>
    </font>
    <font>
      <b/>
      <sz val="78"/>
      <color theme="1"/>
      <name val="Calibri"/>
      <family val="2"/>
      <scheme val="minor"/>
    </font>
    <font>
      <b/>
      <sz val="78"/>
      <color rgb="FF000000"/>
      <name val="Times New Roman"/>
      <family val="1"/>
    </font>
    <font>
      <sz val="72"/>
      <color rgb="FF000000"/>
      <name val="Cambria"/>
      <family val="1"/>
    </font>
    <font>
      <b/>
      <sz val="72"/>
      <color rgb="FF000000"/>
      <name val="Cambria"/>
      <family val="1"/>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00"/>
        <bgColor indexed="64"/>
      </patternFill>
    </fill>
  </fills>
  <borders count="1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632">
    <xf numFmtId="0" fontId="0" fillId="0" borderId="0" xfId="0"/>
    <xf numFmtId="0" fontId="3" fillId="0" borderId="7" xfId="0" applyFont="1" applyBorder="1"/>
    <xf numFmtId="0" fontId="3" fillId="0" borderId="0" xfId="0" applyFont="1"/>
    <xf numFmtId="0" fontId="3" fillId="0" borderId="8" xfId="0" applyFont="1" applyBorder="1"/>
    <xf numFmtId="0" fontId="8" fillId="0" borderId="5" xfId="0" applyFont="1" applyBorder="1"/>
    <xf numFmtId="0" fontId="9" fillId="0" borderId="0" xfId="0" applyFont="1"/>
    <xf numFmtId="0" fontId="0" fillId="0" borderId="0" xfId="0" applyAlignment="1">
      <alignment horizontal="center"/>
    </xf>
    <xf numFmtId="0" fontId="0" fillId="0" borderId="0" xfId="0" applyBorder="1" applyAlignment="1">
      <alignment horizontal="center"/>
    </xf>
    <xf numFmtId="0" fontId="10" fillId="0" borderId="15" xfId="0" applyFont="1" applyBorder="1" applyAlignment="1">
      <alignment horizontal="center" vertical="center"/>
    </xf>
    <xf numFmtId="0" fontId="12" fillId="0" borderId="0" xfId="0" applyFont="1" applyAlignment="1">
      <alignment horizontal="center"/>
    </xf>
    <xf numFmtId="0" fontId="13" fillId="0" borderId="14" xfId="0" applyFont="1" applyBorder="1" applyAlignment="1">
      <alignment horizontal="center" vertical="center"/>
    </xf>
    <xf numFmtId="0" fontId="15" fillId="2" borderId="15" xfId="0" applyFont="1" applyFill="1" applyBorder="1" applyAlignment="1">
      <alignment horizontal="center" vertical="center"/>
    </xf>
    <xf numFmtId="2" fontId="13" fillId="0" borderId="15" xfId="0" applyNumberFormat="1" applyFont="1" applyBorder="1" applyAlignment="1">
      <alignment horizontal="center" vertical="center"/>
    </xf>
    <xf numFmtId="0" fontId="13" fillId="0" borderId="15" xfId="0" applyFont="1" applyBorder="1" applyAlignment="1">
      <alignment horizontal="center" vertical="center"/>
    </xf>
    <xf numFmtId="0" fontId="12" fillId="0" borderId="0" xfId="0" applyFont="1"/>
    <xf numFmtId="2" fontId="13" fillId="0" borderId="16" xfId="0" applyNumberFormat="1" applyFont="1" applyBorder="1" applyAlignment="1">
      <alignment horizontal="center" vertical="center"/>
    </xf>
    <xf numFmtId="0" fontId="17" fillId="0" borderId="0" xfId="0" applyFont="1" applyAlignment="1">
      <alignment horizontal="center" vertical="center"/>
    </xf>
    <xf numFmtId="0" fontId="1" fillId="0" borderId="0" xfId="0" applyFont="1"/>
    <xf numFmtId="0" fontId="0" fillId="0" borderId="0" xfId="0" applyFont="1" applyAlignment="1">
      <alignment horizontal="right" vertical="center"/>
    </xf>
    <xf numFmtId="0" fontId="19" fillId="0" borderId="7" xfId="0" applyFont="1" applyBorder="1" applyAlignment="1">
      <alignment vertical="center"/>
    </xf>
    <xf numFmtId="0" fontId="0" fillId="0" borderId="10" xfId="0" applyFont="1" applyBorder="1" applyAlignment="1">
      <alignment horizontal="right" vertical="center"/>
    </xf>
    <xf numFmtId="0" fontId="0" fillId="0" borderId="8" xfId="0" applyFont="1" applyBorder="1" applyAlignment="1">
      <alignment horizontal="right" vertical="center"/>
    </xf>
    <xf numFmtId="0" fontId="19" fillId="0" borderId="0" xfId="0" applyFont="1" applyBorder="1" applyAlignment="1">
      <alignment vertical="center"/>
    </xf>
    <xf numFmtId="0" fontId="14" fillId="0" borderId="15" xfId="0" applyFont="1" applyBorder="1" applyAlignment="1">
      <alignment horizontal="center" vertical="center"/>
    </xf>
    <xf numFmtId="0" fontId="19" fillId="0" borderId="9" xfId="0" applyFont="1" applyBorder="1" applyAlignment="1">
      <alignment vertical="center"/>
    </xf>
    <xf numFmtId="0" fontId="19" fillId="0" borderId="10" xfId="0" applyFont="1" applyBorder="1" applyAlignment="1">
      <alignment vertical="center"/>
    </xf>
    <xf numFmtId="0" fontId="19" fillId="0" borderId="11" xfId="0" applyFont="1" applyBorder="1" applyAlignment="1">
      <alignment vertical="center"/>
    </xf>
    <xf numFmtId="0" fontId="14" fillId="0" borderId="15" xfId="0" applyFont="1" applyBorder="1" applyAlignment="1">
      <alignment horizontal="center" vertical="center"/>
    </xf>
    <xf numFmtId="0" fontId="10" fillId="0" borderId="9" xfId="0" applyFont="1" applyBorder="1" applyAlignment="1">
      <alignment horizontal="center" vertical="center"/>
    </xf>
    <xf numFmtId="0" fontId="14" fillId="0" borderId="15" xfId="0" applyFont="1" applyBorder="1" applyAlignment="1">
      <alignment horizontal="center" vertical="center"/>
    </xf>
    <xf numFmtId="0" fontId="10" fillId="0" borderId="9" xfId="0" applyFont="1" applyBorder="1" applyAlignment="1">
      <alignment vertical="center"/>
    </xf>
    <xf numFmtId="0" fontId="10" fillId="0" borderId="10" xfId="0" applyFont="1" applyBorder="1" applyAlignment="1">
      <alignment vertical="center"/>
    </xf>
    <xf numFmtId="0" fontId="10" fillId="0" borderId="11" xfId="0" applyFont="1" applyBorder="1" applyAlignment="1">
      <alignment vertical="center"/>
    </xf>
    <xf numFmtId="0" fontId="27" fillId="0" borderId="15" xfId="0" applyFont="1" applyBorder="1" applyAlignment="1">
      <alignment horizontal="center" vertical="center"/>
    </xf>
    <xf numFmtId="0" fontId="29" fillId="0" borderId="0" xfId="0" applyFont="1" applyBorder="1" applyAlignment="1">
      <alignment horizontal="center"/>
    </xf>
    <xf numFmtId="0" fontId="29" fillId="0" borderId="0" xfId="0" applyFont="1" applyAlignment="1">
      <alignment horizontal="center"/>
    </xf>
    <xf numFmtId="0" fontId="31" fillId="0" borderId="0" xfId="0" applyFont="1" applyAlignment="1">
      <alignment horizontal="center"/>
    </xf>
    <xf numFmtId="0" fontId="33" fillId="0" borderId="15" xfId="0" applyFont="1" applyBorder="1" applyAlignment="1">
      <alignment horizontal="center" vertical="center"/>
    </xf>
    <xf numFmtId="0" fontId="34" fillId="2" borderId="15" xfId="0" applyFont="1" applyFill="1" applyBorder="1" applyAlignment="1">
      <alignment horizontal="center" vertical="center"/>
    </xf>
    <xf numFmtId="0" fontId="35" fillId="0" borderId="15" xfId="0" applyFont="1" applyBorder="1" applyAlignment="1">
      <alignment horizontal="center" vertical="center"/>
    </xf>
    <xf numFmtId="2" fontId="32" fillId="0" borderId="15" xfId="0" applyNumberFormat="1" applyFont="1" applyBorder="1" applyAlignment="1">
      <alignment horizontal="center" vertical="center"/>
    </xf>
    <xf numFmtId="0" fontId="33" fillId="0" borderId="15" xfId="0" applyFont="1" applyBorder="1" applyAlignment="1">
      <alignment horizontal="center" vertical="center"/>
    </xf>
    <xf numFmtId="0" fontId="32" fillId="0" borderId="15" xfId="0" applyFont="1" applyBorder="1" applyAlignment="1">
      <alignment horizontal="center" vertical="center"/>
    </xf>
    <xf numFmtId="0" fontId="31" fillId="0" borderId="7" xfId="0" applyFont="1" applyBorder="1" applyAlignment="1">
      <alignment horizontal="center"/>
    </xf>
    <xf numFmtId="0" fontId="32" fillId="0" borderId="15" xfId="0" applyFont="1" applyBorder="1" applyAlignment="1">
      <alignment horizontal="center" vertical="center" textRotation="180"/>
    </xf>
    <xf numFmtId="164" fontId="33" fillId="0" borderId="15" xfId="0" applyNumberFormat="1" applyFont="1" applyBorder="1" applyAlignment="1">
      <alignment horizontal="center" vertical="center"/>
    </xf>
    <xf numFmtId="165" fontId="35" fillId="0" borderId="15" xfId="0" applyNumberFormat="1" applyFont="1" applyBorder="1" applyAlignment="1">
      <alignment horizontal="center" vertical="center"/>
    </xf>
    <xf numFmtId="0" fontId="36" fillId="0" borderId="15" xfId="0" applyFont="1" applyBorder="1" applyAlignment="1">
      <alignment horizontal="center" vertical="center"/>
    </xf>
    <xf numFmtId="164" fontId="35" fillId="0" borderId="15" xfId="0" applyNumberFormat="1" applyFont="1" applyBorder="1" applyAlignment="1">
      <alignment horizontal="center" vertical="center"/>
    </xf>
    <xf numFmtId="164" fontId="32" fillId="0" borderId="15" xfId="0" applyNumberFormat="1" applyFont="1" applyBorder="1" applyAlignment="1">
      <alignment horizontal="center" vertical="center"/>
    </xf>
    <xf numFmtId="0" fontId="31" fillId="0" borderId="0" xfId="0" applyFont="1"/>
    <xf numFmtId="0" fontId="29" fillId="0" borderId="0" xfId="0" applyFont="1"/>
    <xf numFmtId="0" fontId="29" fillId="0" borderId="0" xfId="0" applyFont="1" applyAlignment="1">
      <alignment horizontal="center" vertical="center"/>
    </xf>
    <xf numFmtId="0" fontId="38" fillId="0" borderId="9" xfId="0" applyFont="1" applyBorder="1" applyAlignment="1">
      <alignment vertical="center"/>
    </xf>
    <xf numFmtId="0" fontId="38" fillId="0" borderId="10" xfId="0" applyFont="1" applyBorder="1" applyAlignment="1">
      <alignment vertical="center"/>
    </xf>
    <xf numFmtId="0" fontId="38" fillId="0" borderId="11" xfId="0" applyFont="1" applyBorder="1" applyAlignment="1">
      <alignment vertical="center"/>
    </xf>
    <xf numFmtId="0" fontId="38" fillId="0" borderId="7" xfId="0" applyFont="1" applyBorder="1" applyAlignment="1">
      <alignment vertical="center"/>
    </xf>
    <xf numFmtId="0" fontId="38" fillId="0" borderId="0" xfId="0" applyFont="1" applyBorder="1" applyAlignment="1">
      <alignment vertical="center"/>
    </xf>
    <xf numFmtId="0" fontId="27" fillId="0" borderId="0" xfId="0" applyFont="1"/>
    <xf numFmtId="0" fontId="27" fillId="0" borderId="15" xfId="0" applyFont="1" applyBorder="1" applyAlignment="1">
      <alignment horizontal="center" vertical="center"/>
    </xf>
    <xf numFmtId="0" fontId="35" fillId="0" borderId="15" xfId="0" applyFont="1" applyBorder="1" applyAlignment="1">
      <alignment horizontal="center" vertical="center"/>
    </xf>
    <xf numFmtId="0" fontId="33" fillId="0" borderId="15" xfId="0" applyFont="1" applyBorder="1" applyAlignment="1">
      <alignment horizontal="center" vertical="center"/>
    </xf>
    <xf numFmtId="0" fontId="35" fillId="0" borderId="15" xfId="0" applyFont="1" applyBorder="1" applyAlignment="1">
      <alignment horizontal="center" vertical="center"/>
    </xf>
    <xf numFmtId="0" fontId="32" fillId="0" borderId="15" xfId="0" applyFont="1" applyBorder="1" applyAlignment="1">
      <alignment horizontal="center" vertical="center" textRotation="180"/>
    </xf>
    <xf numFmtId="0" fontId="27" fillId="0" borderId="15" xfId="0" applyFont="1" applyBorder="1" applyAlignment="1">
      <alignment horizontal="center" vertical="center"/>
    </xf>
    <xf numFmtId="0" fontId="33" fillId="0" borderId="15" xfId="0" applyFont="1" applyBorder="1" applyAlignment="1">
      <alignment horizontal="center" vertical="center"/>
    </xf>
    <xf numFmtId="0" fontId="27" fillId="0" borderId="15" xfId="0" applyFont="1" applyBorder="1" applyAlignment="1">
      <alignment horizontal="center" vertical="center"/>
    </xf>
    <xf numFmtId="0" fontId="32" fillId="0" borderId="14" xfId="0" applyFont="1" applyBorder="1" applyAlignment="1">
      <alignment horizontal="center" vertical="center"/>
    </xf>
    <xf numFmtId="0" fontId="38" fillId="0" borderId="0" xfId="0" applyFont="1" applyAlignment="1">
      <alignment vertical="center"/>
    </xf>
    <xf numFmtId="1" fontId="34" fillId="2" borderId="15" xfId="0" applyNumberFormat="1" applyFont="1" applyFill="1" applyBorder="1" applyAlignment="1">
      <alignment horizontal="center" vertical="center"/>
    </xf>
    <xf numFmtId="1" fontId="35" fillId="0" borderId="15" xfId="0" applyNumberFormat="1" applyFont="1" applyBorder="1" applyAlignment="1">
      <alignment horizontal="center" vertical="center"/>
    </xf>
    <xf numFmtId="165" fontId="32" fillId="0" borderId="15" xfId="0" applyNumberFormat="1" applyFont="1" applyBorder="1" applyAlignment="1">
      <alignment horizontal="center" vertical="center"/>
    </xf>
    <xf numFmtId="1" fontId="33" fillId="0" borderId="15" xfId="0" applyNumberFormat="1" applyFont="1" applyBorder="1" applyAlignment="1">
      <alignment horizontal="center" vertical="center"/>
    </xf>
    <xf numFmtId="165" fontId="32" fillId="0" borderId="16" xfId="0" applyNumberFormat="1" applyFont="1" applyBorder="1" applyAlignment="1">
      <alignment horizontal="center" vertical="center"/>
    </xf>
    <xf numFmtId="0" fontId="35" fillId="0" borderId="15" xfId="0" applyFont="1" applyBorder="1" applyAlignment="1">
      <alignment horizontal="center" vertical="center"/>
    </xf>
    <xf numFmtId="0" fontId="29" fillId="0" borderId="0" xfId="0" applyFont="1" applyAlignment="1">
      <alignment horizontal="center" vertical="center"/>
    </xf>
    <xf numFmtId="0" fontId="33" fillId="0" borderId="15" xfId="0" applyFont="1" applyBorder="1" applyAlignment="1">
      <alignment horizontal="center" vertical="center"/>
    </xf>
    <xf numFmtId="0" fontId="27" fillId="0" borderId="15" xfId="0" applyFont="1" applyBorder="1" applyAlignment="1">
      <alignment horizontal="center" vertical="center"/>
    </xf>
    <xf numFmtId="0" fontId="33" fillId="0" borderId="15" xfId="0" applyFont="1" applyBorder="1" applyAlignment="1">
      <alignment horizontal="center" vertical="center"/>
    </xf>
    <xf numFmtId="0" fontId="35" fillId="0" borderId="15" xfId="0" applyFont="1" applyBorder="1" applyAlignment="1">
      <alignment horizontal="center" vertical="center"/>
    </xf>
    <xf numFmtId="0" fontId="29" fillId="0" borderId="0" xfId="0" applyFont="1" applyAlignment="1">
      <alignment horizontal="center" vertical="center"/>
    </xf>
    <xf numFmtId="0" fontId="27" fillId="0" borderId="15" xfId="0" applyFont="1" applyBorder="1" applyAlignment="1">
      <alignment horizontal="center" vertical="center"/>
    </xf>
    <xf numFmtId="0" fontId="0" fillId="0" borderId="0" xfId="0" applyAlignment="1">
      <alignment horizontal="right" vertical="center"/>
    </xf>
    <xf numFmtId="164" fontId="32" fillId="0" borderId="16" xfId="0" applyNumberFormat="1" applyFont="1" applyBorder="1" applyAlignment="1">
      <alignment horizontal="center" vertical="center"/>
    </xf>
    <xf numFmtId="0" fontId="0" fillId="0" borderId="8" xfId="0" applyBorder="1" applyAlignment="1">
      <alignment horizontal="right" vertical="center"/>
    </xf>
    <xf numFmtId="0" fontId="0" fillId="0" borderId="10" xfId="0" applyBorder="1" applyAlignment="1">
      <alignment horizontal="right" vertical="center"/>
    </xf>
    <xf numFmtId="0" fontId="41" fillId="0" borderId="0" xfId="0" applyFont="1" applyAlignment="1">
      <alignment horizontal="center"/>
    </xf>
    <xf numFmtId="166" fontId="35" fillId="0" borderId="15" xfId="0" applyNumberFormat="1" applyFont="1" applyBorder="1" applyAlignment="1">
      <alignment horizontal="center" vertical="center"/>
    </xf>
    <xf numFmtId="166" fontId="32" fillId="0" borderId="15" xfId="0" applyNumberFormat="1" applyFont="1" applyBorder="1" applyAlignment="1">
      <alignment horizontal="center" vertical="center"/>
    </xf>
    <xf numFmtId="0" fontId="33" fillId="0" borderId="14" xfId="0" applyFont="1" applyBorder="1" applyAlignment="1">
      <alignment horizontal="center" vertical="center"/>
    </xf>
    <xf numFmtId="0" fontId="35" fillId="0" borderId="14" xfId="0" applyFont="1" applyBorder="1" applyAlignment="1">
      <alignment horizontal="center" vertical="center"/>
    </xf>
    <xf numFmtId="166" fontId="35" fillId="0" borderId="14" xfId="0" applyNumberFormat="1" applyFont="1" applyBorder="1" applyAlignment="1">
      <alignment horizontal="center" vertical="center"/>
    </xf>
    <xf numFmtId="166" fontId="32" fillId="0" borderId="16" xfId="0" applyNumberFormat="1" applyFont="1" applyBorder="1" applyAlignment="1">
      <alignment horizontal="center" vertical="center"/>
    </xf>
    <xf numFmtId="0" fontId="29" fillId="0" borderId="0" xfId="0" applyFont="1" applyAlignment="1">
      <alignment horizontal="center" vertical="center"/>
    </xf>
    <xf numFmtId="0" fontId="27" fillId="0" borderId="15" xfId="0" applyFont="1" applyBorder="1" applyAlignment="1">
      <alignment horizontal="center" vertical="center"/>
    </xf>
    <xf numFmtId="166" fontId="24" fillId="0" borderId="16" xfId="0" applyNumberFormat="1" applyFont="1" applyBorder="1" applyAlignment="1">
      <alignment horizontal="center" vertical="center"/>
    </xf>
    <xf numFmtId="0" fontId="42" fillId="0" borderId="0" xfId="0" applyFont="1" applyAlignment="1">
      <alignment horizontal="center"/>
    </xf>
    <xf numFmtId="166" fontId="24" fillId="0" borderId="15" xfId="0" applyNumberFormat="1" applyFont="1" applyBorder="1" applyAlignment="1">
      <alignment horizontal="center" vertical="center"/>
    </xf>
    <xf numFmtId="2" fontId="24" fillId="0" borderId="15" xfId="0" applyNumberFormat="1" applyFont="1" applyBorder="1" applyAlignment="1">
      <alignment horizontal="center" vertical="center"/>
    </xf>
    <xf numFmtId="165" fontId="28" fillId="0" borderId="15" xfId="0" applyNumberFormat="1" applyFont="1" applyBorder="1" applyAlignment="1">
      <alignment horizontal="center" vertical="center"/>
    </xf>
    <xf numFmtId="1" fontId="28" fillId="0" borderId="15" xfId="0" applyNumberFormat="1" applyFont="1" applyBorder="1" applyAlignment="1">
      <alignment horizontal="center" vertical="center"/>
    </xf>
    <xf numFmtId="1" fontId="42" fillId="0" borderId="15" xfId="0" applyNumberFormat="1" applyFont="1" applyBorder="1" applyAlignment="1">
      <alignment horizontal="center" vertical="center"/>
    </xf>
    <xf numFmtId="164" fontId="42" fillId="0" borderId="15" xfId="0" applyNumberFormat="1" applyFont="1" applyBorder="1" applyAlignment="1">
      <alignment horizontal="center" vertical="center"/>
    </xf>
    <xf numFmtId="0" fontId="42" fillId="0" borderId="15" xfId="0" applyFont="1" applyBorder="1" applyAlignment="1">
      <alignment horizontal="center" vertical="center"/>
    </xf>
    <xf numFmtId="0" fontId="24" fillId="0" borderId="14" xfId="0" applyFont="1" applyBorder="1" applyAlignment="1">
      <alignment horizontal="center" vertical="center"/>
    </xf>
    <xf numFmtId="0" fontId="24" fillId="0" borderId="15" xfId="0" applyFont="1" applyBorder="1" applyAlignment="1">
      <alignment horizontal="center" vertical="center"/>
    </xf>
    <xf numFmtId="1" fontId="43" fillId="2" borderId="15" xfId="0" applyNumberFormat="1" applyFont="1" applyFill="1" applyBorder="1" applyAlignment="1">
      <alignment horizontal="center" vertical="center"/>
    </xf>
    <xf numFmtId="2" fontId="28" fillId="0" borderId="15" xfId="0" applyNumberFormat="1" applyFont="1" applyBorder="1" applyAlignment="1">
      <alignment horizontal="center" vertical="center"/>
    </xf>
    <xf numFmtId="166" fontId="0" fillId="0" borderId="0" xfId="0" applyNumberFormat="1"/>
    <xf numFmtId="0" fontId="42" fillId="0" borderId="15" xfId="0" applyFont="1" applyBorder="1" applyAlignment="1">
      <alignment horizontal="center" vertical="center"/>
    </xf>
    <xf numFmtId="0" fontId="29" fillId="0" borderId="0" xfId="0" applyFont="1" applyAlignment="1">
      <alignment horizontal="center" vertical="center"/>
    </xf>
    <xf numFmtId="0" fontId="35" fillId="0" borderId="15" xfId="0" applyFont="1" applyBorder="1" applyAlignment="1">
      <alignment horizontal="center" vertical="center"/>
    </xf>
    <xf numFmtId="0" fontId="33" fillId="0" borderId="15" xfId="0" applyFont="1" applyBorder="1" applyAlignment="1">
      <alignment horizontal="center" vertical="center"/>
    </xf>
    <xf numFmtId="0" fontId="27" fillId="0" borderId="15" xfId="0" applyFont="1" applyBorder="1" applyAlignment="1">
      <alignment horizontal="center" vertical="center"/>
    </xf>
    <xf numFmtId="166" fontId="28" fillId="0" borderId="15" xfId="0" applyNumberFormat="1" applyFont="1" applyBorder="1" applyAlignment="1">
      <alignment horizontal="center" vertical="center"/>
    </xf>
    <xf numFmtId="164" fontId="24" fillId="0" borderId="15" xfId="0" applyNumberFormat="1" applyFont="1" applyBorder="1" applyAlignment="1">
      <alignment horizontal="center" vertical="center"/>
    </xf>
    <xf numFmtId="164" fontId="28" fillId="0" borderId="15" xfId="0" applyNumberFormat="1" applyFont="1" applyBorder="1" applyAlignment="1">
      <alignment horizontal="center" vertical="center"/>
    </xf>
    <xf numFmtId="0" fontId="29" fillId="0" borderId="0" xfId="0" applyFont="1" applyAlignment="1">
      <alignment horizontal="center" vertical="center"/>
    </xf>
    <xf numFmtId="0" fontId="35" fillId="0" borderId="15" xfId="0" applyFont="1" applyBorder="1" applyAlignment="1">
      <alignment horizontal="center" vertical="center"/>
    </xf>
    <xf numFmtId="0" fontId="42" fillId="0" borderId="15" xfId="0" applyFont="1" applyBorder="1" applyAlignment="1">
      <alignment horizontal="center" vertical="center"/>
    </xf>
    <xf numFmtId="0" fontId="33" fillId="0" borderId="15" xfId="0" applyFont="1" applyBorder="1" applyAlignment="1">
      <alignment horizontal="center" vertical="center"/>
    </xf>
    <xf numFmtId="0" fontId="27" fillId="0" borderId="15" xfId="0" applyFont="1" applyBorder="1" applyAlignment="1">
      <alignment horizontal="center" vertical="center"/>
    </xf>
    <xf numFmtId="0" fontId="35" fillId="0" borderId="15" xfId="0" applyFont="1" applyBorder="1" applyAlignment="1">
      <alignment horizontal="center" vertical="center"/>
    </xf>
    <xf numFmtId="0" fontId="29" fillId="0" borderId="0" xfId="0" applyFont="1" applyAlignment="1">
      <alignment horizontal="center" vertical="center"/>
    </xf>
    <xf numFmtId="0" fontId="42" fillId="0" borderId="15" xfId="0" applyFont="1" applyBorder="1" applyAlignment="1">
      <alignment horizontal="center" vertical="center"/>
    </xf>
    <xf numFmtId="0" fontId="33" fillId="0" borderId="15" xfId="0" applyFont="1" applyBorder="1" applyAlignment="1">
      <alignment horizontal="center" vertical="center"/>
    </xf>
    <xf numFmtId="0" fontId="27" fillId="0" borderId="15" xfId="0" applyFont="1" applyBorder="1" applyAlignment="1">
      <alignment horizontal="center" vertical="center"/>
    </xf>
    <xf numFmtId="0" fontId="33" fillId="0" borderId="15" xfId="0" applyFont="1" applyBorder="1" applyAlignment="1">
      <alignment horizontal="center" vertical="center"/>
    </xf>
    <xf numFmtId="0" fontId="29" fillId="0" borderId="0" xfId="0" applyFont="1" applyAlignment="1">
      <alignment horizontal="center" vertical="center"/>
    </xf>
    <xf numFmtId="0" fontId="42" fillId="0" borderId="15" xfId="0" applyFont="1" applyBorder="1" applyAlignment="1">
      <alignment horizontal="center" vertical="center"/>
    </xf>
    <xf numFmtId="0" fontId="27" fillId="0" borderId="15" xfId="0" applyFont="1" applyBorder="1" applyAlignment="1">
      <alignment horizontal="center" vertical="center"/>
    </xf>
    <xf numFmtId="1" fontId="35" fillId="0" borderId="15" xfId="0" quotePrefix="1" applyNumberFormat="1" applyFont="1" applyBorder="1" applyAlignment="1">
      <alignment horizontal="center" vertical="center"/>
    </xf>
    <xf numFmtId="0" fontId="42" fillId="0" borderId="15" xfId="0" applyFont="1" applyBorder="1" applyAlignment="1">
      <alignment horizontal="center" vertical="center"/>
    </xf>
    <xf numFmtId="0" fontId="42" fillId="0" borderId="15" xfId="0" applyFont="1" applyBorder="1" applyAlignment="1">
      <alignment horizontal="center" vertical="center"/>
    </xf>
    <xf numFmtId="0" fontId="35" fillId="0" borderId="15" xfId="0" applyFont="1" applyBorder="1" applyAlignment="1">
      <alignment horizontal="center" vertical="center"/>
    </xf>
    <xf numFmtId="0" fontId="29" fillId="0" borderId="0" xfId="0" applyFont="1" applyAlignment="1">
      <alignment horizontal="center" vertical="center"/>
    </xf>
    <xf numFmtId="0" fontId="33" fillId="0" borderId="15" xfId="0" applyFont="1" applyBorder="1" applyAlignment="1">
      <alignment horizontal="center" vertical="center"/>
    </xf>
    <xf numFmtId="0" fontId="27" fillId="0" borderId="15" xfId="0" applyFont="1" applyBorder="1" applyAlignment="1">
      <alignment horizontal="center" vertical="center"/>
    </xf>
    <xf numFmtId="2" fontId="32" fillId="0" borderId="15" xfId="0" quotePrefix="1" applyNumberFormat="1" applyFont="1" applyBorder="1" applyAlignment="1">
      <alignment horizontal="center" vertical="center"/>
    </xf>
    <xf numFmtId="0" fontId="27" fillId="0" borderId="11" xfId="0" applyFont="1" applyBorder="1" applyAlignment="1">
      <alignment vertical="center"/>
    </xf>
    <xf numFmtId="0" fontId="27" fillId="0" borderId="10" xfId="0" applyFont="1" applyBorder="1" applyAlignment="1">
      <alignment vertical="center"/>
    </xf>
    <xf numFmtId="0" fontId="27" fillId="0" borderId="9" xfId="0" applyFont="1" applyBorder="1" applyAlignment="1">
      <alignment vertical="center"/>
    </xf>
    <xf numFmtId="0" fontId="33" fillId="0" borderId="15" xfId="0" applyFont="1" applyBorder="1" applyAlignment="1">
      <alignment horizontal="center" vertical="center"/>
    </xf>
    <xf numFmtId="0" fontId="29" fillId="0" borderId="0" xfId="0" applyFont="1" applyAlignment="1">
      <alignment horizontal="center" vertical="center"/>
    </xf>
    <xf numFmtId="0" fontId="35" fillId="0" borderId="15" xfId="0" applyFont="1" applyBorder="1" applyAlignment="1">
      <alignment horizontal="center" vertical="center"/>
    </xf>
    <xf numFmtId="0" fontId="42" fillId="0" borderId="15" xfId="0" applyFont="1" applyBorder="1" applyAlignment="1">
      <alignment horizontal="center" vertical="center"/>
    </xf>
    <xf numFmtId="0" fontId="27" fillId="0" borderId="15" xfId="0" applyFont="1" applyBorder="1" applyAlignment="1">
      <alignment horizontal="center" vertical="center"/>
    </xf>
    <xf numFmtId="167" fontId="0" fillId="0" borderId="0" xfId="0" applyNumberFormat="1"/>
    <xf numFmtId="0" fontId="35" fillId="0" borderId="15" xfId="0" applyFont="1" applyBorder="1" applyAlignment="1">
      <alignment horizontal="center" vertical="center"/>
    </xf>
    <xf numFmtId="0" fontId="42" fillId="0" borderId="15" xfId="0" applyFont="1" applyBorder="1" applyAlignment="1">
      <alignment horizontal="center" vertical="center"/>
    </xf>
    <xf numFmtId="0" fontId="29" fillId="0" borderId="0" xfId="0" applyFont="1" applyAlignment="1">
      <alignment horizontal="center" vertical="center"/>
    </xf>
    <xf numFmtId="0" fontId="33" fillId="0" borderId="15" xfId="0" applyFont="1" applyBorder="1" applyAlignment="1">
      <alignment horizontal="center" vertical="center"/>
    </xf>
    <xf numFmtId="0" fontId="27" fillId="0" borderId="15" xfId="0" applyFont="1" applyBorder="1" applyAlignment="1">
      <alignment horizontal="center" vertical="center"/>
    </xf>
    <xf numFmtId="2" fontId="24" fillId="0" borderId="16" xfId="0" applyNumberFormat="1" applyFont="1" applyBorder="1" applyAlignment="1">
      <alignment horizontal="center" vertical="center"/>
    </xf>
    <xf numFmtId="0" fontId="35" fillId="0" borderId="15" xfId="0" applyFont="1" applyBorder="1" applyAlignment="1">
      <alignment horizontal="center" vertical="center"/>
    </xf>
    <xf numFmtId="0" fontId="29" fillId="0" borderId="0" xfId="0" applyFont="1" applyAlignment="1">
      <alignment horizontal="center" vertical="center"/>
    </xf>
    <xf numFmtId="0" fontId="42" fillId="0" borderId="15" xfId="0" applyFont="1" applyBorder="1" applyAlignment="1">
      <alignment horizontal="center" vertical="center"/>
    </xf>
    <xf numFmtId="0" fontId="33" fillId="0" borderId="15" xfId="0" applyFont="1" applyBorder="1" applyAlignment="1">
      <alignment horizontal="center" vertical="center"/>
    </xf>
    <xf numFmtId="0" fontId="27" fillId="0" borderId="15" xfId="0" applyFont="1" applyBorder="1" applyAlignment="1">
      <alignment horizontal="center" vertical="center"/>
    </xf>
    <xf numFmtId="1" fontId="28" fillId="0" borderId="15" xfId="0" quotePrefix="1" applyNumberFormat="1" applyFont="1" applyBorder="1" applyAlignment="1">
      <alignment horizontal="center" vertical="center"/>
    </xf>
    <xf numFmtId="0" fontId="29" fillId="0" borderId="0" xfId="0" applyFont="1" applyAlignment="1">
      <alignment horizontal="center" vertical="center"/>
    </xf>
    <xf numFmtId="0" fontId="33" fillId="0" borderId="15" xfId="0" applyFont="1" applyBorder="1" applyAlignment="1">
      <alignment horizontal="center" vertical="center"/>
    </xf>
    <xf numFmtId="0" fontId="42" fillId="0" borderId="15" xfId="0" applyFont="1" applyBorder="1" applyAlignment="1">
      <alignment horizontal="center" vertical="center"/>
    </xf>
    <xf numFmtId="0" fontId="27" fillId="0" borderId="15" xfId="0" applyFont="1" applyBorder="1" applyAlignment="1">
      <alignment horizontal="center" vertical="center"/>
    </xf>
    <xf numFmtId="164" fontId="33" fillId="0" borderId="15" xfId="0" quotePrefix="1" applyNumberFormat="1" applyFont="1" applyBorder="1" applyAlignment="1">
      <alignment horizontal="center" vertical="center"/>
    </xf>
    <xf numFmtId="1" fontId="33" fillId="0" borderId="15" xfId="0" quotePrefix="1" applyNumberFormat="1" applyFont="1" applyBorder="1" applyAlignment="1">
      <alignment horizontal="center" vertical="center"/>
    </xf>
    <xf numFmtId="0" fontId="35" fillId="0" borderId="15" xfId="0" applyFont="1" applyBorder="1" applyAlignment="1">
      <alignment horizontal="center" vertical="center"/>
    </xf>
    <xf numFmtId="0" fontId="29" fillId="0" borderId="0" xfId="0" applyFont="1" applyAlignment="1">
      <alignment horizontal="center" vertical="center"/>
    </xf>
    <xf numFmtId="0" fontId="33" fillId="0" borderId="15" xfId="0" applyFont="1" applyBorder="1" applyAlignment="1">
      <alignment horizontal="center" vertical="center"/>
    </xf>
    <xf numFmtId="0" fontId="42" fillId="0" borderId="15" xfId="0" applyFont="1" applyBorder="1" applyAlignment="1">
      <alignment horizontal="center" vertical="center"/>
    </xf>
    <xf numFmtId="0" fontId="27" fillId="0" borderId="15" xfId="0" applyFont="1" applyBorder="1" applyAlignment="1">
      <alignment horizontal="center" vertical="center"/>
    </xf>
    <xf numFmtId="0" fontId="33" fillId="0" borderId="15" xfId="0" applyFont="1" applyBorder="1" applyAlignment="1">
      <alignment horizontal="center" vertical="center"/>
    </xf>
    <xf numFmtId="0" fontId="29" fillId="0" borderId="0" xfId="0" applyFont="1" applyAlignment="1">
      <alignment horizontal="center" vertical="center"/>
    </xf>
    <xf numFmtId="0" fontId="42" fillId="0" borderId="15" xfId="0" applyFont="1" applyBorder="1" applyAlignment="1">
      <alignment horizontal="center" vertical="center"/>
    </xf>
    <xf numFmtId="0" fontId="27" fillId="0" borderId="15" xfId="0" applyFont="1" applyBorder="1" applyAlignment="1">
      <alignment horizontal="center" vertical="center"/>
    </xf>
    <xf numFmtId="11" fontId="0" fillId="0" borderId="0" xfId="0" applyNumberFormat="1"/>
    <xf numFmtId="0" fontId="42" fillId="0" borderId="15" xfId="0" applyFont="1" applyBorder="1" applyAlignment="1">
      <alignment horizontal="center" vertical="center"/>
    </xf>
    <xf numFmtId="0" fontId="35" fillId="0" borderId="15" xfId="0" applyFont="1" applyBorder="1" applyAlignment="1">
      <alignment horizontal="center" vertical="center"/>
    </xf>
    <xf numFmtId="0" fontId="33" fillId="0" borderId="15" xfId="0" applyFont="1" applyBorder="1" applyAlignment="1">
      <alignment horizontal="center" vertical="center"/>
    </xf>
    <xf numFmtId="0" fontId="29" fillId="0" borderId="0" xfId="0" applyFont="1" applyAlignment="1">
      <alignment horizontal="center" vertical="center"/>
    </xf>
    <xf numFmtId="0" fontId="27" fillId="0" borderId="15" xfId="0" applyFont="1" applyBorder="1" applyAlignment="1">
      <alignment horizontal="center" vertical="center"/>
    </xf>
    <xf numFmtId="0" fontId="31" fillId="4" borderId="0" xfId="0" applyFont="1" applyFill="1" applyAlignment="1">
      <alignment horizontal="center"/>
    </xf>
    <xf numFmtId="0" fontId="31" fillId="4" borderId="0" xfId="0" applyFont="1" applyFill="1" applyAlignment="1">
      <alignment horizontal="center" wrapText="1"/>
    </xf>
    <xf numFmtId="0" fontId="33" fillId="3" borderId="15" xfId="0" applyFont="1" applyFill="1" applyBorder="1" applyAlignment="1">
      <alignment horizontal="center" vertical="center"/>
    </xf>
    <xf numFmtId="164" fontId="33" fillId="3" borderId="15" xfId="0" applyNumberFormat="1" applyFont="1" applyFill="1" applyBorder="1" applyAlignment="1">
      <alignment horizontal="center" vertical="center"/>
    </xf>
    <xf numFmtId="1" fontId="33" fillId="3" borderId="15" xfId="0" applyNumberFormat="1" applyFont="1" applyFill="1" applyBorder="1" applyAlignment="1">
      <alignment horizontal="center" vertical="center"/>
    </xf>
    <xf numFmtId="1" fontId="35" fillId="3" borderId="15" xfId="0" applyNumberFormat="1" applyFont="1" applyFill="1" applyBorder="1" applyAlignment="1">
      <alignment horizontal="center" vertical="center"/>
    </xf>
    <xf numFmtId="165" fontId="35" fillId="3" borderId="15" xfId="0" applyNumberFormat="1" applyFont="1" applyFill="1" applyBorder="1" applyAlignment="1">
      <alignment horizontal="center" vertical="center"/>
    </xf>
    <xf numFmtId="2" fontId="32" fillId="3" borderId="15" xfId="0" applyNumberFormat="1" applyFont="1" applyFill="1" applyBorder="1" applyAlignment="1">
      <alignment horizontal="center" vertical="center"/>
    </xf>
    <xf numFmtId="166" fontId="32" fillId="3" borderId="15" xfId="0" applyNumberFormat="1" applyFont="1" applyFill="1" applyBorder="1" applyAlignment="1">
      <alignment horizontal="center" vertical="center"/>
    </xf>
    <xf numFmtId="0" fontId="31" fillId="3" borderId="0" xfId="0" applyFont="1" applyFill="1" applyAlignment="1">
      <alignment horizontal="center"/>
    </xf>
    <xf numFmtId="0" fontId="42" fillId="4" borderId="0" xfId="0" applyFont="1" applyFill="1" applyAlignment="1">
      <alignment horizontal="center"/>
    </xf>
    <xf numFmtId="168" fontId="0" fillId="0" borderId="0" xfId="0" applyNumberFormat="1"/>
    <xf numFmtId="0" fontId="33" fillId="0" borderId="15" xfId="0" applyFont="1" applyBorder="1" applyAlignment="1">
      <alignment horizontal="center" vertical="center"/>
    </xf>
    <xf numFmtId="0" fontId="42" fillId="0" borderId="15" xfId="0" applyFont="1" applyBorder="1" applyAlignment="1">
      <alignment horizontal="center" vertical="center"/>
    </xf>
    <xf numFmtId="0" fontId="29" fillId="0" borderId="0" xfId="0" applyFont="1" applyAlignment="1">
      <alignment horizontal="center" vertical="center"/>
    </xf>
    <xf numFmtId="0" fontId="27" fillId="0" borderId="15" xfId="0" applyFont="1" applyBorder="1" applyAlignment="1">
      <alignment horizontal="center" vertical="center"/>
    </xf>
    <xf numFmtId="0" fontId="35" fillId="0" borderId="15" xfId="0" applyFont="1" applyBorder="1" applyAlignment="1">
      <alignment horizontal="center" vertical="center"/>
    </xf>
    <xf numFmtId="0" fontId="33" fillId="0" borderId="15" xfId="0" applyFont="1" applyBorder="1" applyAlignment="1">
      <alignment horizontal="center" vertical="center"/>
    </xf>
    <xf numFmtId="0" fontId="42" fillId="0" borderId="15" xfId="0" applyFont="1" applyBorder="1" applyAlignment="1">
      <alignment horizontal="center" vertical="center"/>
    </xf>
    <xf numFmtId="0" fontId="29" fillId="0" borderId="0" xfId="0" applyFont="1" applyAlignment="1">
      <alignment horizontal="center" vertical="center"/>
    </xf>
    <xf numFmtId="0" fontId="27" fillId="0" borderId="15" xfId="0" applyFont="1" applyBorder="1" applyAlignment="1">
      <alignment horizontal="center" vertical="center"/>
    </xf>
    <xf numFmtId="0" fontId="33" fillId="0" borderId="15" xfId="0" applyFont="1" applyBorder="1" applyAlignment="1">
      <alignment horizontal="center" vertical="center"/>
    </xf>
    <xf numFmtId="0" fontId="42" fillId="0" borderId="15" xfId="0" applyFont="1" applyBorder="1" applyAlignment="1">
      <alignment horizontal="center" vertical="center"/>
    </xf>
    <xf numFmtId="0" fontId="29" fillId="0" borderId="0" xfId="0" applyFont="1" applyAlignment="1">
      <alignment horizontal="center" vertical="center"/>
    </xf>
    <xf numFmtId="0" fontId="27" fillId="0" borderId="15" xfId="0" applyFont="1" applyBorder="1" applyAlignment="1">
      <alignment horizontal="center" vertical="center"/>
    </xf>
    <xf numFmtId="164" fontId="42" fillId="0" borderId="0" xfId="0" applyNumberFormat="1" applyFont="1" applyAlignment="1">
      <alignment horizontal="center"/>
    </xf>
    <xf numFmtId="0" fontId="29" fillId="0" borderId="0" xfId="0" applyFont="1" applyAlignment="1">
      <alignment horizontal="center" vertical="center"/>
    </xf>
    <xf numFmtId="0" fontId="27" fillId="0" borderId="15" xfId="0" applyFont="1" applyBorder="1" applyAlignment="1">
      <alignment horizontal="center" vertical="center"/>
    </xf>
    <xf numFmtId="164" fontId="29" fillId="0" borderId="0" xfId="0" applyNumberFormat="1" applyFont="1" applyAlignment="1">
      <alignment horizontal="center"/>
    </xf>
    <xf numFmtId="0" fontId="45" fillId="0" borderId="15" xfId="0" applyFont="1" applyBorder="1" applyAlignment="1">
      <alignment horizontal="center" vertical="center"/>
    </xf>
    <xf numFmtId="0" fontId="47" fillId="0" borderId="15" xfId="0" applyFont="1" applyBorder="1" applyAlignment="1">
      <alignment horizontal="center" vertical="center"/>
    </xf>
    <xf numFmtId="164" fontId="46" fillId="0" borderId="15" xfId="0" applyNumberFormat="1" applyFont="1" applyBorder="1" applyAlignment="1">
      <alignment horizontal="center" vertical="center"/>
    </xf>
    <xf numFmtId="1" fontId="46" fillId="0" borderId="15" xfId="0" applyNumberFormat="1" applyFont="1" applyBorder="1" applyAlignment="1">
      <alignment horizontal="center" vertical="center"/>
    </xf>
    <xf numFmtId="1" fontId="48" fillId="0" borderId="15" xfId="0" applyNumberFormat="1" applyFont="1" applyBorder="1" applyAlignment="1">
      <alignment horizontal="center" vertical="center"/>
    </xf>
    <xf numFmtId="165" fontId="48" fillId="0" borderId="15" xfId="0" applyNumberFormat="1" applyFont="1" applyBorder="1" applyAlignment="1">
      <alignment horizontal="center" vertical="center"/>
    </xf>
    <xf numFmtId="166" fontId="45" fillId="0" borderId="15" xfId="0" applyNumberFormat="1" applyFont="1" applyBorder="1" applyAlignment="1">
      <alignment horizontal="center" vertical="center"/>
    </xf>
    <xf numFmtId="2" fontId="45" fillId="0" borderId="15" xfId="0" applyNumberFormat="1" applyFont="1" applyBorder="1" applyAlignment="1">
      <alignment horizontal="center" vertical="center"/>
    </xf>
    <xf numFmtId="0" fontId="46" fillId="0" borderId="0" xfId="0" applyFont="1" applyAlignment="1">
      <alignment horizontal="center"/>
    </xf>
    <xf numFmtId="164" fontId="46" fillId="0" borderId="0" xfId="0" applyNumberFormat="1" applyFont="1" applyAlignment="1">
      <alignment horizontal="center"/>
    </xf>
    <xf numFmtId="164" fontId="46" fillId="0" borderId="15" xfId="0" quotePrefix="1" applyNumberFormat="1" applyFont="1" applyBorder="1" applyAlignment="1">
      <alignment horizontal="center" vertical="center"/>
    </xf>
    <xf numFmtId="1" fontId="46" fillId="0" borderId="15" xfId="0" quotePrefix="1" applyNumberFormat="1" applyFont="1" applyBorder="1" applyAlignment="1">
      <alignment horizontal="center" vertical="center"/>
    </xf>
    <xf numFmtId="0" fontId="47" fillId="0" borderId="12" xfId="0" applyFont="1" applyBorder="1" applyAlignment="1">
      <alignment horizontal="center" vertical="center"/>
    </xf>
    <xf numFmtId="164" fontId="46" fillId="0" borderId="12" xfId="0" applyNumberFormat="1" applyFont="1" applyBorder="1" applyAlignment="1">
      <alignment horizontal="center" vertical="center"/>
    </xf>
    <xf numFmtId="1" fontId="46" fillId="0" borderId="12" xfId="0" applyNumberFormat="1" applyFont="1" applyBorder="1" applyAlignment="1">
      <alignment horizontal="center" vertical="center"/>
    </xf>
    <xf numFmtId="165" fontId="48" fillId="0" borderId="12" xfId="0" applyNumberFormat="1" applyFont="1" applyBorder="1" applyAlignment="1">
      <alignment horizontal="center" vertical="center"/>
    </xf>
    <xf numFmtId="164" fontId="45" fillId="0" borderId="12" xfId="0" applyNumberFormat="1" applyFont="1" applyBorder="1" applyAlignment="1">
      <alignment horizontal="center" vertical="center"/>
    </xf>
    <xf numFmtId="166" fontId="45" fillId="0" borderId="12" xfId="0" applyNumberFormat="1" applyFont="1" applyBorder="1" applyAlignment="1">
      <alignment horizontal="center" vertical="center"/>
    </xf>
    <xf numFmtId="1" fontId="48" fillId="0" borderId="15" xfId="0" quotePrefix="1" applyNumberFormat="1" applyFont="1" applyBorder="1" applyAlignment="1">
      <alignment horizontal="center" vertical="center"/>
    </xf>
    <xf numFmtId="166" fontId="45" fillId="0" borderId="16" xfId="0" applyNumberFormat="1" applyFont="1" applyBorder="1" applyAlignment="1">
      <alignment horizontal="center" vertical="center"/>
    </xf>
    <xf numFmtId="0" fontId="35" fillId="0" borderId="15" xfId="0" applyFont="1" applyBorder="1" applyAlignment="1">
      <alignment horizontal="center" vertical="center"/>
    </xf>
    <xf numFmtId="0" fontId="29" fillId="0" borderId="0" xfId="0" applyFont="1" applyAlignment="1">
      <alignment horizontal="center" vertical="center"/>
    </xf>
    <xf numFmtId="0" fontId="32" fillId="0" borderId="14" xfId="0" applyFont="1" applyBorder="1" applyAlignment="1">
      <alignment horizontal="center" vertical="center"/>
    </xf>
    <xf numFmtId="0" fontId="33" fillId="0" borderId="15" xfId="0" applyFont="1" applyBorder="1" applyAlignment="1">
      <alignment horizontal="center" vertical="center"/>
    </xf>
    <xf numFmtId="0" fontId="42" fillId="0" borderId="15" xfId="0" applyFont="1" applyBorder="1" applyAlignment="1">
      <alignment horizontal="center" vertical="center"/>
    </xf>
    <xf numFmtId="0" fontId="29" fillId="0" borderId="0" xfId="0" applyFont="1" applyAlignment="1">
      <alignment horizontal="center" vertical="center"/>
    </xf>
    <xf numFmtId="0" fontId="56" fillId="0" borderId="15" xfId="0" applyFont="1" applyBorder="1" applyAlignment="1">
      <alignment horizontal="center" vertical="center"/>
    </xf>
    <xf numFmtId="0" fontId="57" fillId="0" borderId="15" xfId="0" applyFont="1" applyBorder="1" applyAlignment="1">
      <alignment horizontal="center" vertical="center"/>
    </xf>
    <xf numFmtId="0" fontId="59" fillId="0" borderId="15" xfId="0" applyFont="1" applyBorder="1" applyAlignment="1">
      <alignment horizontal="center" vertical="center"/>
    </xf>
    <xf numFmtId="164" fontId="45" fillId="0" borderId="15" xfId="0" applyNumberFormat="1" applyFont="1" applyBorder="1" applyAlignment="1">
      <alignment horizontal="center" vertical="center"/>
    </xf>
    <xf numFmtId="166" fontId="45" fillId="0" borderId="13" xfId="0" applyNumberFormat="1" applyFont="1" applyBorder="1" applyAlignment="1">
      <alignment horizontal="center" vertical="center"/>
    </xf>
    <xf numFmtId="0" fontId="63" fillId="0" borderId="9" xfId="0" applyFont="1" applyBorder="1" applyAlignment="1">
      <alignment vertical="center"/>
    </xf>
    <xf numFmtId="0" fontId="63" fillId="0" borderId="10" xfId="0" applyFont="1" applyBorder="1" applyAlignment="1">
      <alignment vertical="center"/>
    </xf>
    <xf numFmtId="0" fontId="63" fillId="0" borderId="11" xfId="0" applyFont="1" applyBorder="1" applyAlignment="1">
      <alignment vertical="center"/>
    </xf>
    <xf numFmtId="0" fontId="65" fillId="0" borderId="0" xfId="0" applyFont="1" applyAlignment="1">
      <alignment horizontal="center"/>
    </xf>
    <xf numFmtId="0" fontId="66" fillId="0" borderId="15" xfId="0" applyFont="1" applyBorder="1" applyAlignment="1">
      <alignment horizontal="center" vertical="center"/>
    </xf>
    <xf numFmtId="0" fontId="65" fillId="0" borderId="15" xfId="0" applyFont="1" applyBorder="1" applyAlignment="1">
      <alignment horizontal="center" vertical="center"/>
    </xf>
    <xf numFmtId="164" fontId="65" fillId="0" borderId="15" xfId="0" applyNumberFormat="1" applyFont="1" applyBorder="1" applyAlignment="1">
      <alignment horizontal="center" vertical="center"/>
    </xf>
    <xf numFmtId="1" fontId="65" fillId="0" borderId="15" xfId="0" applyNumberFormat="1" applyFont="1" applyBorder="1" applyAlignment="1">
      <alignment horizontal="center" vertical="center"/>
    </xf>
    <xf numFmtId="1" fontId="67" fillId="0" borderId="15" xfId="0" applyNumberFormat="1" applyFont="1" applyBorder="1" applyAlignment="1">
      <alignment horizontal="center" vertical="center"/>
    </xf>
    <xf numFmtId="165" fontId="67" fillId="0" borderId="15" xfId="0" applyNumberFormat="1" applyFont="1" applyBorder="1" applyAlignment="1">
      <alignment horizontal="center" vertical="center"/>
    </xf>
    <xf numFmtId="164" fontId="66" fillId="0" borderId="15" xfId="0" applyNumberFormat="1" applyFont="1" applyBorder="1" applyAlignment="1">
      <alignment horizontal="center" vertical="center"/>
    </xf>
    <xf numFmtId="166" fontId="66" fillId="0" borderId="15" xfId="0" applyNumberFormat="1" applyFont="1" applyBorder="1" applyAlignment="1">
      <alignment horizontal="center" vertical="center"/>
    </xf>
    <xf numFmtId="164" fontId="65" fillId="0" borderId="0" xfId="0" applyNumberFormat="1" applyFont="1" applyAlignment="1">
      <alignment horizontal="center"/>
    </xf>
    <xf numFmtId="0" fontId="66" fillId="0" borderId="14" xfId="0" applyFont="1" applyBorder="1" applyAlignment="1">
      <alignment horizontal="center" vertical="center"/>
    </xf>
    <xf numFmtId="1" fontId="68" fillId="2" borderId="15" xfId="0" applyNumberFormat="1" applyFont="1" applyFill="1" applyBorder="1" applyAlignment="1">
      <alignment horizontal="center" vertical="center"/>
    </xf>
    <xf numFmtId="2" fontId="66" fillId="0" borderId="15" xfId="0" applyNumberFormat="1" applyFont="1" applyBorder="1" applyAlignment="1">
      <alignment horizontal="center" vertical="center"/>
    </xf>
    <xf numFmtId="0" fontId="65" fillId="4" borderId="0" xfId="0" applyFont="1" applyFill="1" applyAlignment="1">
      <alignment horizontal="center"/>
    </xf>
    <xf numFmtId="0" fontId="68" fillId="2" borderId="15" xfId="0" applyFont="1" applyFill="1" applyBorder="1" applyAlignment="1">
      <alignment horizontal="center" vertical="center"/>
    </xf>
    <xf numFmtId="0" fontId="67" fillId="0" borderId="15" xfId="0" applyFont="1" applyBorder="1" applyAlignment="1">
      <alignment horizontal="center" vertical="center"/>
    </xf>
    <xf numFmtId="164" fontId="67" fillId="0" borderId="15" xfId="0" applyNumberFormat="1" applyFont="1" applyBorder="1" applyAlignment="1">
      <alignment horizontal="center" vertical="center"/>
    </xf>
    <xf numFmtId="0" fontId="65" fillId="0" borderId="0" xfId="0" applyFont="1" applyAlignment="1">
      <alignment horizontal="center"/>
    </xf>
    <xf numFmtId="0" fontId="65" fillId="0" borderId="15" xfId="0" applyFont="1" applyBorder="1" applyAlignment="1">
      <alignment horizontal="center" vertical="center"/>
    </xf>
    <xf numFmtId="0" fontId="29" fillId="0" borderId="0" xfId="0" applyFont="1" applyAlignment="1">
      <alignment horizontal="center" vertical="center"/>
    </xf>
    <xf numFmtId="0" fontId="27" fillId="0" borderId="15" xfId="0" applyFont="1" applyBorder="1" applyAlignment="1">
      <alignment horizontal="center" vertical="center"/>
    </xf>
    <xf numFmtId="0" fontId="69" fillId="0" borderId="15" xfId="0" applyFont="1" applyBorder="1" applyAlignment="1">
      <alignment horizontal="center" vertical="center"/>
    </xf>
    <xf numFmtId="0" fontId="69" fillId="0" borderId="14" xfId="0" applyFont="1" applyBorder="1" applyAlignment="1">
      <alignment horizontal="center" vertical="center"/>
    </xf>
    <xf numFmtId="0" fontId="70" fillId="0" borderId="15" xfId="0" applyFont="1" applyBorder="1" applyAlignment="1">
      <alignment horizontal="center" vertical="center"/>
    </xf>
    <xf numFmtId="0" fontId="70" fillId="0" borderId="14" xfId="0" applyFont="1" applyBorder="1" applyAlignment="1">
      <alignment horizontal="center" vertical="center"/>
    </xf>
    <xf numFmtId="0" fontId="23" fillId="0" borderId="9" xfId="0" applyFont="1" applyBorder="1" applyAlignment="1">
      <alignment horizontal="right" vertical="center"/>
    </xf>
    <xf numFmtId="0" fontId="23" fillId="0" borderId="10" xfId="0" applyFont="1" applyBorder="1" applyAlignment="1">
      <alignment horizontal="right" vertical="center"/>
    </xf>
    <xf numFmtId="0" fontId="23" fillId="0" borderId="11" xfId="0" applyFont="1" applyBorder="1" applyAlignment="1">
      <alignment horizontal="right" vertical="center"/>
    </xf>
    <xf numFmtId="0" fontId="7" fillId="0" borderId="7" xfId="0" applyFont="1" applyBorder="1" applyAlignment="1">
      <alignment horizontal="center" vertical="center"/>
    </xf>
    <xf numFmtId="0" fontId="7" fillId="0" borderId="0" xfId="0" applyFont="1" applyAlignment="1">
      <alignment horizontal="center" vertical="center"/>
    </xf>
    <xf numFmtId="0" fontId="7" fillId="0" borderId="8" xfId="0" applyFont="1" applyBorder="1" applyAlignment="1">
      <alignment horizontal="center" vertic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22" fillId="0" borderId="1" xfId="0" applyFont="1" applyBorder="1" applyAlignment="1">
      <alignment horizontal="center"/>
    </xf>
    <xf numFmtId="0" fontId="22" fillId="0" borderId="2" xfId="0" applyFont="1" applyBorder="1" applyAlignment="1">
      <alignment horizontal="center"/>
    </xf>
    <xf numFmtId="0" fontId="22" fillId="0" borderId="3" xfId="0" applyFont="1" applyBorder="1" applyAlignment="1">
      <alignment horizontal="center"/>
    </xf>
    <xf numFmtId="0" fontId="22" fillId="0" borderId="4" xfId="0" applyFont="1" applyBorder="1" applyAlignment="1">
      <alignment horizontal="center"/>
    </xf>
    <xf numFmtId="0" fontId="22" fillId="0" borderId="5" xfId="0" applyFont="1" applyBorder="1" applyAlignment="1">
      <alignment horizontal="center"/>
    </xf>
    <xf numFmtId="0" fontId="22" fillId="0" borderId="6" xfId="0" applyFont="1" applyBorder="1" applyAlignment="1">
      <alignment horizontal="center"/>
    </xf>
    <xf numFmtId="0" fontId="7" fillId="0" borderId="9" xfId="0" applyFont="1" applyBorder="1" applyAlignment="1">
      <alignment horizontal="right" vertical="center"/>
    </xf>
    <xf numFmtId="0" fontId="7" fillId="0" borderId="10" xfId="0" applyFont="1" applyBorder="1" applyAlignment="1">
      <alignment horizontal="right" vertical="center"/>
    </xf>
    <xf numFmtId="0" fontId="7" fillId="0" borderId="11" xfId="0" applyFont="1" applyBorder="1" applyAlignment="1">
      <alignment horizontal="right" vertical="center"/>
    </xf>
    <xf numFmtId="0" fontId="7" fillId="0" borderId="1" xfId="0" applyFont="1" applyBorder="1" applyAlignment="1">
      <alignment horizontal="right" vertical="center" wrapText="1"/>
    </xf>
    <xf numFmtId="0" fontId="7" fillId="0" borderId="2" xfId="0" applyFont="1" applyBorder="1" applyAlignment="1">
      <alignment horizontal="right" vertical="center" wrapText="1"/>
    </xf>
    <xf numFmtId="0" fontId="7" fillId="0" borderId="3" xfId="0" applyFont="1" applyBorder="1" applyAlignment="1">
      <alignment horizontal="right" vertical="center" wrapText="1"/>
    </xf>
    <xf numFmtId="0" fontId="7" fillId="0" borderId="7" xfId="0" applyFont="1" applyBorder="1" applyAlignment="1">
      <alignment horizontal="right" vertical="center" wrapText="1"/>
    </xf>
    <xf numFmtId="0" fontId="7" fillId="0" borderId="0" xfId="0" applyFont="1" applyAlignment="1">
      <alignment horizontal="right" vertical="center" wrapText="1"/>
    </xf>
    <xf numFmtId="0" fontId="7" fillId="0" borderId="8" xfId="0" applyFont="1" applyBorder="1" applyAlignment="1">
      <alignment horizontal="right" vertical="center" wrapText="1"/>
    </xf>
    <xf numFmtId="0" fontId="21" fillId="0" borderId="1" xfId="0" applyFont="1" applyBorder="1" applyAlignment="1">
      <alignment horizontal="right" vertical="top" wrapText="1"/>
    </xf>
    <xf numFmtId="0" fontId="21" fillId="0" borderId="2" xfId="0" applyFont="1" applyBorder="1" applyAlignment="1">
      <alignment horizontal="right" vertical="top" wrapText="1"/>
    </xf>
    <xf numFmtId="0" fontId="21" fillId="0" borderId="3" xfId="0" applyFont="1" applyBorder="1" applyAlignment="1">
      <alignment horizontal="right" vertical="top" wrapText="1"/>
    </xf>
    <xf numFmtId="0" fontId="21" fillId="0" borderId="7" xfId="0" applyFont="1" applyBorder="1" applyAlignment="1">
      <alignment horizontal="right" vertical="top" wrapText="1"/>
    </xf>
    <xf numFmtId="0" fontId="21" fillId="0" borderId="0" xfId="0" applyFont="1" applyAlignment="1">
      <alignment horizontal="right" vertical="top" wrapText="1"/>
    </xf>
    <xf numFmtId="0" fontId="21" fillId="0" borderId="8" xfId="0" applyFont="1" applyBorder="1" applyAlignment="1">
      <alignment horizontal="right" vertical="top" wrapText="1"/>
    </xf>
    <xf numFmtId="0" fontId="7" fillId="0" borderId="9" xfId="0" applyFont="1" applyBorder="1" applyAlignment="1">
      <alignment horizontal="center" vertical="top" wrapText="1"/>
    </xf>
    <xf numFmtId="0" fontId="7" fillId="0" borderId="10" xfId="0" applyFont="1" applyBorder="1" applyAlignment="1">
      <alignment horizontal="center" vertical="top" wrapText="1"/>
    </xf>
    <xf numFmtId="0" fontId="7" fillId="0" borderId="11" xfId="0" applyFont="1" applyBorder="1" applyAlignment="1">
      <alignment horizontal="center" vertical="top" wrapText="1"/>
    </xf>
    <xf numFmtId="0" fontId="21" fillId="0" borderId="12" xfId="0" applyFont="1" applyBorder="1" applyAlignment="1">
      <alignment horizontal="center" vertical="center" wrapText="1"/>
    </xf>
    <xf numFmtId="0" fontId="21" fillId="0" borderId="13"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2" xfId="0" applyFont="1" applyBorder="1" applyAlignment="1">
      <alignment horizontal="center" vertical="center" wrapText="1"/>
    </xf>
    <xf numFmtId="0" fontId="21" fillId="0" borderId="4"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3" xfId="0" applyFont="1" applyBorder="1" applyAlignment="1">
      <alignment horizontal="center" vertical="center" wrapText="1"/>
    </xf>
    <xf numFmtId="0" fontId="21" fillId="0" borderId="6"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2" xfId="0" applyFont="1" applyBorder="1" applyAlignment="1">
      <alignment horizontal="center" vertical="center" wrapText="1"/>
    </xf>
    <xf numFmtId="0" fontId="7" fillId="0" borderId="5" xfId="0" applyFont="1" applyBorder="1" applyAlignment="1">
      <alignment horizontal="center" vertical="center" wrapText="1"/>
    </xf>
    <xf numFmtId="0" fontId="21" fillId="0" borderId="1" xfId="0" applyFont="1" applyBorder="1" applyAlignment="1">
      <alignment horizontal="center" vertical="center"/>
    </xf>
    <xf numFmtId="0" fontId="21" fillId="0" borderId="3" xfId="0" applyFont="1" applyBorder="1" applyAlignment="1">
      <alignment horizontal="center" vertical="center"/>
    </xf>
    <xf numFmtId="0" fontId="21" fillId="0" borderId="4" xfId="0" applyFont="1" applyBorder="1" applyAlignment="1">
      <alignment horizontal="center" vertical="center"/>
    </xf>
    <xf numFmtId="0" fontId="21" fillId="0" borderId="6" xfId="0"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0" xfId="0" applyFont="1" applyAlignment="1">
      <alignment horizontal="center" vertical="center" wrapText="1"/>
    </xf>
    <xf numFmtId="0" fontId="2" fillId="0" borderId="8"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7" xfId="0" applyFont="1" applyBorder="1" applyAlignment="1">
      <alignment horizontal="center" vertical="center" wrapText="1"/>
    </xf>
    <xf numFmtId="0" fontId="5" fillId="0" borderId="0" xfId="0" applyFont="1" applyAlignment="1">
      <alignment horizontal="center" vertical="center" wrapText="1"/>
    </xf>
    <xf numFmtId="0" fontId="5" fillId="0" borderId="8"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1" xfId="0" applyFont="1" applyBorder="1" applyAlignment="1">
      <alignment horizontal="right" vertical="center"/>
    </xf>
    <xf numFmtId="0" fontId="2" fillId="0" borderId="2" xfId="0" applyFont="1" applyBorder="1" applyAlignment="1">
      <alignment horizontal="right" vertical="center"/>
    </xf>
    <xf numFmtId="0" fontId="2" fillId="0" borderId="3" xfId="0" applyFont="1" applyBorder="1" applyAlignment="1">
      <alignment horizontal="right" vertical="center"/>
    </xf>
    <xf numFmtId="0" fontId="2" fillId="0" borderId="4" xfId="0" applyFont="1" applyBorder="1" applyAlignment="1">
      <alignment horizontal="right" vertical="center"/>
    </xf>
    <xf numFmtId="0" fontId="2" fillId="0" borderId="5" xfId="0" applyFont="1" applyBorder="1" applyAlignment="1">
      <alignment horizontal="right" vertical="center"/>
    </xf>
    <xf numFmtId="0" fontId="2" fillId="0" borderId="6" xfId="0" applyFont="1" applyBorder="1" applyAlignment="1">
      <alignment horizontal="right" vertical="center"/>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7" xfId="0" applyFont="1" applyBorder="1" applyAlignment="1">
      <alignment horizontal="center"/>
    </xf>
    <xf numFmtId="0" fontId="3" fillId="0" borderId="0" xfId="0" applyFont="1" applyAlignment="1">
      <alignment horizontal="center"/>
    </xf>
    <xf numFmtId="0" fontId="3" fillId="0" borderId="8" xfId="0" applyFont="1"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20" fillId="0" borderId="1" xfId="0" applyFont="1" applyBorder="1" applyAlignment="1">
      <alignment horizontal="center" vertical="center"/>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7" xfId="0" applyFont="1" applyBorder="1" applyAlignment="1">
      <alignment horizontal="center" vertical="center"/>
    </xf>
    <xf numFmtId="0" fontId="20" fillId="0" borderId="0" xfId="0" applyFont="1" applyAlignment="1">
      <alignment horizontal="center" vertical="center"/>
    </xf>
    <xf numFmtId="0" fontId="20" fillId="0" borderId="8" xfId="0" applyFont="1" applyBorder="1" applyAlignment="1">
      <alignment horizontal="center" vertical="center"/>
    </xf>
    <xf numFmtId="0" fontId="20" fillId="0" borderId="4" xfId="0" applyFont="1" applyBorder="1" applyAlignment="1">
      <alignment horizontal="center" vertical="center"/>
    </xf>
    <xf numFmtId="0" fontId="20" fillId="0" borderId="5" xfId="0" applyFont="1" applyBorder="1" applyAlignment="1">
      <alignment horizontal="center" vertical="center"/>
    </xf>
    <xf numFmtId="0" fontId="20" fillId="0" borderId="6" xfId="0" applyFont="1" applyBorder="1" applyAlignment="1">
      <alignment horizontal="center" vertical="center"/>
    </xf>
    <xf numFmtId="0" fontId="8" fillId="0" borderId="9" xfId="0" applyFont="1" applyBorder="1" applyAlignment="1">
      <alignment horizontal="right" vertical="center"/>
    </xf>
    <xf numFmtId="0" fontId="8" fillId="0" borderId="10" xfId="0" applyFont="1" applyBorder="1" applyAlignment="1">
      <alignment horizontal="right" vertical="center"/>
    </xf>
    <xf numFmtId="0" fontId="8" fillId="0" borderId="11" xfId="0" applyFont="1" applyBorder="1" applyAlignment="1">
      <alignment horizontal="right" vertical="center"/>
    </xf>
    <xf numFmtId="0" fontId="8" fillId="0" borderId="5" xfId="0" applyFont="1" applyBorder="1" applyAlignment="1">
      <alignment horizontal="center"/>
    </xf>
    <xf numFmtId="0" fontId="8" fillId="0" borderId="6" xfId="0" applyFont="1" applyBorder="1" applyAlignment="1">
      <alignment horizontal="center"/>
    </xf>
    <xf numFmtId="0" fontId="2" fillId="0" borderId="7" xfId="0" applyFont="1" applyBorder="1" applyAlignment="1">
      <alignment horizontal="center" vertical="center"/>
    </xf>
    <xf numFmtId="0" fontId="2" fillId="0" borderId="0" xfId="0" applyFont="1" applyAlignment="1">
      <alignment horizontal="center" vertical="center"/>
    </xf>
    <xf numFmtId="0" fontId="2" fillId="0" borderId="8" xfId="0" applyFont="1" applyBorder="1" applyAlignment="1">
      <alignment horizontal="center" vertical="center"/>
    </xf>
    <xf numFmtId="0" fontId="8" fillId="0" borderId="1" xfId="0" applyFont="1" applyBorder="1" applyAlignment="1">
      <alignment horizontal="center"/>
    </xf>
    <xf numFmtId="0" fontId="8"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6" fillId="0" borderId="1" xfId="0" applyFont="1" applyBorder="1" applyAlignment="1">
      <alignment horizontal="right" vertical="center" wrapText="1"/>
    </xf>
    <xf numFmtId="0" fontId="6" fillId="0" borderId="2" xfId="0" applyFont="1" applyBorder="1" applyAlignment="1">
      <alignment horizontal="right" vertical="center" wrapText="1"/>
    </xf>
    <xf numFmtId="0" fontId="6" fillId="0" borderId="3" xfId="0" applyFont="1" applyBorder="1" applyAlignment="1">
      <alignment horizontal="right" vertical="center" wrapText="1"/>
    </xf>
    <xf numFmtId="0" fontId="6" fillId="0" borderId="7" xfId="0" applyFont="1" applyBorder="1" applyAlignment="1">
      <alignment horizontal="right" vertical="center" wrapText="1"/>
    </xf>
    <xf numFmtId="0" fontId="6" fillId="0" borderId="0" xfId="0" applyFont="1" applyAlignment="1">
      <alignment horizontal="right" vertical="center" wrapText="1"/>
    </xf>
    <xf numFmtId="0" fontId="6" fillId="0" borderId="8" xfId="0" applyFont="1" applyBorder="1" applyAlignment="1">
      <alignment horizontal="right" vertical="center" wrapText="1"/>
    </xf>
    <xf numFmtId="0" fontId="7" fillId="0" borderId="1" xfId="0" applyFont="1" applyBorder="1" applyAlignment="1">
      <alignment horizontal="right" vertical="top" wrapText="1"/>
    </xf>
    <xf numFmtId="0" fontId="7" fillId="0" borderId="2" xfId="0" applyFont="1" applyBorder="1" applyAlignment="1">
      <alignment horizontal="right" vertical="top" wrapText="1"/>
    </xf>
    <xf numFmtId="0" fontId="7" fillId="0" borderId="3" xfId="0" applyFont="1" applyBorder="1" applyAlignment="1">
      <alignment horizontal="right" vertical="top" wrapText="1"/>
    </xf>
    <xf numFmtId="0" fontId="7" fillId="0" borderId="7" xfId="0" applyFont="1" applyBorder="1" applyAlignment="1">
      <alignment horizontal="right" vertical="top" wrapText="1"/>
    </xf>
    <xf numFmtId="0" fontId="7" fillId="0" borderId="0" xfId="0" applyFont="1" applyAlignment="1">
      <alignment horizontal="right" vertical="top" wrapText="1"/>
    </xf>
    <xf numFmtId="0" fontId="7" fillId="0" borderId="8" xfId="0" applyFont="1" applyBorder="1" applyAlignment="1">
      <alignment horizontal="right" vertical="top" wrapText="1"/>
    </xf>
    <xf numFmtId="0" fontId="7" fillId="0" borderId="12" xfId="0" applyFont="1" applyBorder="1" applyAlignment="1">
      <alignment horizontal="center" vertical="top" wrapText="1"/>
    </xf>
    <xf numFmtId="0" fontId="7" fillId="0" borderId="13" xfId="0" applyFont="1" applyBorder="1" applyAlignment="1">
      <alignment horizontal="center" vertical="top" wrapText="1"/>
    </xf>
    <xf numFmtId="0" fontId="7" fillId="0" borderId="1" xfId="0" applyFont="1" applyBorder="1" applyAlignment="1">
      <alignment horizontal="center" vertical="top" wrapText="1"/>
    </xf>
    <xf numFmtId="0" fontId="7" fillId="0" borderId="2" xfId="0" applyFont="1" applyBorder="1" applyAlignment="1">
      <alignment horizontal="center" vertical="top" wrapText="1"/>
    </xf>
    <xf numFmtId="0" fontId="7" fillId="0" borderId="4" xfId="0" applyFont="1" applyBorder="1" applyAlignment="1">
      <alignment horizontal="center" vertical="top" wrapText="1"/>
    </xf>
    <xf numFmtId="0" fontId="7" fillId="0" borderId="5" xfId="0" applyFont="1" applyBorder="1" applyAlignment="1">
      <alignment horizontal="center" vertical="top" wrapText="1"/>
    </xf>
    <xf numFmtId="0" fontId="7" fillId="0" borderId="3" xfId="0" applyFont="1" applyBorder="1" applyAlignment="1">
      <alignment horizontal="center" vertical="top" wrapText="1"/>
    </xf>
    <xf numFmtId="0" fontId="7" fillId="0" borderId="6" xfId="0" applyFont="1" applyBorder="1" applyAlignment="1">
      <alignment horizontal="center" vertical="top" wrapText="1"/>
    </xf>
    <xf numFmtId="0" fontId="2" fillId="0" borderId="12" xfId="0" applyFont="1" applyBorder="1" applyAlignment="1">
      <alignment horizontal="center" vertical="center" wrapText="1"/>
    </xf>
    <xf numFmtId="0" fontId="2" fillId="0" borderId="14" xfId="0" applyFont="1" applyBorder="1" applyAlignment="1">
      <alignment horizontal="center" vertical="center" wrapText="1"/>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7" xfId="0" applyFont="1" applyBorder="1" applyAlignment="1">
      <alignment horizontal="center" vertical="center"/>
    </xf>
    <xf numFmtId="0" fontId="4" fillId="0" borderId="0" xfId="0" applyFont="1" applyAlignment="1">
      <alignment horizontal="center" vertical="center"/>
    </xf>
    <xf numFmtId="0" fontId="4" fillId="0" borderId="8"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61" fillId="3" borderId="9" xfId="0" applyFont="1" applyFill="1" applyBorder="1" applyAlignment="1">
      <alignment horizontal="center" vertical="center" wrapText="1"/>
    </xf>
    <xf numFmtId="0" fontId="61" fillId="3" borderId="10" xfId="0" applyFont="1" applyFill="1" applyBorder="1" applyAlignment="1">
      <alignment horizontal="center" vertical="center" wrapText="1"/>
    </xf>
    <xf numFmtId="0" fontId="61" fillId="3" borderId="11" xfId="0" applyFont="1" applyFill="1" applyBorder="1" applyAlignment="1">
      <alignment horizontal="center" vertical="center" wrapText="1"/>
    </xf>
    <xf numFmtId="0" fontId="48" fillId="0" borderId="9" xfId="0" applyFont="1" applyBorder="1" applyAlignment="1">
      <alignment horizontal="center" vertical="center"/>
    </xf>
    <xf numFmtId="0" fontId="48" fillId="0" borderId="10" xfId="0" applyFont="1" applyBorder="1" applyAlignment="1">
      <alignment horizontal="center" vertical="center"/>
    </xf>
    <xf numFmtId="0" fontId="48" fillId="0" borderId="11" xfId="0" applyFont="1" applyBorder="1" applyAlignment="1">
      <alignment horizontal="center" vertical="center"/>
    </xf>
    <xf numFmtId="0" fontId="37" fillId="0" borderId="12" xfId="0" applyFont="1" applyBorder="1" applyAlignment="1">
      <alignment horizontal="right" vertical="top" wrapText="1"/>
    </xf>
    <xf numFmtId="0" fontId="37" fillId="0" borderId="14" xfId="0" applyFont="1" applyBorder="1" applyAlignment="1">
      <alignment horizontal="right" vertical="top" wrapText="1"/>
    </xf>
    <xf numFmtId="0" fontId="31" fillId="0" borderId="0" xfId="0" applyFont="1" applyAlignment="1">
      <alignment horizontal="center"/>
    </xf>
    <xf numFmtId="0" fontId="46" fillId="0" borderId="9" xfId="0" applyFont="1" applyBorder="1" applyAlignment="1">
      <alignment horizontal="center" vertical="center"/>
    </xf>
    <xf numFmtId="0" fontId="46" fillId="0" borderId="10" xfId="0" applyFont="1" applyBorder="1" applyAlignment="1">
      <alignment horizontal="center" vertical="center"/>
    </xf>
    <xf numFmtId="0" fontId="46" fillId="0" borderId="11" xfId="0" applyFont="1" applyBorder="1" applyAlignment="1">
      <alignment horizontal="center" vertical="center"/>
    </xf>
    <xf numFmtId="0" fontId="46" fillId="0" borderId="1" xfId="0" applyFont="1" applyBorder="1" applyAlignment="1">
      <alignment horizontal="center" vertical="center" wrapText="1"/>
    </xf>
    <xf numFmtId="0" fontId="46" fillId="0" borderId="2" xfId="0" applyFont="1" applyBorder="1" applyAlignment="1">
      <alignment horizontal="center" vertical="center" wrapText="1"/>
    </xf>
    <xf numFmtId="0" fontId="46" fillId="0" borderId="3" xfId="0" applyFont="1" applyBorder="1" applyAlignment="1">
      <alignment horizontal="center" vertical="center" wrapText="1"/>
    </xf>
    <xf numFmtId="0" fontId="47" fillId="0" borderId="9" xfId="0" applyFont="1" applyBorder="1" applyAlignment="1">
      <alignment horizontal="center" vertical="center" wrapText="1"/>
    </xf>
    <xf numFmtId="0" fontId="47" fillId="0" borderId="10" xfId="0" applyFont="1" applyBorder="1" applyAlignment="1">
      <alignment horizontal="center" vertical="center"/>
    </xf>
    <xf numFmtId="0" fontId="47" fillId="0" borderId="11" xfId="0" applyFont="1" applyBorder="1" applyAlignment="1">
      <alignment horizontal="center" vertical="center"/>
    </xf>
    <xf numFmtId="0" fontId="27" fillId="0" borderId="9" xfId="0" applyFont="1" applyBorder="1" applyAlignment="1">
      <alignment horizontal="center" vertical="center"/>
    </xf>
    <xf numFmtId="0" fontId="27" fillId="0" borderId="10" xfId="0" applyFont="1" applyBorder="1" applyAlignment="1">
      <alignment horizontal="center" vertical="center"/>
    </xf>
    <xf numFmtId="0" fontId="27" fillId="0" borderId="11" xfId="0" applyFont="1" applyBorder="1" applyAlignment="1">
      <alignment horizontal="center" vertical="center"/>
    </xf>
    <xf numFmtId="0" fontId="55" fillId="0" borderId="9" xfId="0" applyFont="1" applyBorder="1" applyAlignment="1">
      <alignment horizontal="center" vertical="center"/>
    </xf>
    <xf numFmtId="0" fontId="55" fillId="0" borderId="10" xfId="0" applyFont="1" applyBorder="1" applyAlignment="1">
      <alignment horizontal="center" vertical="center"/>
    </xf>
    <xf numFmtId="0" fontId="55" fillId="0" borderId="11" xfId="0" applyFont="1" applyBorder="1" applyAlignment="1">
      <alignment horizontal="center" vertical="center"/>
    </xf>
    <xf numFmtId="0" fontId="0" fillId="0" borderId="12" xfId="0" applyBorder="1" applyAlignment="1">
      <alignment horizontal="center"/>
    </xf>
    <xf numFmtId="0" fontId="0" fillId="0" borderId="14" xfId="0" applyBorder="1" applyAlignment="1">
      <alignment horizontal="center"/>
    </xf>
    <xf numFmtId="0" fontId="28" fillId="0" borderId="1" xfId="0" applyFont="1" applyBorder="1" applyAlignment="1">
      <alignment horizontal="center" vertical="center" wrapText="1"/>
    </xf>
    <xf numFmtId="0" fontId="28" fillId="0" borderId="2" xfId="0" applyFont="1" applyBorder="1" applyAlignment="1">
      <alignment horizontal="center" vertical="center" wrapText="1"/>
    </xf>
    <xf numFmtId="0" fontId="28" fillId="0" borderId="3" xfId="0" applyFont="1" applyBorder="1" applyAlignment="1">
      <alignment horizontal="center" vertical="center" wrapText="1"/>
    </xf>
    <xf numFmtId="0" fontId="28" fillId="0" borderId="4" xfId="0" applyFont="1" applyBorder="1" applyAlignment="1">
      <alignment horizontal="center" vertical="center" wrapText="1"/>
    </xf>
    <xf numFmtId="0" fontId="28" fillId="0" borderId="5" xfId="0" applyFont="1" applyBorder="1" applyAlignment="1">
      <alignment horizontal="center" vertical="center" wrapText="1"/>
    </xf>
    <xf numFmtId="0" fontId="28" fillId="0" borderId="6" xfId="0" applyFont="1" applyBorder="1" applyAlignment="1">
      <alignment horizontal="center" vertical="center" wrapText="1"/>
    </xf>
    <xf numFmtId="0" fontId="63" fillId="0" borderId="9" xfId="0" applyFont="1" applyBorder="1" applyAlignment="1">
      <alignment horizontal="right" vertical="center" wrapText="1"/>
    </xf>
    <xf numFmtId="0" fontId="63" fillId="0" borderId="10" xfId="0" applyFont="1" applyBorder="1" applyAlignment="1">
      <alignment horizontal="right" vertical="center" wrapText="1"/>
    </xf>
    <xf numFmtId="0" fontId="63" fillId="0" borderId="11" xfId="0" applyFont="1" applyBorder="1" applyAlignment="1">
      <alignment horizontal="right" vertical="center" wrapText="1"/>
    </xf>
    <xf numFmtId="0" fontId="39" fillId="0" borderId="9" xfId="0" applyFont="1" applyBorder="1" applyAlignment="1">
      <alignment horizontal="right" vertical="center"/>
    </xf>
    <xf numFmtId="0" fontId="39" fillId="0" borderId="10" xfId="0" applyFont="1" applyBorder="1" applyAlignment="1">
      <alignment horizontal="right" vertical="center"/>
    </xf>
    <xf numFmtId="0" fontId="39" fillId="0" borderId="11" xfId="0" applyFont="1" applyBorder="1" applyAlignment="1">
      <alignment horizontal="right" vertical="center"/>
    </xf>
    <xf numFmtId="0" fontId="65" fillId="0" borderId="9" xfId="0" applyFont="1" applyBorder="1" applyAlignment="1">
      <alignment horizontal="center" vertical="center"/>
    </xf>
    <xf numFmtId="0" fontId="65" fillId="0" borderId="10" xfId="0" applyFont="1" applyBorder="1" applyAlignment="1">
      <alignment horizontal="center" vertical="center"/>
    </xf>
    <xf numFmtId="0" fontId="65" fillId="0" borderId="11" xfId="0" applyFont="1" applyBorder="1" applyAlignment="1">
      <alignment horizontal="center" vertical="center"/>
    </xf>
    <xf numFmtId="0" fontId="65" fillId="0" borderId="0" xfId="0" applyFont="1" applyAlignment="1">
      <alignment horizontal="center"/>
    </xf>
    <xf numFmtId="0" fontId="35" fillId="0" borderId="9" xfId="0" applyFont="1" applyBorder="1" applyAlignment="1">
      <alignment horizontal="center" vertical="center"/>
    </xf>
    <xf numFmtId="0" fontId="35" fillId="0" borderId="10" xfId="0" applyFont="1" applyBorder="1" applyAlignment="1">
      <alignment horizontal="center" vertical="center"/>
    </xf>
    <xf numFmtId="0" fontId="35" fillId="0" borderId="11" xfId="0" applyFont="1" applyBorder="1" applyAlignment="1">
      <alignment horizontal="center" vertical="center"/>
    </xf>
    <xf numFmtId="0" fontId="14" fillId="0" borderId="0" xfId="0" applyFont="1" applyAlignment="1">
      <alignment horizontal="center"/>
    </xf>
    <xf numFmtId="1" fontId="65" fillId="0" borderId="9" xfId="0" applyNumberFormat="1" applyFont="1" applyBorder="1" applyAlignment="1">
      <alignment horizontal="center" vertical="center"/>
    </xf>
    <xf numFmtId="1" fontId="65" fillId="0" borderId="10" xfId="0" applyNumberFormat="1" applyFont="1" applyBorder="1" applyAlignment="1">
      <alignment horizontal="center" vertical="center"/>
    </xf>
    <xf numFmtId="1" fontId="65" fillId="0" borderId="11" xfId="0" applyNumberFormat="1" applyFont="1" applyBorder="1" applyAlignment="1">
      <alignment horizontal="center" vertic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13" xfId="0" applyBorder="1" applyAlignment="1">
      <alignment horizontal="center"/>
    </xf>
    <xf numFmtId="0" fontId="50" fillId="0" borderId="1" xfId="0" applyFont="1" applyBorder="1" applyAlignment="1">
      <alignment horizontal="center" vertical="center" wrapText="1"/>
    </xf>
    <xf numFmtId="0" fontId="50" fillId="0" borderId="2" xfId="0" applyFont="1" applyBorder="1" applyAlignment="1">
      <alignment horizontal="center" vertical="center" wrapText="1"/>
    </xf>
    <xf numFmtId="0" fontId="50" fillId="0" borderId="3" xfId="0" applyFont="1" applyBorder="1" applyAlignment="1">
      <alignment horizontal="center" vertical="center" wrapText="1"/>
    </xf>
    <xf numFmtId="0" fontId="50" fillId="0" borderId="7" xfId="0" applyFont="1" applyBorder="1" applyAlignment="1">
      <alignment horizontal="center" vertical="center" wrapText="1"/>
    </xf>
    <xf numFmtId="0" fontId="50" fillId="0" borderId="0" xfId="0" applyFont="1" applyAlignment="1">
      <alignment horizontal="center" vertical="center" wrapText="1"/>
    </xf>
    <xf numFmtId="0" fontId="50" fillId="0" borderId="8" xfId="0" applyFont="1" applyBorder="1" applyAlignment="1">
      <alignment horizontal="center" vertical="center" wrapText="1"/>
    </xf>
    <xf numFmtId="0" fontId="50" fillId="0" borderId="4" xfId="0" applyFont="1" applyBorder="1" applyAlignment="1">
      <alignment horizontal="center" vertical="center" wrapText="1"/>
    </xf>
    <xf numFmtId="0" fontId="50" fillId="0" borderId="5" xfId="0" applyFont="1" applyBorder="1" applyAlignment="1">
      <alignment horizontal="center" vertical="center" wrapText="1"/>
    </xf>
    <xf numFmtId="0" fontId="50" fillId="0" borderId="6" xfId="0" applyFont="1" applyBorder="1" applyAlignment="1">
      <alignment horizontal="center" vertical="center" wrapText="1"/>
    </xf>
    <xf numFmtId="0" fontId="63" fillId="0" borderId="9" xfId="0" applyFont="1" applyBorder="1" applyAlignment="1">
      <alignment horizontal="right" vertical="center"/>
    </xf>
    <xf numFmtId="0" fontId="63" fillId="0" borderId="10" xfId="0" applyFont="1" applyBorder="1" applyAlignment="1">
      <alignment horizontal="right" vertical="center"/>
    </xf>
    <xf numFmtId="0" fontId="63" fillId="0" borderId="11" xfId="0" applyFont="1" applyBorder="1" applyAlignment="1">
      <alignment horizontal="right" vertical="center"/>
    </xf>
    <xf numFmtId="0" fontId="66" fillId="0" borderId="12" xfId="0" applyFont="1" applyBorder="1" applyAlignment="1">
      <alignment horizontal="center" vertical="center" textRotation="180"/>
    </xf>
    <xf numFmtId="0" fontId="66" fillId="0" borderId="13" xfId="0" applyFont="1" applyBorder="1" applyAlignment="1">
      <alignment horizontal="center" vertical="center" textRotation="180"/>
    </xf>
    <xf numFmtId="0" fontId="66" fillId="0" borderId="14" xfId="0" applyFont="1" applyBorder="1" applyAlignment="1">
      <alignment horizontal="center" vertical="center" textRotation="180"/>
    </xf>
    <xf numFmtId="0" fontId="65" fillId="0" borderId="15" xfId="0" applyFont="1" applyBorder="1" applyAlignment="1">
      <alignment horizontal="center" vertical="center"/>
    </xf>
    <xf numFmtId="0" fontId="42" fillId="0" borderId="9" xfId="0" applyFont="1" applyBorder="1" applyAlignment="1">
      <alignment horizontal="center" vertical="center"/>
    </xf>
    <xf numFmtId="0" fontId="42" fillId="0" borderId="10" xfId="0" applyFont="1" applyBorder="1" applyAlignment="1">
      <alignment horizontal="center" vertical="center"/>
    </xf>
    <xf numFmtId="0" fontId="42" fillId="0" borderId="11" xfId="0" applyFont="1" applyBorder="1" applyAlignment="1">
      <alignment horizontal="center" vertical="center"/>
    </xf>
    <xf numFmtId="0" fontId="57" fillId="0" borderId="9" xfId="0" applyFont="1" applyBorder="1" applyAlignment="1">
      <alignment horizontal="center" vertical="center"/>
    </xf>
    <xf numFmtId="0" fontId="33" fillId="0" borderId="9" xfId="0" applyFont="1" applyBorder="1" applyAlignment="1">
      <alignment horizontal="center" vertical="center"/>
    </xf>
    <xf numFmtId="0" fontId="33" fillId="0" borderId="10" xfId="0" applyFont="1" applyBorder="1" applyAlignment="1">
      <alignment horizontal="center" vertical="center"/>
    </xf>
    <xf numFmtId="0" fontId="33" fillId="0" borderId="11" xfId="0" applyFont="1" applyBorder="1" applyAlignment="1">
      <alignment horizontal="center" vertical="center"/>
    </xf>
    <xf numFmtId="0" fontId="64" fillId="0" borderId="12" xfId="0" applyFont="1" applyBorder="1" applyAlignment="1">
      <alignment horizontal="right" vertical="top" wrapText="1"/>
    </xf>
    <xf numFmtId="0" fontId="64" fillId="0" borderId="14" xfId="0" applyFont="1" applyBorder="1" applyAlignment="1">
      <alignment horizontal="right" vertical="top" wrapText="1"/>
    </xf>
    <xf numFmtId="0" fontId="54" fillId="0" borderId="9" xfId="0" applyFont="1" applyBorder="1" applyAlignment="1">
      <alignment horizontal="right" vertical="center" wrapText="1"/>
    </xf>
    <xf numFmtId="0" fontId="54" fillId="0" borderId="10" xfId="0" applyFont="1" applyBorder="1" applyAlignment="1">
      <alignment horizontal="right" vertical="center" wrapText="1"/>
    </xf>
    <xf numFmtId="0" fontId="54" fillId="0" borderId="11" xfId="0" applyFont="1" applyBorder="1" applyAlignment="1">
      <alignment horizontal="right" vertical="center" wrapText="1"/>
    </xf>
    <xf numFmtId="0" fontId="55" fillId="0" borderId="9" xfId="0" applyFont="1" applyBorder="1" applyAlignment="1">
      <alignment horizontal="right" vertical="center"/>
    </xf>
    <xf numFmtId="0" fontId="55" fillId="0" borderId="10" xfId="0" applyFont="1" applyBorder="1" applyAlignment="1">
      <alignment horizontal="right" vertical="center"/>
    </xf>
    <xf numFmtId="0" fontId="55" fillId="0" borderId="11" xfId="0" applyFont="1" applyBorder="1" applyAlignment="1">
      <alignment horizontal="right" vertical="center"/>
    </xf>
    <xf numFmtId="0" fontId="57" fillId="0" borderId="10" xfId="0" applyFont="1" applyBorder="1" applyAlignment="1">
      <alignment horizontal="center" vertical="center"/>
    </xf>
    <xf numFmtId="0" fontId="57" fillId="0" borderId="11" xfId="0" applyFont="1" applyBorder="1" applyAlignment="1">
      <alignment horizontal="center" vertical="center"/>
    </xf>
    <xf numFmtId="0" fontId="47" fillId="0" borderId="9" xfId="0" applyFont="1" applyBorder="1" applyAlignment="1">
      <alignment horizontal="center" vertical="center"/>
    </xf>
    <xf numFmtId="0" fontId="61" fillId="0" borderId="1" xfId="0" applyFont="1" applyBorder="1" applyAlignment="1">
      <alignment horizontal="center" vertical="center" wrapText="1"/>
    </xf>
    <xf numFmtId="0" fontId="61" fillId="0" borderId="2" xfId="0" applyFont="1" applyBorder="1" applyAlignment="1">
      <alignment horizontal="center" vertical="center" wrapText="1"/>
    </xf>
    <xf numFmtId="0" fontId="61" fillId="0" borderId="3" xfId="0" applyFont="1" applyBorder="1" applyAlignment="1">
      <alignment horizontal="center" vertical="center" wrapText="1"/>
    </xf>
    <xf numFmtId="0" fontId="62" fillId="0" borderId="12" xfId="0" applyFont="1" applyBorder="1" applyAlignment="1">
      <alignment horizontal="right" vertical="top" wrapText="1"/>
    </xf>
    <xf numFmtId="0" fontId="62" fillId="0" borderId="14" xfId="0" applyFont="1" applyBorder="1" applyAlignment="1">
      <alignment horizontal="right" vertical="top" wrapText="1"/>
    </xf>
    <xf numFmtId="0" fontId="55" fillId="0" borderId="12" xfId="0" applyFont="1" applyBorder="1" applyAlignment="1">
      <alignment horizontal="right" vertical="top" wrapText="1"/>
    </xf>
    <xf numFmtId="0" fontId="55" fillId="0" borderId="14" xfId="0" applyFont="1" applyBorder="1" applyAlignment="1">
      <alignment horizontal="right" vertical="top" wrapText="1"/>
    </xf>
    <xf numFmtId="0" fontId="35" fillId="0" borderId="15" xfId="0" applyFont="1" applyBorder="1" applyAlignment="1">
      <alignment horizontal="center" vertical="center"/>
    </xf>
    <xf numFmtId="0" fontId="46" fillId="3" borderId="9" xfId="0" applyFont="1" applyFill="1" applyBorder="1" applyAlignment="1">
      <alignment horizontal="center" vertical="center" wrapText="1"/>
    </xf>
    <xf numFmtId="0" fontId="46" fillId="3" borderId="10" xfId="0" applyFont="1" applyFill="1" applyBorder="1" applyAlignment="1">
      <alignment horizontal="center" vertical="center" wrapText="1"/>
    </xf>
    <xf numFmtId="0" fontId="46" fillId="3" borderId="11" xfId="0" applyFont="1" applyFill="1" applyBorder="1" applyAlignment="1">
      <alignment horizontal="center" vertical="center" wrapText="1"/>
    </xf>
    <xf numFmtId="0" fontId="45" fillId="0" borderId="12" xfId="0" applyFont="1" applyBorder="1" applyAlignment="1">
      <alignment horizontal="center" vertical="center" textRotation="180"/>
    </xf>
    <xf numFmtId="0" fontId="45" fillId="0" borderId="13" xfId="0" applyFont="1" applyBorder="1" applyAlignment="1">
      <alignment horizontal="center" vertical="center" textRotation="180"/>
    </xf>
    <xf numFmtId="0" fontId="46" fillId="0" borderId="9"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14" xfId="0" applyFont="1" applyBorder="1" applyAlignment="1">
      <alignment horizontal="center" vertical="center" wrapText="1"/>
    </xf>
    <xf numFmtId="0" fontId="28" fillId="0" borderId="15" xfId="0" applyFont="1" applyBorder="1" applyAlignment="1">
      <alignment horizontal="right" vertical="center" wrapText="1"/>
    </xf>
    <xf numFmtId="0" fontId="28" fillId="0" borderId="9" xfId="0" applyFont="1" applyBorder="1" applyAlignment="1">
      <alignment horizontal="right" vertical="center" wrapText="1"/>
    </xf>
    <xf numFmtId="0" fontId="28" fillId="0" borderId="10" xfId="0" applyFont="1" applyBorder="1" applyAlignment="1">
      <alignment horizontal="right" vertical="center" wrapText="1"/>
    </xf>
    <xf numFmtId="0" fontId="28" fillId="0" borderId="11" xfId="0" applyFont="1" applyBorder="1" applyAlignment="1">
      <alignment horizontal="right" vertical="center" wrapText="1"/>
    </xf>
    <xf numFmtId="166" fontId="32" fillId="0" borderId="12" xfId="0" applyNumberFormat="1" applyFont="1" applyBorder="1" applyAlignment="1">
      <alignment horizontal="center" vertical="center"/>
    </xf>
    <xf numFmtId="166" fontId="32" fillId="0" borderId="14" xfId="0" applyNumberFormat="1" applyFont="1" applyBorder="1" applyAlignment="1">
      <alignment horizontal="center" vertical="center"/>
    </xf>
    <xf numFmtId="0" fontId="32" fillId="0" borderId="12" xfId="0" applyFont="1" applyBorder="1" applyAlignment="1">
      <alignment horizontal="center" vertical="center"/>
    </xf>
    <xf numFmtId="0" fontId="32" fillId="0" borderId="14" xfId="0" applyFont="1" applyBorder="1" applyAlignment="1">
      <alignment horizontal="center" vertical="center"/>
    </xf>
    <xf numFmtId="0" fontId="42" fillId="0" borderId="1" xfId="0" applyFont="1" applyBorder="1" applyAlignment="1">
      <alignment horizontal="center" vertical="center" wrapText="1"/>
    </xf>
    <xf numFmtId="0" fontId="42" fillId="0" borderId="2" xfId="0" applyFont="1" applyBorder="1" applyAlignment="1">
      <alignment horizontal="center" vertical="center" wrapText="1"/>
    </xf>
    <xf numFmtId="0" fontId="42" fillId="0" borderId="3" xfId="0" applyFont="1" applyBorder="1" applyAlignment="1">
      <alignment horizontal="center" vertical="center" wrapText="1"/>
    </xf>
    <xf numFmtId="0" fontId="42" fillId="0" borderId="4" xfId="0" applyFont="1" applyBorder="1" applyAlignment="1">
      <alignment horizontal="center" vertical="center" wrapText="1"/>
    </xf>
    <xf numFmtId="0" fontId="42" fillId="0" borderId="5" xfId="0" applyFont="1" applyBorder="1" applyAlignment="1">
      <alignment horizontal="center" vertical="center" wrapText="1"/>
    </xf>
    <xf numFmtId="0" fontId="42" fillId="0" borderId="6" xfId="0" applyFont="1" applyBorder="1" applyAlignment="1">
      <alignment horizontal="center" vertical="center" wrapText="1"/>
    </xf>
    <xf numFmtId="0" fontId="42" fillId="0" borderId="12" xfId="0" applyFont="1" applyBorder="1" applyAlignment="1">
      <alignment horizontal="center" vertical="center"/>
    </xf>
    <xf numFmtId="0" fontId="42" fillId="0" borderId="14" xfId="0" applyFont="1" applyBorder="1" applyAlignment="1">
      <alignment horizontal="center" vertical="center"/>
    </xf>
    <xf numFmtId="164" fontId="42" fillId="0" borderId="12" xfId="0" applyNumberFormat="1" applyFont="1" applyBorder="1" applyAlignment="1">
      <alignment horizontal="center" vertical="center"/>
    </xf>
    <xf numFmtId="164" fontId="42" fillId="0" borderId="14" xfId="0" applyNumberFormat="1" applyFont="1" applyBorder="1" applyAlignment="1">
      <alignment horizontal="center" vertical="center"/>
    </xf>
    <xf numFmtId="1" fontId="42" fillId="0" borderId="12" xfId="0" applyNumberFormat="1" applyFont="1" applyBorder="1" applyAlignment="1">
      <alignment horizontal="center" vertical="center"/>
    </xf>
    <xf numFmtId="1" fontId="42" fillId="0" borderId="14" xfId="0" applyNumberFormat="1" applyFont="1" applyBorder="1" applyAlignment="1">
      <alignment horizontal="center" vertical="center"/>
    </xf>
    <xf numFmtId="1" fontId="35" fillId="0" borderId="12" xfId="0" quotePrefix="1" applyNumberFormat="1" applyFont="1" applyBorder="1" applyAlignment="1">
      <alignment horizontal="center" vertical="center"/>
    </xf>
    <xf numFmtId="1" fontId="35" fillId="0" borderId="14" xfId="0" quotePrefix="1" applyNumberFormat="1" applyFont="1" applyBorder="1" applyAlignment="1">
      <alignment horizontal="center" vertical="center"/>
    </xf>
    <xf numFmtId="165" fontId="35" fillId="0" borderId="12" xfId="0" applyNumberFormat="1" applyFont="1" applyBorder="1" applyAlignment="1">
      <alignment horizontal="center" vertical="center"/>
    </xf>
    <xf numFmtId="165" fontId="35" fillId="0" borderId="14" xfId="0" applyNumberFormat="1" applyFont="1" applyBorder="1" applyAlignment="1">
      <alignment horizontal="center" vertical="center"/>
    </xf>
    <xf numFmtId="164" fontId="32" fillId="0" borderId="12" xfId="0" applyNumberFormat="1" applyFont="1" applyBorder="1" applyAlignment="1">
      <alignment horizontal="center" vertical="center"/>
    </xf>
    <xf numFmtId="164" fontId="32" fillId="0" borderId="14" xfId="0" applyNumberFormat="1" applyFont="1" applyBorder="1" applyAlignment="1">
      <alignment horizontal="center" vertical="center"/>
    </xf>
    <xf numFmtId="0" fontId="33" fillId="3" borderId="9" xfId="0" applyFont="1" applyFill="1" applyBorder="1" applyAlignment="1">
      <alignment horizontal="center" vertical="center" wrapText="1"/>
    </xf>
    <xf numFmtId="0" fontId="33" fillId="3" borderId="10" xfId="0" applyFont="1" applyFill="1" applyBorder="1" applyAlignment="1">
      <alignment horizontal="center" vertical="center" wrapText="1"/>
    </xf>
    <xf numFmtId="0" fontId="33" fillId="3" borderId="11" xfId="0" applyFont="1" applyFill="1" applyBorder="1" applyAlignment="1">
      <alignment horizontal="center" vertical="center" wrapText="1"/>
    </xf>
    <xf numFmtId="0" fontId="42" fillId="0" borderId="9" xfId="0" applyFont="1" applyBorder="1" applyAlignment="1">
      <alignment horizontal="center" vertical="center" wrapText="1"/>
    </xf>
    <xf numFmtId="0" fontId="42" fillId="3" borderId="9" xfId="0" applyFont="1" applyFill="1" applyBorder="1" applyAlignment="1">
      <alignment horizontal="center" vertical="center"/>
    </xf>
    <xf numFmtId="0" fontId="42" fillId="3" borderId="10" xfId="0" applyFont="1" applyFill="1" applyBorder="1" applyAlignment="1">
      <alignment horizontal="center" vertical="center"/>
    </xf>
    <xf numFmtId="0" fontId="42" fillId="3" borderId="11" xfId="0" applyFont="1" applyFill="1" applyBorder="1" applyAlignment="1">
      <alignment horizontal="center" vertical="center"/>
    </xf>
    <xf numFmtId="0" fontId="32" fillId="0" borderId="12" xfId="0" applyFont="1" applyBorder="1" applyAlignment="1">
      <alignment horizontal="center" vertical="center" textRotation="180"/>
    </xf>
    <xf numFmtId="0" fontId="32" fillId="0" borderId="13" xfId="0" applyFont="1" applyBorder="1" applyAlignment="1">
      <alignment horizontal="center" vertical="center" textRotation="180"/>
    </xf>
    <xf numFmtId="0" fontId="42" fillId="0" borderId="10" xfId="0" applyFont="1" applyBorder="1" applyAlignment="1">
      <alignment horizontal="center" vertical="center" wrapText="1"/>
    </xf>
    <xf numFmtId="0" fontId="42" fillId="0" borderId="11" xfId="0" applyFont="1" applyBorder="1" applyAlignment="1">
      <alignment horizontal="center" vertical="center" wrapText="1"/>
    </xf>
    <xf numFmtId="0" fontId="32" fillId="0" borderId="14" xfId="0" applyFont="1" applyBorder="1" applyAlignment="1">
      <alignment horizontal="center" vertical="center" textRotation="180"/>
    </xf>
    <xf numFmtId="0" fontId="33" fillId="0" borderId="9" xfId="0" applyFont="1" applyBorder="1" applyAlignment="1">
      <alignment horizontal="center" vertical="center" wrapText="1"/>
    </xf>
    <xf numFmtId="0" fontId="33" fillId="0" borderId="15" xfId="0" applyFont="1" applyBorder="1" applyAlignment="1">
      <alignment horizontal="center" vertical="center"/>
    </xf>
    <xf numFmtId="0" fontId="33" fillId="3" borderId="9" xfId="0" applyFont="1" applyFill="1" applyBorder="1" applyAlignment="1">
      <alignment horizontal="center" vertical="center"/>
    </xf>
    <xf numFmtId="0" fontId="33" fillId="3" borderId="10" xfId="0" applyFont="1" applyFill="1" applyBorder="1" applyAlignment="1">
      <alignment horizontal="center" vertical="center"/>
    </xf>
    <xf numFmtId="0" fontId="32" fillId="0" borderId="15" xfId="0" applyFont="1" applyBorder="1" applyAlignment="1">
      <alignment horizontal="center" vertical="center" textRotation="180"/>
    </xf>
    <xf numFmtId="0" fontId="24" fillId="0" borderId="12" xfId="0" applyFont="1" applyBorder="1" applyAlignment="1">
      <alignment horizontal="center" vertical="center" textRotation="180"/>
    </xf>
    <xf numFmtId="0" fontId="24" fillId="0" borderId="13" xfId="0" applyFont="1" applyBorder="1" applyAlignment="1">
      <alignment horizontal="center" vertical="center" textRotation="180"/>
    </xf>
    <xf numFmtId="0" fontId="44" fillId="0" borderId="12" xfId="0" applyFont="1" applyBorder="1" applyAlignment="1">
      <alignment horizontal="center" vertical="center" textRotation="180"/>
    </xf>
    <xf numFmtId="0" fontId="44" fillId="0" borderId="13" xfId="0" applyFont="1" applyBorder="1" applyAlignment="1">
      <alignment horizontal="center" vertical="center" textRotation="180"/>
    </xf>
    <xf numFmtId="0" fontId="24" fillId="0" borderId="14" xfId="0" applyFont="1" applyBorder="1" applyAlignment="1">
      <alignment horizontal="center" vertical="center" textRotation="180"/>
    </xf>
    <xf numFmtId="0" fontId="42"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10" xfId="0" applyFont="1" applyBorder="1" applyAlignment="1">
      <alignment horizontal="center" vertical="center"/>
    </xf>
    <xf numFmtId="0" fontId="36" fillId="0" borderId="11" xfId="0" applyFont="1" applyBorder="1" applyAlignment="1">
      <alignment horizontal="center" vertic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0" fontId="14" fillId="0" borderId="11" xfId="0" applyFont="1" applyBorder="1" applyAlignment="1">
      <alignment horizontal="center" vertical="center"/>
    </xf>
    <xf numFmtId="0" fontId="29" fillId="0" borderId="1" xfId="0" applyFont="1" applyBorder="1" applyAlignment="1">
      <alignment horizontal="center" vertical="center"/>
    </xf>
    <xf numFmtId="0" fontId="29" fillId="0" borderId="2" xfId="0" applyFont="1" applyBorder="1" applyAlignment="1">
      <alignment horizontal="center" vertical="center"/>
    </xf>
    <xf numFmtId="0" fontId="29" fillId="0" borderId="3" xfId="0" applyFont="1" applyBorder="1" applyAlignment="1">
      <alignment horizontal="center" vertical="center"/>
    </xf>
    <xf numFmtId="0" fontId="29" fillId="0" borderId="7" xfId="0" applyFont="1" applyBorder="1" applyAlignment="1">
      <alignment horizontal="center" vertical="center"/>
    </xf>
    <xf numFmtId="0" fontId="29" fillId="0" borderId="0" xfId="0" applyFont="1" applyAlignment="1">
      <alignment horizontal="center" vertical="center"/>
    </xf>
    <xf numFmtId="0" fontId="29" fillId="0" borderId="8" xfId="0" applyFont="1" applyBorder="1" applyAlignment="1">
      <alignment horizontal="center" vertical="center"/>
    </xf>
    <xf numFmtId="0" fontId="28" fillId="0" borderId="15" xfId="0" applyFont="1" applyBorder="1" applyAlignment="1">
      <alignment horizontal="center" vertical="center" wrapText="1"/>
    </xf>
    <xf numFmtId="0" fontId="37" fillId="0" borderId="12" xfId="0" applyFont="1" applyBorder="1" applyAlignment="1">
      <alignment horizontal="right" vertical="top" wrapText="1" indent="1"/>
    </xf>
    <xf numFmtId="0" fontId="37" fillId="0" borderId="14" xfId="0" applyFont="1" applyBorder="1" applyAlignment="1">
      <alignment horizontal="right" vertical="top" wrapText="1" indent="1"/>
    </xf>
    <xf numFmtId="0" fontId="33" fillId="0" borderId="14" xfId="0" applyFont="1" applyBorder="1" applyAlignment="1">
      <alignment horizontal="center" vertical="center"/>
    </xf>
    <xf numFmtId="0" fontId="40" fillId="0" borderId="9" xfId="0" applyFont="1" applyBorder="1" applyAlignment="1">
      <alignment horizontal="center" vertical="center"/>
    </xf>
    <xf numFmtId="0" fontId="40" fillId="0" borderId="10" xfId="0" applyFont="1" applyBorder="1" applyAlignment="1">
      <alignment horizontal="center" vertical="center"/>
    </xf>
    <xf numFmtId="0" fontId="40" fillId="0" borderId="11" xfId="0" applyFont="1" applyBorder="1" applyAlignment="1">
      <alignment horizontal="center" vertical="center"/>
    </xf>
    <xf numFmtId="0" fontId="39" fillId="0" borderId="9" xfId="0" applyFont="1" applyBorder="1" applyAlignment="1">
      <alignment horizontal="right" vertical="center" wrapText="1"/>
    </xf>
    <xf numFmtId="0" fontId="39" fillId="0" borderId="10" xfId="0" applyFont="1" applyBorder="1" applyAlignment="1">
      <alignment horizontal="right" vertical="center" wrapText="1"/>
    </xf>
    <xf numFmtId="0" fontId="39" fillId="0" borderId="11" xfId="0" applyFont="1" applyBorder="1" applyAlignment="1">
      <alignment horizontal="right" vertical="center" wrapText="1"/>
    </xf>
    <xf numFmtId="0" fontId="27" fillId="0" borderId="15" xfId="0" applyFont="1" applyBorder="1" applyAlignment="1">
      <alignment horizontal="center" vertical="center"/>
    </xf>
    <xf numFmtId="0" fontId="0" fillId="0" borderId="15" xfId="0" applyBorder="1" applyAlignment="1">
      <alignment horizontal="center"/>
    </xf>
    <xf numFmtId="0" fontId="28" fillId="0" borderId="15" xfId="0" applyFont="1" applyBorder="1" applyAlignment="1">
      <alignment horizontal="right" vertical="center"/>
    </xf>
    <xf numFmtId="0" fontId="29" fillId="0" borderId="15" xfId="0" applyFont="1" applyBorder="1" applyAlignment="1">
      <alignment horizontal="center" vertical="center"/>
    </xf>
    <xf numFmtId="0" fontId="37" fillId="0" borderId="15" xfId="0" applyFont="1" applyBorder="1" applyAlignment="1">
      <alignment horizontal="right" vertical="top" wrapText="1"/>
    </xf>
    <xf numFmtId="4" fontId="7" fillId="0" borderId="1" xfId="0" applyNumberFormat="1" applyFont="1" applyBorder="1" applyAlignment="1">
      <alignment horizontal="center" vertical="center" wrapText="1"/>
    </xf>
    <xf numFmtId="4" fontId="7" fillId="0" borderId="3" xfId="0" applyNumberFormat="1" applyFont="1" applyBorder="1" applyAlignment="1">
      <alignment horizontal="center" vertical="center" wrapText="1"/>
    </xf>
    <xf numFmtId="4" fontId="7" fillId="0" borderId="4" xfId="0" applyNumberFormat="1" applyFont="1" applyBorder="1" applyAlignment="1">
      <alignment horizontal="center" vertical="center" wrapText="1"/>
    </xf>
    <xf numFmtId="4" fontId="7" fillId="0" borderId="6" xfId="0" applyNumberFormat="1" applyFont="1" applyBorder="1" applyAlignment="1">
      <alignment horizontal="center" vertical="center" wrapText="1"/>
    </xf>
    <xf numFmtId="4" fontId="2" fillId="0" borderId="1" xfId="0" applyNumberFormat="1" applyFont="1" applyBorder="1" applyAlignment="1">
      <alignment horizontal="center" vertical="center" wrapText="1"/>
    </xf>
    <xf numFmtId="4" fontId="2" fillId="0" borderId="3" xfId="0" applyNumberFormat="1" applyFont="1" applyBorder="1" applyAlignment="1">
      <alignment horizontal="center" vertical="center" wrapText="1"/>
    </xf>
    <xf numFmtId="4" fontId="2" fillId="0" borderId="4" xfId="0" applyNumberFormat="1" applyFont="1" applyBorder="1" applyAlignment="1">
      <alignment horizontal="center" vertical="center" wrapText="1"/>
    </xf>
    <xf numFmtId="4" fontId="2" fillId="0" borderId="6" xfId="0" applyNumberFormat="1" applyFont="1" applyBorder="1" applyAlignment="1">
      <alignment horizontal="center" vertical="center" wrapText="1"/>
    </xf>
    <xf numFmtId="0" fontId="10" fillId="0" borderId="15" xfId="0" applyFont="1" applyBorder="1" applyAlignment="1">
      <alignment horizontal="center" vertical="center" wrapText="1"/>
    </xf>
    <xf numFmtId="0" fontId="10" fillId="0" borderId="9" xfId="0" applyFont="1" applyBorder="1" applyAlignment="1">
      <alignment horizontal="right" vertical="center" wrapText="1"/>
    </xf>
    <xf numFmtId="0" fontId="10" fillId="0" borderId="10" xfId="0" applyFont="1" applyBorder="1" applyAlignment="1">
      <alignment horizontal="right" vertical="center" wrapText="1"/>
    </xf>
    <xf numFmtId="0" fontId="10" fillId="0" borderId="11" xfId="0" applyFont="1" applyBorder="1" applyAlignment="1">
      <alignment horizontal="right" vertical="center" wrapText="1"/>
    </xf>
    <xf numFmtId="0" fontId="10" fillId="0" borderId="9" xfId="0" applyFont="1" applyBorder="1" applyAlignment="1">
      <alignment horizontal="right" vertical="center"/>
    </xf>
    <xf numFmtId="0" fontId="10" fillId="0" borderId="10" xfId="0" applyFont="1" applyBorder="1" applyAlignment="1">
      <alignment horizontal="right" vertical="center"/>
    </xf>
    <xf numFmtId="0" fontId="10" fillId="0" borderId="11" xfId="0" applyFont="1" applyBorder="1" applyAlignment="1">
      <alignment horizontal="right" vertical="center"/>
    </xf>
    <xf numFmtId="0" fontId="13" fillId="0" borderId="12" xfId="0" applyFont="1" applyBorder="1" applyAlignment="1">
      <alignment horizontal="center" vertical="center" textRotation="180"/>
    </xf>
    <xf numFmtId="0" fontId="13" fillId="0" borderId="13" xfId="0" applyFont="1" applyBorder="1" applyAlignment="1">
      <alignment horizontal="center" vertical="center" textRotation="180"/>
    </xf>
    <xf numFmtId="0" fontId="14" fillId="0" borderId="15" xfId="0" applyFont="1" applyBorder="1" applyAlignment="1">
      <alignment horizontal="center" vertical="center"/>
    </xf>
    <xf numFmtId="0" fontId="18" fillId="0" borderId="12" xfId="0" applyFont="1" applyBorder="1" applyAlignment="1">
      <alignment horizontal="right" vertical="top" wrapText="1"/>
    </xf>
    <xf numFmtId="0" fontId="18" fillId="0" borderId="14" xfId="0" applyFont="1" applyBorder="1" applyAlignment="1">
      <alignment horizontal="right" vertical="top"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3" fillId="0" borderId="14" xfId="0" applyFont="1" applyBorder="1" applyAlignment="1">
      <alignment horizontal="center" vertical="center" textRotation="180"/>
    </xf>
    <xf numFmtId="0" fontId="10" fillId="0" borderId="11" xfId="0" applyFont="1" applyBorder="1" applyAlignment="1">
      <alignment horizontal="center" vertical="center"/>
    </xf>
    <xf numFmtId="0" fontId="16" fillId="0" borderId="1" xfId="0" applyFont="1" applyBorder="1" applyAlignment="1">
      <alignment horizontal="center"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7" xfId="0" applyFont="1" applyBorder="1" applyAlignment="1">
      <alignment horizontal="center" vertical="center"/>
    </xf>
    <xf numFmtId="0" fontId="16" fillId="0" borderId="0" xfId="0" applyFont="1" applyBorder="1" applyAlignment="1">
      <alignment horizontal="center" vertical="center"/>
    </xf>
    <xf numFmtId="0" fontId="16" fillId="0" borderId="8" xfId="0" applyFont="1" applyBorder="1" applyAlignment="1">
      <alignment horizontal="center" vertical="center"/>
    </xf>
    <xf numFmtId="0" fontId="25" fillId="0" borderId="12" xfId="0" applyFont="1" applyBorder="1" applyAlignment="1">
      <alignment horizontal="center" vertical="center" textRotation="180"/>
    </xf>
    <xf numFmtId="0" fontId="25" fillId="0" borderId="13" xfId="0" applyFont="1" applyBorder="1" applyAlignment="1">
      <alignment horizontal="center" vertical="center" textRotation="180"/>
    </xf>
    <xf numFmtId="0" fontId="25" fillId="0" borderId="14" xfId="0" applyFont="1" applyBorder="1" applyAlignment="1">
      <alignment horizontal="center" vertical="center" textRotation="180"/>
    </xf>
    <xf numFmtId="0" fontId="26" fillId="0" borderId="13" xfId="0" applyFont="1" applyBorder="1" applyAlignment="1">
      <alignment horizontal="center" vertical="center" textRotation="18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226" Type="http://schemas.openxmlformats.org/officeDocument/2006/relationships/worksheet" Target="worksheets/sheet22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worksheet" Target="worksheets/sheet216.xml"/><Relationship Id="rId237" Type="http://schemas.openxmlformats.org/officeDocument/2006/relationships/calcChain" Target="calcChain.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227" Type="http://schemas.openxmlformats.org/officeDocument/2006/relationships/worksheet" Target="worksheets/sheet227.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worksheet" Target="worksheets/sheet217.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228" Type="http://schemas.openxmlformats.org/officeDocument/2006/relationships/worksheet" Target="worksheets/sheet228.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worksheet" Target="worksheets/sheet218.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229" Type="http://schemas.openxmlformats.org/officeDocument/2006/relationships/worksheet" Target="worksheets/sheet229.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worksheet" Target="worksheets/sheet230.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95" Type="http://schemas.openxmlformats.org/officeDocument/2006/relationships/worksheet" Target="worksheets/sheet195.xml"/><Relationship Id="rId209" Type="http://schemas.openxmlformats.org/officeDocument/2006/relationships/worksheet" Target="worksheets/sheet209.xml"/><Relationship Id="rId190" Type="http://schemas.openxmlformats.org/officeDocument/2006/relationships/worksheet" Target="worksheets/sheet190.xml"/><Relationship Id="rId204" Type="http://schemas.openxmlformats.org/officeDocument/2006/relationships/worksheet" Target="worksheets/sheet204.xml"/><Relationship Id="rId220" Type="http://schemas.openxmlformats.org/officeDocument/2006/relationships/worksheet" Target="worksheets/sheet220.xml"/><Relationship Id="rId225" Type="http://schemas.openxmlformats.org/officeDocument/2006/relationships/worksheet" Target="worksheets/sheet225.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worksheet" Target="worksheets/sheet210.xml"/><Relationship Id="rId215" Type="http://schemas.openxmlformats.org/officeDocument/2006/relationships/worksheet" Target="worksheets/sheet215.xml"/><Relationship Id="rId236" Type="http://schemas.openxmlformats.org/officeDocument/2006/relationships/sharedStrings" Target="sharedStrings.xml"/><Relationship Id="rId26" Type="http://schemas.openxmlformats.org/officeDocument/2006/relationships/worksheet" Target="worksheets/sheet26.xml"/><Relationship Id="rId231" Type="http://schemas.openxmlformats.org/officeDocument/2006/relationships/worksheet" Target="worksheets/sheet231.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externalLink" Target="externalLinks/externalLink1.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externalLink" Target="externalLinks/externalLink2.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223" Type="http://schemas.openxmlformats.org/officeDocument/2006/relationships/worksheet" Target="worksheets/sheet223.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theme" Target="theme/theme1.xml"/><Relationship Id="rId2" Type="http://schemas.openxmlformats.org/officeDocument/2006/relationships/worksheet" Target="worksheets/sheet2.xml"/><Relationship Id="rId29" Type="http://schemas.openxmlformats.org/officeDocument/2006/relationships/worksheet" Target="worksheets/sheet29.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styles" Target="styles.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checked="Checked"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checked="Checked"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checked="Checked"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checked="Checked"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checked="Checked"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checked="Checked"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checked="Checked"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checked="Checked"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lockText="1" noThreeD="1"/>
</file>

<file path=xl/ctrlProps/ctrlProp223.xml><?xml version="1.0" encoding="utf-8"?>
<formControlPr xmlns="http://schemas.microsoft.com/office/spreadsheetml/2009/9/main" objectType="CheckBox"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CheckBox" lockText="1" noThreeD="1"/>
</file>

<file path=xl/ctrlProps/ctrlProp229.xml><?xml version="1.0" encoding="utf-8"?>
<formControlPr xmlns="http://schemas.microsoft.com/office/spreadsheetml/2009/9/main" objectType="CheckBox" lockText="1" noThreeD="1"/>
</file>

<file path=xl/ctrlProps/ctrlProp230.xml><?xml version="1.0" encoding="utf-8"?>
<formControlPr xmlns="http://schemas.microsoft.com/office/spreadsheetml/2009/9/main" objectType="CheckBox" checked="Checked"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lockText="1" noThreeD="1"/>
</file>

<file path=xl/ctrlProps/ctrlProp237.xml><?xml version="1.0" encoding="utf-8"?>
<formControlPr xmlns="http://schemas.microsoft.com/office/spreadsheetml/2009/9/main" objectType="CheckBox"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lockText="1" noThreeD="1"/>
</file>

<file path=xl/ctrlProps/ctrlProp240.xml><?xml version="1.0" encoding="utf-8"?>
<formControlPr xmlns="http://schemas.microsoft.com/office/spreadsheetml/2009/9/main" objectType="CheckBox"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lockText="1" noThreeD="1"/>
</file>

<file path=xl/ctrlProps/ctrlProp248.xml><?xml version="1.0" encoding="utf-8"?>
<formControlPr xmlns="http://schemas.microsoft.com/office/spreadsheetml/2009/9/main" objectType="CheckBox" lockText="1" noThreeD="1"/>
</file>

<file path=xl/ctrlProps/ctrlProp249.xml><?xml version="1.0" encoding="utf-8"?>
<formControlPr xmlns="http://schemas.microsoft.com/office/spreadsheetml/2009/9/main" objectType="CheckBox" lockText="1" noThreeD="1"/>
</file>

<file path=xl/ctrlProps/ctrlProp250.xml><?xml version="1.0" encoding="utf-8"?>
<formControlPr xmlns="http://schemas.microsoft.com/office/spreadsheetml/2009/9/main" objectType="CheckBox" lockText="1" noThreeD="1"/>
</file>

<file path=xl/ctrlProps/ctrlProp251.xml><?xml version="1.0" encoding="utf-8"?>
<formControlPr xmlns="http://schemas.microsoft.com/office/spreadsheetml/2009/9/main" objectType="CheckBox" lockText="1" noThreeD="1"/>
</file>

<file path=xl/ctrlProps/ctrlProp252.xml><?xml version="1.0" encoding="utf-8"?>
<formControlPr xmlns="http://schemas.microsoft.com/office/spreadsheetml/2009/9/main" objectType="CheckBox" lockText="1" noThreeD="1"/>
</file>

<file path=xl/ctrlProps/ctrlProp253.xml><?xml version="1.0" encoding="utf-8"?>
<formControlPr xmlns="http://schemas.microsoft.com/office/spreadsheetml/2009/9/main" objectType="CheckBox" lockText="1" noThreeD="1"/>
</file>

<file path=xl/ctrlProps/ctrlProp254.xml><?xml version="1.0" encoding="utf-8"?>
<formControlPr xmlns="http://schemas.microsoft.com/office/spreadsheetml/2009/9/main" objectType="CheckBox" lockText="1" noThreeD="1"/>
</file>

<file path=xl/ctrlProps/ctrlProp255.xml><?xml version="1.0" encoding="utf-8"?>
<formControlPr xmlns="http://schemas.microsoft.com/office/spreadsheetml/2009/9/main" objectType="CheckBox" checked="Checked" lockText="1" noThreeD="1"/>
</file>

<file path=xl/ctrlProps/ctrlProp256.xml><?xml version="1.0" encoding="utf-8"?>
<formControlPr xmlns="http://schemas.microsoft.com/office/spreadsheetml/2009/9/main" objectType="CheckBox" lockText="1" noThreeD="1"/>
</file>

<file path=xl/ctrlProps/ctrlProp257.xml><?xml version="1.0" encoding="utf-8"?>
<formControlPr xmlns="http://schemas.microsoft.com/office/spreadsheetml/2009/9/main" objectType="CheckBox" lockText="1" noThreeD="1"/>
</file>

<file path=xl/ctrlProps/ctrlProp258.xml><?xml version="1.0" encoding="utf-8"?>
<formControlPr xmlns="http://schemas.microsoft.com/office/spreadsheetml/2009/9/main" objectType="CheckBox" lockText="1" noThreeD="1"/>
</file>

<file path=xl/ctrlProps/ctrlProp259.xml><?xml version="1.0" encoding="utf-8"?>
<formControlPr xmlns="http://schemas.microsoft.com/office/spreadsheetml/2009/9/main" objectType="CheckBox" lockText="1" noThreeD="1"/>
</file>

<file path=xl/ctrlProps/ctrlProp260.xml><?xml version="1.0" encoding="utf-8"?>
<formControlPr xmlns="http://schemas.microsoft.com/office/spreadsheetml/2009/9/main" objectType="CheckBox" lockText="1" noThreeD="1"/>
</file>

<file path=xl/ctrlProps/ctrlProp261.xml><?xml version="1.0" encoding="utf-8"?>
<formControlPr xmlns="http://schemas.microsoft.com/office/spreadsheetml/2009/9/main" objectType="CheckBox" lockText="1" noThreeD="1"/>
</file>

<file path=xl/ctrlProps/ctrlProp262.xml><?xml version="1.0" encoding="utf-8"?>
<formControlPr xmlns="http://schemas.microsoft.com/office/spreadsheetml/2009/9/main" objectType="CheckBox" lockText="1" noThreeD="1"/>
</file>

<file path=xl/ctrlProps/ctrlProp263.xml><?xml version="1.0" encoding="utf-8"?>
<formControlPr xmlns="http://schemas.microsoft.com/office/spreadsheetml/2009/9/main" objectType="CheckBox" lockText="1" noThreeD="1"/>
</file>

<file path=xl/ctrlProps/ctrlProp264.xml><?xml version="1.0" encoding="utf-8"?>
<formControlPr xmlns="http://schemas.microsoft.com/office/spreadsheetml/2009/9/main" objectType="CheckBox" lockText="1" noThreeD="1"/>
</file>

<file path=xl/ctrlProps/ctrlProp265.xml><?xml version="1.0" encoding="utf-8"?>
<formControlPr xmlns="http://schemas.microsoft.com/office/spreadsheetml/2009/9/main" objectType="CheckBox" lockText="1" noThreeD="1"/>
</file>

<file path=xl/ctrlProps/ctrlProp266.xml><?xml version="1.0" encoding="utf-8"?>
<formControlPr xmlns="http://schemas.microsoft.com/office/spreadsheetml/2009/9/main" objectType="CheckBox" lockText="1" noThreeD="1"/>
</file>

<file path=xl/ctrlProps/ctrlProp267.xml><?xml version="1.0" encoding="utf-8"?>
<formControlPr xmlns="http://schemas.microsoft.com/office/spreadsheetml/2009/9/main" objectType="CheckBox" lockText="1" noThreeD="1"/>
</file>

<file path=xl/ctrlProps/ctrlProp268.xml><?xml version="1.0" encoding="utf-8"?>
<formControlPr xmlns="http://schemas.microsoft.com/office/spreadsheetml/2009/9/main" objectType="CheckBox" lockText="1" noThreeD="1"/>
</file>

<file path=xl/ctrlProps/ctrlProp269.xml><?xml version="1.0" encoding="utf-8"?>
<formControlPr xmlns="http://schemas.microsoft.com/office/spreadsheetml/2009/9/main" objectType="CheckBox" lockText="1" noThreeD="1"/>
</file>

<file path=xl/ctrlProps/ctrlProp270.xml><?xml version="1.0" encoding="utf-8"?>
<formControlPr xmlns="http://schemas.microsoft.com/office/spreadsheetml/2009/9/main" objectType="CheckBox" lockText="1" noThreeD="1"/>
</file>

<file path=xl/ctrlProps/ctrlProp271.xml><?xml version="1.0" encoding="utf-8"?>
<formControlPr xmlns="http://schemas.microsoft.com/office/spreadsheetml/2009/9/main" objectType="CheckBox" lockText="1" noThreeD="1"/>
</file>

<file path=xl/ctrlProps/ctrlProp272.xml><?xml version="1.0" encoding="utf-8"?>
<formControlPr xmlns="http://schemas.microsoft.com/office/spreadsheetml/2009/9/main" objectType="CheckBox" lockText="1" noThreeD="1"/>
</file>

<file path=xl/ctrlProps/ctrlProp273.xml><?xml version="1.0" encoding="utf-8"?>
<formControlPr xmlns="http://schemas.microsoft.com/office/spreadsheetml/2009/9/main" objectType="CheckBox" lockText="1" noThreeD="1"/>
</file>

<file path=xl/ctrlProps/ctrlProp274.xml><?xml version="1.0" encoding="utf-8"?>
<formControlPr xmlns="http://schemas.microsoft.com/office/spreadsheetml/2009/9/main" objectType="CheckBox" lockText="1" noThreeD="1"/>
</file>

<file path=xl/ctrlProps/ctrlProp275.xml><?xml version="1.0" encoding="utf-8"?>
<formControlPr xmlns="http://schemas.microsoft.com/office/spreadsheetml/2009/9/main" objectType="CheckBox" lockText="1" noThreeD="1"/>
</file>

<file path=xl/ctrlProps/ctrlProp276.xml><?xml version="1.0" encoding="utf-8"?>
<formControlPr xmlns="http://schemas.microsoft.com/office/spreadsheetml/2009/9/main" objectType="CheckBox" lockText="1" noThreeD="1"/>
</file>

<file path=xl/ctrlProps/ctrlProp277.xml><?xml version="1.0" encoding="utf-8"?>
<formControlPr xmlns="http://schemas.microsoft.com/office/spreadsheetml/2009/9/main" objectType="CheckBox" lockText="1" noThreeD="1"/>
</file>

<file path=xl/ctrlProps/ctrlProp278.xml><?xml version="1.0" encoding="utf-8"?>
<formControlPr xmlns="http://schemas.microsoft.com/office/spreadsheetml/2009/9/main" objectType="CheckBox" lockText="1" noThreeD="1"/>
</file>

<file path=xl/ctrlProps/ctrlProp279.xml><?xml version="1.0" encoding="utf-8"?>
<formControlPr xmlns="http://schemas.microsoft.com/office/spreadsheetml/2009/9/main" objectType="CheckBox" lockText="1" noThreeD="1"/>
</file>

<file path=xl/ctrlProps/ctrlProp280.xml><?xml version="1.0" encoding="utf-8"?>
<formControlPr xmlns="http://schemas.microsoft.com/office/spreadsheetml/2009/9/main" objectType="CheckBox" checked="Checked" lockText="1" noThreeD="1"/>
</file>

<file path=xl/ctrlProps/ctrlProp281.xml><?xml version="1.0" encoding="utf-8"?>
<formControlPr xmlns="http://schemas.microsoft.com/office/spreadsheetml/2009/9/main" objectType="CheckBox" lockText="1" noThreeD="1"/>
</file>

<file path=xl/ctrlProps/ctrlProp282.xml><?xml version="1.0" encoding="utf-8"?>
<formControlPr xmlns="http://schemas.microsoft.com/office/spreadsheetml/2009/9/main" objectType="CheckBox" lockText="1" noThreeD="1"/>
</file>

<file path=xl/ctrlProps/ctrlProp283.xml><?xml version="1.0" encoding="utf-8"?>
<formControlPr xmlns="http://schemas.microsoft.com/office/spreadsheetml/2009/9/main" objectType="CheckBox" lockText="1" noThreeD="1"/>
</file>

<file path=xl/ctrlProps/ctrlProp284.xml><?xml version="1.0" encoding="utf-8"?>
<formControlPr xmlns="http://schemas.microsoft.com/office/spreadsheetml/2009/9/main" objectType="CheckBox" lockText="1" noThreeD="1"/>
</file>

<file path=xl/ctrlProps/ctrlProp285.xml><?xml version="1.0" encoding="utf-8"?>
<formControlPr xmlns="http://schemas.microsoft.com/office/spreadsheetml/2009/9/main" objectType="CheckBox" lockText="1" noThreeD="1"/>
</file>

<file path=xl/ctrlProps/ctrlProp286.xml><?xml version="1.0" encoding="utf-8"?>
<formControlPr xmlns="http://schemas.microsoft.com/office/spreadsheetml/2009/9/main" objectType="CheckBox"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checked="Checked"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checked="Checked"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lockText="1" noThreeD="1"/>
</file>

<file path=xl/ctrlProps/ctrlProp349.xml><?xml version="1.0" encoding="utf-8"?>
<formControlPr xmlns="http://schemas.microsoft.com/office/spreadsheetml/2009/9/main" objectType="CheckBox" lockText="1" noThreeD="1"/>
</file>

<file path=xl/ctrlProps/ctrlProp350.xml><?xml version="1.0" encoding="utf-8"?>
<formControlPr xmlns="http://schemas.microsoft.com/office/spreadsheetml/2009/9/main" objectType="CheckBox" lockText="1" noThreeD="1"/>
</file>

<file path=xl/ctrlProps/ctrlProp351.xml><?xml version="1.0" encoding="utf-8"?>
<formControlPr xmlns="http://schemas.microsoft.com/office/spreadsheetml/2009/9/main" objectType="CheckBox" lockText="1" noThreeD="1"/>
</file>

<file path=xl/ctrlProps/ctrlProp352.xml><?xml version="1.0" encoding="utf-8"?>
<formControlPr xmlns="http://schemas.microsoft.com/office/spreadsheetml/2009/9/main" objectType="CheckBox" lockText="1" noThreeD="1"/>
</file>

<file path=xl/ctrlProps/ctrlProp353.xml><?xml version="1.0" encoding="utf-8"?>
<formControlPr xmlns="http://schemas.microsoft.com/office/spreadsheetml/2009/9/main" objectType="CheckBox" lockText="1" noThreeD="1"/>
</file>

<file path=xl/ctrlProps/ctrlProp354.xml><?xml version="1.0" encoding="utf-8"?>
<formControlPr xmlns="http://schemas.microsoft.com/office/spreadsheetml/2009/9/main" objectType="CheckBox"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lockText="1" noThreeD="1"/>
</file>

<file path=xl/ctrlProps/ctrlProp357.xml><?xml version="1.0" encoding="utf-8"?>
<formControlPr xmlns="http://schemas.microsoft.com/office/spreadsheetml/2009/9/main" objectType="CheckBox" lockText="1" noThreeD="1"/>
</file>

<file path=xl/ctrlProps/ctrlProp358.xml><?xml version="1.0" encoding="utf-8"?>
<formControlPr xmlns="http://schemas.microsoft.com/office/spreadsheetml/2009/9/main" objectType="CheckBox" lockText="1" noThreeD="1"/>
</file>

<file path=xl/ctrlProps/ctrlProp359.xml><?xml version="1.0" encoding="utf-8"?>
<formControlPr xmlns="http://schemas.microsoft.com/office/spreadsheetml/2009/9/main" objectType="CheckBox" lockText="1" noThreeD="1"/>
</file>

<file path=xl/ctrlProps/ctrlProp360.xml><?xml version="1.0" encoding="utf-8"?>
<formControlPr xmlns="http://schemas.microsoft.com/office/spreadsheetml/2009/9/main" objectType="CheckBox" lockText="1" noThreeD="1"/>
</file>

<file path=xl/ctrlProps/ctrlProp361.xml><?xml version="1.0" encoding="utf-8"?>
<formControlPr xmlns="http://schemas.microsoft.com/office/spreadsheetml/2009/9/main" objectType="CheckBox" lockText="1" noThreeD="1"/>
</file>

<file path=xl/ctrlProps/ctrlProp362.xml><?xml version="1.0" encoding="utf-8"?>
<formControlPr xmlns="http://schemas.microsoft.com/office/spreadsheetml/2009/9/main" objectType="CheckBox" lockText="1" noThreeD="1"/>
</file>

<file path=xl/ctrlProps/ctrlProp363.xml><?xml version="1.0" encoding="utf-8"?>
<formControlPr xmlns="http://schemas.microsoft.com/office/spreadsheetml/2009/9/main" objectType="CheckBox" lockText="1" noThreeD="1"/>
</file>

<file path=xl/ctrlProps/ctrlProp364.xml><?xml version="1.0" encoding="utf-8"?>
<formControlPr xmlns="http://schemas.microsoft.com/office/spreadsheetml/2009/9/main" objectType="CheckBox" lockText="1" noThreeD="1"/>
</file>

<file path=xl/ctrlProps/ctrlProp365.xml><?xml version="1.0" encoding="utf-8"?>
<formControlPr xmlns="http://schemas.microsoft.com/office/spreadsheetml/2009/9/main" objectType="CheckBox" lockText="1" noThreeD="1"/>
</file>

<file path=xl/ctrlProps/ctrlProp366.xml><?xml version="1.0" encoding="utf-8"?>
<formControlPr xmlns="http://schemas.microsoft.com/office/spreadsheetml/2009/9/main" objectType="CheckBox" lockText="1" noThreeD="1"/>
</file>

<file path=xl/ctrlProps/ctrlProp367.xml><?xml version="1.0" encoding="utf-8"?>
<formControlPr xmlns="http://schemas.microsoft.com/office/spreadsheetml/2009/9/main" objectType="CheckBox" lockText="1" noThreeD="1"/>
</file>

<file path=xl/ctrlProps/ctrlProp368.xml><?xml version="1.0" encoding="utf-8"?>
<formControlPr xmlns="http://schemas.microsoft.com/office/spreadsheetml/2009/9/main" objectType="CheckBox" lockText="1" noThreeD="1"/>
</file>

<file path=xl/ctrlProps/ctrlProp369.xml><?xml version="1.0" encoding="utf-8"?>
<formControlPr xmlns="http://schemas.microsoft.com/office/spreadsheetml/2009/9/main" objectType="CheckBox" lockText="1" noThreeD="1"/>
</file>

<file path=xl/ctrlProps/ctrlProp370.xml><?xml version="1.0" encoding="utf-8"?>
<formControlPr xmlns="http://schemas.microsoft.com/office/spreadsheetml/2009/9/main" objectType="CheckBox" lockText="1" noThreeD="1"/>
</file>

<file path=xl/ctrlProps/ctrlProp371.xml><?xml version="1.0" encoding="utf-8"?>
<formControlPr xmlns="http://schemas.microsoft.com/office/spreadsheetml/2009/9/main" objectType="CheckBox" lockText="1" noThreeD="1"/>
</file>

<file path=xl/ctrlProps/ctrlProp372.xml><?xml version="1.0" encoding="utf-8"?>
<formControlPr xmlns="http://schemas.microsoft.com/office/spreadsheetml/2009/9/main" objectType="CheckBox" lockText="1" noThreeD="1"/>
</file>

<file path=xl/ctrlProps/ctrlProp373.xml><?xml version="1.0" encoding="utf-8"?>
<formControlPr xmlns="http://schemas.microsoft.com/office/spreadsheetml/2009/9/main" objectType="CheckBox" lockText="1" noThreeD="1"/>
</file>

<file path=xl/ctrlProps/ctrlProp374.xml><?xml version="1.0" encoding="utf-8"?>
<formControlPr xmlns="http://schemas.microsoft.com/office/spreadsheetml/2009/9/main" objectType="CheckBox" lockText="1" noThreeD="1"/>
</file>

<file path=xl/ctrlProps/ctrlProp375.xml><?xml version="1.0" encoding="utf-8"?>
<formControlPr xmlns="http://schemas.microsoft.com/office/spreadsheetml/2009/9/main" objectType="CheckBox" lockText="1" noThreeD="1"/>
</file>

<file path=xl/ctrlProps/ctrlProp376.xml><?xml version="1.0" encoding="utf-8"?>
<formControlPr xmlns="http://schemas.microsoft.com/office/spreadsheetml/2009/9/main" objectType="CheckBox" lockText="1" noThreeD="1"/>
</file>

<file path=xl/ctrlProps/ctrlProp377.xml><?xml version="1.0" encoding="utf-8"?>
<formControlPr xmlns="http://schemas.microsoft.com/office/spreadsheetml/2009/9/main" objectType="CheckBox" lockText="1" noThreeD="1"/>
</file>

<file path=xl/ctrlProps/ctrlProp378.xml><?xml version="1.0" encoding="utf-8"?>
<formControlPr xmlns="http://schemas.microsoft.com/office/spreadsheetml/2009/9/main" objectType="CheckBox" lockText="1" noThreeD="1"/>
</file>

<file path=xl/ctrlProps/ctrlProp379.xml><?xml version="1.0" encoding="utf-8"?>
<formControlPr xmlns="http://schemas.microsoft.com/office/spreadsheetml/2009/9/main" objectType="CheckBox" lockText="1" noThreeD="1"/>
</file>

<file path=xl/ctrlProps/ctrlProp380.xml><?xml version="1.0" encoding="utf-8"?>
<formControlPr xmlns="http://schemas.microsoft.com/office/spreadsheetml/2009/9/main" objectType="CheckBox" checked="Checked" lockText="1" noThreeD="1"/>
</file>

<file path=xl/ctrlProps/ctrlProp381.xml><?xml version="1.0" encoding="utf-8"?>
<formControlPr xmlns="http://schemas.microsoft.com/office/spreadsheetml/2009/9/main" objectType="CheckBox" lockText="1" noThreeD="1"/>
</file>

<file path=xl/ctrlProps/ctrlProp382.xml><?xml version="1.0" encoding="utf-8"?>
<formControlPr xmlns="http://schemas.microsoft.com/office/spreadsheetml/2009/9/main" objectType="CheckBox" lockText="1" noThreeD="1"/>
</file>

<file path=xl/ctrlProps/ctrlProp383.xml><?xml version="1.0" encoding="utf-8"?>
<formControlPr xmlns="http://schemas.microsoft.com/office/spreadsheetml/2009/9/main" objectType="CheckBox" lockText="1" noThreeD="1"/>
</file>

<file path=xl/ctrlProps/ctrlProp384.xml><?xml version="1.0" encoding="utf-8"?>
<formControlPr xmlns="http://schemas.microsoft.com/office/spreadsheetml/2009/9/main" objectType="CheckBox" lockText="1" noThreeD="1"/>
</file>

<file path=xl/ctrlProps/ctrlProp385.xml><?xml version="1.0" encoding="utf-8"?>
<formControlPr xmlns="http://schemas.microsoft.com/office/spreadsheetml/2009/9/main" objectType="CheckBox" lockText="1" noThreeD="1"/>
</file>

<file path=xl/ctrlProps/ctrlProp386.xml><?xml version="1.0" encoding="utf-8"?>
<formControlPr xmlns="http://schemas.microsoft.com/office/spreadsheetml/2009/9/main" objectType="CheckBox" lockText="1" noThreeD="1"/>
</file>

<file path=xl/ctrlProps/ctrlProp387.xml><?xml version="1.0" encoding="utf-8"?>
<formControlPr xmlns="http://schemas.microsoft.com/office/spreadsheetml/2009/9/main" objectType="CheckBox" lockText="1" noThreeD="1"/>
</file>

<file path=xl/ctrlProps/ctrlProp388.xml><?xml version="1.0" encoding="utf-8"?>
<formControlPr xmlns="http://schemas.microsoft.com/office/spreadsheetml/2009/9/main" objectType="CheckBox" lockText="1" noThreeD="1"/>
</file>

<file path=xl/ctrlProps/ctrlProp389.xml><?xml version="1.0" encoding="utf-8"?>
<formControlPr xmlns="http://schemas.microsoft.com/office/spreadsheetml/2009/9/main" objectType="CheckBox" lockText="1" noThreeD="1"/>
</file>

<file path=xl/ctrlProps/ctrlProp390.xml><?xml version="1.0" encoding="utf-8"?>
<formControlPr xmlns="http://schemas.microsoft.com/office/spreadsheetml/2009/9/main" objectType="CheckBox" lockText="1" noThreeD="1"/>
</file>

<file path=xl/ctrlProps/ctrlProp391.xml><?xml version="1.0" encoding="utf-8"?>
<formControlPr xmlns="http://schemas.microsoft.com/office/spreadsheetml/2009/9/main" objectType="CheckBox" lockText="1" noThreeD="1"/>
</file>

<file path=xl/ctrlProps/ctrlProp392.xml><?xml version="1.0" encoding="utf-8"?>
<formControlPr xmlns="http://schemas.microsoft.com/office/spreadsheetml/2009/9/main" objectType="CheckBox" lockText="1" noThreeD="1"/>
</file>

<file path=xl/ctrlProps/ctrlProp393.xml><?xml version="1.0" encoding="utf-8"?>
<formControlPr xmlns="http://schemas.microsoft.com/office/spreadsheetml/2009/9/main" objectType="CheckBox" lockText="1" noThreeD="1"/>
</file>

<file path=xl/ctrlProps/ctrlProp394.xml><?xml version="1.0" encoding="utf-8"?>
<formControlPr xmlns="http://schemas.microsoft.com/office/spreadsheetml/2009/9/main" objectType="CheckBox" lockText="1" noThreeD="1"/>
</file>

<file path=xl/ctrlProps/ctrlProp395.xml><?xml version="1.0" encoding="utf-8"?>
<formControlPr xmlns="http://schemas.microsoft.com/office/spreadsheetml/2009/9/main" objectType="CheckBox" lockText="1" noThreeD="1"/>
</file>

<file path=xl/ctrlProps/ctrlProp396.xml><?xml version="1.0" encoding="utf-8"?>
<formControlPr xmlns="http://schemas.microsoft.com/office/spreadsheetml/2009/9/main" objectType="CheckBox" lockText="1" noThreeD="1"/>
</file>

<file path=xl/ctrlProps/ctrlProp397.xml><?xml version="1.0" encoding="utf-8"?>
<formControlPr xmlns="http://schemas.microsoft.com/office/spreadsheetml/2009/9/main" objectType="CheckBox" lockText="1" noThreeD="1"/>
</file>

<file path=xl/ctrlProps/ctrlProp398.xml><?xml version="1.0" encoding="utf-8"?>
<formControlPr xmlns="http://schemas.microsoft.com/office/spreadsheetml/2009/9/main" objectType="CheckBox" lockText="1" noThreeD="1"/>
</file>

<file path=xl/ctrlProps/ctrlProp399.xml><?xml version="1.0" encoding="utf-8"?>
<formControlPr xmlns="http://schemas.microsoft.com/office/spreadsheetml/2009/9/main" objectType="CheckBox" lockText="1" noThreeD="1"/>
</file>

<file path=xl/ctrlProps/ctrlProp400.xml><?xml version="1.0" encoding="utf-8"?>
<formControlPr xmlns="http://schemas.microsoft.com/office/spreadsheetml/2009/9/main" objectType="CheckBox" lockText="1" noThreeD="1"/>
</file>

<file path=xl/ctrlProps/ctrlProp401.xml><?xml version="1.0" encoding="utf-8"?>
<formControlPr xmlns="http://schemas.microsoft.com/office/spreadsheetml/2009/9/main" objectType="CheckBox" lockText="1" noThreeD="1"/>
</file>

<file path=xl/ctrlProps/ctrlProp402.xml><?xml version="1.0" encoding="utf-8"?>
<formControlPr xmlns="http://schemas.microsoft.com/office/spreadsheetml/2009/9/main" objectType="CheckBox" lockText="1" noThreeD="1"/>
</file>

<file path=xl/ctrlProps/ctrlProp403.xml><?xml version="1.0" encoding="utf-8"?>
<formControlPr xmlns="http://schemas.microsoft.com/office/spreadsheetml/2009/9/main" objectType="CheckBox" lockText="1" noThreeD="1"/>
</file>

<file path=xl/ctrlProps/ctrlProp404.xml><?xml version="1.0" encoding="utf-8"?>
<formControlPr xmlns="http://schemas.microsoft.com/office/spreadsheetml/2009/9/main" objectType="CheckBox" lockText="1" noThreeD="1"/>
</file>

<file path=xl/ctrlProps/ctrlProp405.xml><?xml version="1.0" encoding="utf-8"?>
<formControlPr xmlns="http://schemas.microsoft.com/office/spreadsheetml/2009/9/main" objectType="CheckBox" checked="Checked" lockText="1" noThreeD="1"/>
</file>

<file path=xl/ctrlProps/ctrlProp406.xml><?xml version="1.0" encoding="utf-8"?>
<formControlPr xmlns="http://schemas.microsoft.com/office/spreadsheetml/2009/9/main" objectType="CheckBox" lockText="1" noThreeD="1"/>
</file>

<file path=xl/ctrlProps/ctrlProp407.xml><?xml version="1.0" encoding="utf-8"?>
<formControlPr xmlns="http://schemas.microsoft.com/office/spreadsheetml/2009/9/main" objectType="CheckBox" lockText="1" noThreeD="1"/>
</file>

<file path=xl/ctrlProps/ctrlProp408.xml><?xml version="1.0" encoding="utf-8"?>
<formControlPr xmlns="http://schemas.microsoft.com/office/spreadsheetml/2009/9/main" objectType="CheckBox" lockText="1" noThreeD="1"/>
</file>

<file path=xl/ctrlProps/ctrlProp409.xml><?xml version="1.0" encoding="utf-8"?>
<formControlPr xmlns="http://schemas.microsoft.com/office/spreadsheetml/2009/9/main" objectType="CheckBox" lockText="1" noThreeD="1"/>
</file>

<file path=xl/ctrlProps/ctrlProp410.xml><?xml version="1.0" encoding="utf-8"?>
<formControlPr xmlns="http://schemas.microsoft.com/office/spreadsheetml/2009/9/main" objectType="CheckBox" lockText="1" noThreeD="1"/>
</file>

<file path=xl/ctrlProps/ctrlProp411.xml><?xml version="1.0" encoding="utf-8"?>
<formControlPr xmlns="http://schemas.microsoft.com/office/spreadsheetml/2009/9/main" objectType="CheckBox" lockText="1" noThreeD="1"/>
</file>

<file path=xl/ctrlProps/ctrlProp412.xml><?xml version="1.0" encoding="utf-8"?>
<formControlPr xmlns="http://schemas.microsoft.com/office/spreadsheetml/2009/9/main" objectType="CheckBox" lockText="1" noThreeD="1"/>
</file>

<file path=xl/ctrlProps/ctrlProp413.xml><?xml version="1.0" encoding="utf-8"?>
<formControlPr xmlns="http://schemas.microsoft.com/office/spreadsheetml/2009/9/main" objectType="CheckBox" lockText="1" noThreeD="1"/>
</file>

<file path=xl/ctrlProps/ctrlProp414.xml><?xml version="1.0" encoding="utf-8"?>
<formControlPr xmlns="http://schemas.microsoft.com/office/spreadsheetml/2009/9/main" objectType="CheckBox" lockText="1" noThreeD="1"/>
</file>

<file path=xl/ctrlProps/ctrlProp415.xml><?xml version="1.0" encoding="utf-8"?>
<formControlPr xmlns="http://schemas.microsoft.com/office/spreadsheetml/2009/9/main" objectType="CheckBox" lockText="1" noThreeD="1"/>
</file>

<file path=xl/ctrlProps/ctrlProp416.xml><?xml version="1.0" encoding="utf-8"?>
<formControlPr xmlns="http://schemas.microsoft.com/office/spreadsheetml/2009/9/main" objectType="CheckBox" lockText="1" noThreeD="1"/>
</file>

<file path=xl/ctrlProps/ctrlProp417.xml><?xml version="1.0" encoding="utf-8"?>
<formControlPr xmlns="http://schemas.microsoft.com/office/spreadsheetml/2009/9/main" objectType="CheckBox" lockText="1" noThreeD="1"/>
</file>

<file path=xl/ctrlProps/ctrlProp418.xml><?xml version="1.0" encoding="utf-8"?>
<formControlPr xmlns="http://schemas.microsoft.com/office/spreadsheetml/2009/9/main" objectType="CheckBox" lockText="1" noThreeD="1"/>
</file>

<file path=xl/ctrlProps/ctrlProp419.xml><?xml version="1.0" encoding="utf-8"?>
<formControlPr xmlns="http://schemas.microsoft.com/office/spreadsheetml/2009/9/main" objectType="CheckBox" lockText="1" noThreeD="1"/>
</file>

<file path=xl/ctrlProps/ctrlProp420.xml><?xml version="1.0" encoding="utf-8"?>
<formControlPr xmlns="http://schemas.microsoft.com/office/spreadsheetml/2009/9/main" objectType="CheckBox" lockText="1" noThreeD="1"/>
</file>

<file path=xl/ctrlProps/ctrlProp421.xml><?xml version="1.0" encoding="utf-8"?>
<formControlPr xmlns="http://schemas.microsoft.com/office/spreadsheetml/2009/9/main" objectType="CheckBox" lockText="1" noThreeD="1"/>
</file>

<file path=xl/ctrlProps/ctrlProp422.xml><?xml version="1.0" encoding="utf-8"?>
<formControlPr xmlns="http://schemas.microsoft.com/office/spreadsheetml/2009/9/main" objectType="CheckBox" lockText="1" noThreeD="1"/>
</file>

<file path=xl/ctrlProps/ctrlProp423.xml><?xml version="1.0" encoding="utf-8"?>
<formControlPr xmlns="http://schemas.microsoft.com/office/spreadsheetml/2009/9/main" objectType="CheckBox" lockText="1" noThreeD="1"/>
</file>

<file path=xl/ctrlProps/ctrlProp424.xml><?xml version="1.0" encoding="utf-8"?>
<formControlPr xmlns="http://schemas.microsoft.com/office/spreadsheetml/2009/9/main" objectType="CheckBox" lockText="1" noThreeD="1"/>
</file>

<file path=xl/ctrlProps/ctrlProp425.xml><?xml version="1.0" encoding="utf-8"?>
<formControlPr xmlns="http://schemas.microsoft.com/office/spreadsheetml/2009/9/main" objectType="CheckBox" lockText="1" noThreeD="1"/>
</file>

<file path=xl/ctrlProps/ctrlProp426.xml><?xml version="1.0" encoding="utf-8"?>
<formControlPr xmlns="http://schemas.microsoft.com/office/spreadsheetml/2009/9/main" objectType="CheckBox" lockText="1" noThreeD="1"/>
</file>

<file path=xl/ctrlProps/ctrlProp427.xml><?xml version="1.0" encoding="utf-8"?>
<formControlPr xmlns="http://schemas.microsoft.com/office/spreadsheetml/2009/9/main" objectType="CheckBox" lockText="1" noThreeD="1"/>
</file>

<file path=xl/ctrlProps/ctrlProp428.xml><?xml version="1.0" encoding="utf-8"?>
<formControlPr xmlns="http://schemas.microsoft.com/office/spreadsheetml/2009/9/main" objectType="CheckBox" lockText="1" noThreeD="1"/>
</file>

<file path=xl/ctrlProps/ctrlProp429.xml><?xml version="1.0" encoding="utf-8"?>
<formControlPr xmlns="http://schemas.microsoft.com/office/spreadsheetml/2009/9/main" objectType="CheckBox" lockText="1" noThreeD="1"/>
</file>

<file path=xl/ctrlProps/ctrlProp430.xml><?xml version="1.0" encoding="utf-8"?>
<formControlPr xmlns="http://schemas.microsoft.com/office/spreadsheetml/2009/9/main" objectType="CheckBox" checked="Checked" lockText="1" noThreeD="1"/>
</file>

<file path=xl/ctrlProps/ctrlProp431.xml><?xml version="1.0" encoding="utf-8"?>
<formControlPr xmlns="http://schemas.microsoft.com/office/spreadsheetml/2009/9/main" objectType="CheckBox" lockText="1" noThreeD="1"/>
</file>

<file path=xl/ctrlProps/ctrlProp432.xml><?xml version="1.0" encoding="utf-8"?>
<formControlPr xmlns="http://schemas.microsoft.com/office/spreadsheetml/2009/9/main" objectType="CheckBox" lockText="1" noThreeD="1"/>
</file>

<file path=xl/ctrlProps/ctrlProp433.xml><?xml version="1.0" encoding="utf-8"?>
<formControlPr xmlns="http://schemas.microsoft.com/office/spreadsheetml/2009/9/main" objectType="CheckBox" lockText="1" noThreeD="1"/>
</file>

<file path=xl/ctrlProps/ctrlProp434.xml><?xml version="1.0" encoding="utf-8"?>
<formControlPr xmlns="http://schemas.microsoft.com/office/spreadsheetml/2009/9/main" objectType="CheckBox" lockText="1" noThreeD="1"/>
</file>

<file path=xl/ctrlProps/ctrlProp435.xml><?xml version="1.0" encoding="utf-8"?>
<formControlPr xmlns="http://schemas.microsoft.com/office/spreadsheetml/2009/9/main" objectType="CheckBox" lockText="1" noThreeD="1"/>
</file>

<file path=xl/ctrlProps/ctrlProp436.xml><?xml version="1.0" encoding="utf-8"?>
<formControlPr xmlns="http://schemas.microsoft.com/office/spreadsheetml/2009/9/main" objectType="CheckBox" lockText="1" noThreeD="1"/>
</file>

<file path=xl/ctrlProps/ctrlProp437.xml><?xml version="1.0" encoding="utf-8"?>
<formControlPr xmlns="http://schemas.microsoft.com/office/spreadsheetml/2009/9/main" objectType="CheckBox" lockText="1" noThreeD="1"/>
</file>

<file path=xl/ctrlProps/ctrlProp438.xml><?xml version="1.0" encoding="utf-8"?>
<formControlPr xmlns="http://schemas.microsoft.com/office/spreadsheetml/2009/9/main" objectType="CheckBox" lockText="1" noThreeD="1"/>
</file>

<file path=xl/ctrlProps/ctrlProp439.xml><?xml version="1.0" encoding="utf-8"?>
<formControlPr xmlns="http://schemas.microsoft.com/office/spreadsheetml/2009/9/main" objectType="CheckBox" lockText="1" noThreeD="1"/>
</file>

<file path=xl/ctrlProps/ctrlProp440.xml><?xml version="1.0" encoding="utf-8"?>
<formControlPr xmlns="http://schemas.microsoft.com/office/spreadsheetml/2009/9/main" objectType="CheckBox" lockText="1" noThreeD="1"/>
</file>

<file path=xl/ctrlProps/ctrlProp441.xml><?xml version="1.0" encoding="utf-8"?>
<formControlPr xmlns="http://schemas.microsoft.com/office/spreadsheetml/2009/9/main" objectType="CheckBox" lockText="1" noThreeD="1"/>
</file>

<file path=xl/ctrlProps/ctrlProp442.xml><?xml version="1.0" encoding="utf-8"?>
<formControlPr xmlns="http://schemas.microsoft.com/office/spreadsheetml/2009/9/main" objectType="CheckBox" lockText="1" noThreeD="1"/>
</file>

<file path=xl/ctrlProps/ctrlProp443.xml><?xml version="1.0" encoding="utf-8"?>
<formControlPr xmlns="http://schemas.microsoft.com/office/spreadsheetml/2009/9/main" objectType="CheckBox" lockText="1" noThreeD="1"/>
</file>

<file path=xl/ctrlProps/ctrlProp444.xml><?xml version="1.0" encoding="utf-8"?>
<formControlPr xmlns="http://schemas.microsoft.com/office/spreadsheetml/2009/9/main" objectType="CheckBox" lockText="1" noThreeD="1"/>
</file>

<file path=xl/ctrlProps/ctrlProp445.xml><?xml version="1.0" encoding="utf-8"?>
<formControlPr xmlns="http://schemas.microsoft.com/office/spreadsheetml/2009/9/main" objectType="CheckBox" lockText="1" noThreeD="1"/>
</file>

<file path=xl/ctrlProps/ctrlProp446.xml><?xml version="1.0" encoding="utf-8"?>
<formControlPr xmlns="http://schemas.microsoft.com/office/spreadsheetml/2009/9/main" objectType="CheckBox" lockText="1" noThreeD="1"/>
</file>

<file path=xl/ctrlProps/ctrlProp447.xml><?xml version="1.0" encoding="utf-8"?>
<formControlPr xmlns="http://schemas.microsoft.com/office/spreadsheetml/2009/9/main" objectType="CheckBox" lockText="1" noThreeD="1"/>
</file>

<file path=xl/ctrlProps/ctrlProp448.xml><?xml version="1.0" encoding="utf-8"?>
<formControlPr xmlns="http://schemas.microsoft.com/office/spreadsheetml/2009/9/main" objectType="CheckBox" lockText="1" noThreeD="1"/>
</file>

<file path=xl/ctrlProps/ctrlProp449.xml><?xml version="1.0" encoding="utf-8"?>
<formControlPr xmlns="http://schemas.microsoft.com/office/spreadsheetml/2009/9/main" objectType="CheckBox" lockText="1" noThreeD="1"/>
</file>

<file path=xl/ctrlProps/ctrlProp450.xml><?xml version="1.0" encoding="utf-8"?>
<formControlPr xmlns="http://schemas.microsoft.com/office/spreadsheetml/2009/9/main" objectType="CheckBox" lockText="1" noThreeD="1"/>
</file>

<file path=xl/ctrlProps/ctrlProp451.xml><?xml version="1.0" encoding="utf-8"?>
<formControlPr xmlns="http://schemas.microsoft.com/office/spreadsheetml/2009/9/main" objectType="CheckBox" lockText="1" noThreeD="1"/>
</file>

<file path=xl/ctrlProps/ctrlProp452.xml><?xml version="1.0" encoding="utf-8"?>
<formControlPr xmlns="http://schemas.microsoft.com/office/spreadsheetml/2009/9/main" objectType="CheckBox" lockText="1" noThreeD="1"/>
</file>

<file path=xl/ctrlProps/ctrlProp453.xml><?xml version="1.0" encoding="utf-8"?>
<formControlPr xmlns="http://schemas.microsoft.com/office/spreadsheetml/2009/9/main" objectType="CheckBox" lockText="1" noThreeD="1"/>
</file>

<file path=xl/ctrlProps/ctrlProp454.xml><?xml version="1.0" encoding="utf-8"?>
<formControlPr xmlns="http://schemas.microsoft.com/office/spreadsheetml/2009/9/main" objectType="CheckBox" lockText="1" noThreeD="1"/>
</file>

<file path=xl/ctrlProps/ctrlProp455.xml><?xml version="1.0" encoding="utf-8"?>
<formControlPr xmlns="http://schemas.microsoft.com/office/spreadsheetml/2009/9/main" objectType="CheckBox" checked="Checked" lockText="1" noThreeD="1"/>
</file>

<file path=xl/ctrlProps/ctrlProp456.xml><?xml version="1.0" encoding="utf-8"?>
<formControlPr xmlns="http://schemas.microsoft.com/office/spreadsheetml/2009/9/main" objectType="CheckBox" lockText="1" noThreeD="1"/>
</file>

<file path=xl/ctrlProps/ctrlProp457.xml><?xml version="1.0" encoding="utf-8"?>
<formControlPr xmlns="http://schemas.microsoft.com/office/spreadsheetml/2009/9/main" objectType="CheckBox" lockText="1" noThreeD="1"/>
</file>

<file path=xl/ctrlProps/ctrlProp458.xml><?xml version="1.0" encoding="utf-8"?>
<formControlPr xmlns="http://schemas.microsoft.com/office/spreadsheetml/2009/9/main" objectType="CheckBox" lockText="1" noThreeD="1"/>
</file>

<file path=xl/ctrlProps/ctrlProp459.xml><?xml version="1.0" encoding="utf-8"?>
<formControlPr xmlns="http://schemas.microsoft.com/office/spreadsheetml/2009/9/main" objectType="CheckBox" lockText="1" noThreeD="1"/>
</file>

<file path=xl/ctrlProps/ctrlProp460.xml><?xml version="1.0" encoding="utf-8"?>
<formControlPr xmlns="http://schemas.microsoft.com/office/spreadsheetml/2009/9/main" objectType="CheckBox" lockText="1" noThreeD="1"/>
</file>

<file path=xl/ctrlProps/ctrlProp461.xml><?xml version="1.0" encoding="utf-8"?>
<formControlPr xmlns="http://schemas.microsoft.com/office/spreadsheetml/2009/9/main" objectType="CheckBox" lockText="1" noThreeD="1"/>
</file>

<file path=xl/ctrlProps/ctrlProp462.xml><?xml version="1.0" encoding="utf-8"?>
<formControlPr xmlns="http://schemas.microsoft.com/office/spreadsheetml/2009/9/main" objectType="CheckBox" lockText="1" noThreeD="1"/>
</file>

<file path=xl/ctrlProps/ctrlProp463.xml><?xml version="1.0" encoding="utf-8"?>
<formControlPr xmlns="http://schemas.microsoft.com/office/spreadsheetml/2009/9/main" objectType="CheckBox" lockText="1" noThreeD="1"/>
</file>

<file path=xl/ctrlProps/ctrlProp464.xml><?xml version="1.0" encoding="utf-8"?>
<formControlPr xmlns="http://schemas.microsoft.com/office/spreadsheetml/2009/9/main" objectType="CheckBox" lockText="1" noThreeD="1"/>
</file>

<file path=xl/ctrlProps/ctrlProp465.xml><?xml version="1.0" encoding="utf-8"?>
<formControlPr xmlns="http://schemas.microsoft.com/office/spreadsheetml/2009/9/main" objectType="CheckBox" lockText="1" noThreeD="1"/>
</file>

<file path=xl/ctrlProps/ctrlProp466.xml><?xml version="1.0" encoding="utf-8"?>
<formControlPr xmlns="http://schemas.microsoft.com/office/spreadsheetml/2009/9/main" objectType="CheckBox" lockText="1" noThreeD="1"/>
</file>

<file path=xl/ctrlProps/ctrlProp467.xml><?xml version="1.0" encoding="utf-8"?>
<formControlPr xmlns="http://schemas.microsoft.com/office/spreadsheetml/2009/9/main" objectType="CheckBox" lockText="1" noThreeD="1"/>
</file>

<file path=xl/ctrlProps/ctrlProp468.xml><?xml version="1.0" encoding="utf-8"?>
<formControlPr xmlns="http://schemas.microsoft.com/office/spreadsheetml/2009/9/main" objectType="CheckBox" lockText="1" noThreeD="1"/>
</file>

<file path=xl/ctrlProps/ctrlProp469.xml><?xml version="1.0" encoding="utf-8"?>
<formControlPr xmlns="http://schemas.microsoft.com/office/spreadsheetml/2009/9/main" objectType="CheckBox" lockText="1" noThreeD="1"/>
</file>

<file path=xl/ctrlProps/ctrlProp470.xml><?xml version="1.0" encoding="utf-8"?>
<formControlPr xmlns="http://schemas.microsoft.com/office/spreadsheetml/2009/9/main" objectType="CheckBox" lockText="1" noThreeD="1"/>
</file>

<file path=xl/ctrlProps/ctrlProp471.xml><?xml version="1.0" encoding="utf-8"?>
<formControlPr xmlns="http://schemas.microsoft.com/office/spreadsheetml/2009/9/main" objectType="CheckBox" lockText="1" noThreeD="1"/>
</file>

<file path=xl/ctrlProps/ctrlProp472.xml><?xml version="1.0" encoding="utf-8"?>
<formControlPr xmlns="http://schemas.microsoft.com/office/spreadsheetml/2009/9/main" objectType="CheckBox" lockText="1" noThreeD="1"/>
</file>

<file path=xl/ctrlProps/ctrlProp473.xml><?xml version="1.0" encoding="utf-8"?>
<formControlPr xmlns="http://schemas.microsoft.com/office/spreadsheetml/2009/9/main" objectType="CheckBox" lockText="1" noThreeD="1"/>
</file>

<file path=xl/ctrlProps/ctrlProp474.xml><?xml version="1.0" encoding="utf-8"?>
<formControlPr xmlns="http://schemas.microsoft.com/office/spreadsheetml/2009/9/main" objectType="CheckBox" lockText="1" noThreeD="1"/>
</file>

<file path=xl/ctrlProps/ctrlProp475.xml><?xml version="1.0" encoding="utf-8"?>
<formControlPr xmlns="http://schemas.microsoft.com/office/spreadsheetml/2009/9/main" objectType="CheckBox" lockText="1" noThreeD="1"/>
</file>

<file path=xl/ctrlProps/ctrlProp476.xml><?xml version="1.0" encoding="utf-8"?>
<formControlPr xmlns="http://schemas.microsoft.com/office/spreadsheetml/2009/9/main" objectType="CheckBox" lockText="1" noThreeD="1"/>
</file>

<file path=xl/ctrlProps/ctrlProp477.xml><?xml version="1.0" encoding="utf-8"?>
<formControlPr xmlns="http://schemas.microsoft.com/office/spreadsheetml/2009/9/main" objectType="CheckBox" lockText="1" noThreeD="1"/>
</file>

<file path=xl/ctrlProps/ctrlProp478.xml><?xml version="1.0" encoding="utf-8"?>
<formControlPr xmlns="http://schemas.microsoft.com/office/spreadsheetml/2009/9/main" objectType="CheckBox" lockText="1" noThreeD="1"/>
</file>

<file path=xl/ctrlProps/ctrlProp479.xml><?xml version="1.0" encoding="utf-8"?>
<formControlPr xmlns="http://schemas.microsoft.com/office/spreadsheetml/2009/9/main" objectType="CheckBox" lockText="1" noThreeD="1"/>
</file>

<file path=xl/ctrlProps/ctrlProp480.xml><?xml version="1.0" encoding="utf-8"?>
<formControlPr xmlns="http://schemas.microsoft.com/office/spreadsheetml/2009/9/main" objectType="CheckBox" checked="Checked" lockText="1" noThreeD="1"/>
</file>

<file path=xl/ctrlProps/ctrlProp481.xml><?xml version="1.0" encoding="utf-8"?>
<formControlPr xmlns="http://schemas.microsoft.com/office/spreadsheetml/2009/9/main" objectType="CheckBox" lockText="1" noThreeD="1"/>
</file>

<file path=xl/ctrlProps/ctrlProp482.xml><?xml version="1.0" encoding="utf-8"?>
<formControlPr xmlns="http://schemas.microsoft.com/office/spreadsheetml/2009/9/main" objectType="CheckBox" lockText="1" noThreeD="1"/>
</file>

<file path=xl/ctrlProps/ctrlProp483.xml><?xml version="1.0" encoding="utf-8"?>
<formControlPr xmlns="http://schemas.microsoft.com/office/spreadsheetml/2009/9/main" objectType="CheckBox" lockText="1" noThreeD="1"/>
</file>

<file path=xl/ctrlProps/ctrlProp484.xml><?xml version="1.0" encoding="utf-8"?>
<formControlPr xmlns="http://schemas.microsoft.com/office/spreadsheetml/2009/9/main" objectType="CheckBox" lockText="1" noThreeD="1"/>
</file>

<file path=xl/ctrlProps/ctrlProp485.xml><?xml version="1.0" encoding="utf-8"?>
<formControlPr xmlns="http://schemas.microsoft.com/office/spreadsheetml/2009/9/main" objectType="CheckBox" lockText="1" noThreeD="1"/>
</file>

<file path=xl/ctrlProps/ctrlProp486.xml><?xml version="1.0" encoding="utf-8"?>
<formControlPr xmlns="http://schemas.microsoft.com/office/spreadsheetml/2009/9/main" objectType="CheckBox" lockText="1" noThreeD="1"/>
</file>

<file path=xl/ctrlProps/ctrlProp487.xml><?xml version="1.0" encoding="utf-8"?>
<formControlPr xmlns="http://schemas.microsoft.com/office/spreadsheetml/2009/9/main" objectType="CheckBox" lockText="1" noThreeD="1"/>
</file>

<file path=xl/ctrlProps/ctrlProp488.xml><?xml version="1.0" encoding="utf-8"?>
<formControlPr xmlns="http://schemas.microsoft.com/office/spreadsheetml/2009/9/main" objectType="CheckBox" lockText="1" noThreeD="1"/>
</file>

<file path=xl/ctrlProps/ctrlProp489.xml><?xml version="1.0" encoding="utf-8"?>
<formControlPr xmlns="http://schemas.microsoft.com/office/spreadsheetml/2009/9/main" objectType="CheckBox" lockText="1" noThreeD="1"/>
</file>

<file path=xl/ctrlProps/ctrlProp490.xml><?xml version="1.0" encoding="utf-8"?>
<formControlPr xmlns="http://schemas.microsoft.com/office/spreadsheetml/2009/9/main" objectType="CheckBox" lockText="1" noThreeD="1"/>
</file>

<file path=xl/ctrlProps/ctrlProp491.xml><?xml version="1.0" encoding="utf-8"?>
<formControlPr xmlns="http://schemas.microsoft.com/office/spreadsheetml/2009/9/main" objectType="CheckBox" lockText="1" noThreeD="1"/>
</file>

<file path=xl/ctrlProps/ctrlProp492.xml><?xml version="1.0" encoding="utf-8"?>
<formControlPr xmlns="http://schemas.microsoft.com/office/spreadsheetml/2009/9/main" objectType="CheckBox" lockText="1" noThreeD="1"/>
</file>

<file path=xl/ctrlProps/ctrlProp493.xml><?xml version="1.0" encoding="utf-8"?>
<formControlPr xmlns="http://schemas.microsoft.com/office/spreadsheetml/2009/9/main" objectType="CheckBox" lockText="1" noThreeD="1"/>
</file>

<file path=xl/ctrlProps/ctrlProp494.xml><?xml version="1.0" encoding="utf-8"?>
<formControlPr xmlns="http://schemas.microsoft.com/office/spreadsheetml/2009/9/main" objectType="CheckBox" lockText="1" noThreeD="1"/>
</file>

<file path=xl/ctrlProps/ctrlProp495.xml><?xml version="1.0" encoding="utf-8"?>
<formControlPr xmlns="http://schemas.microsoft.com/office/spreadsheetml/2009/9/main" objectType="CheckBox" lockText="1" noThreeD="1"/>
</file>

<file path=xl/ctrlProps/ctrlProp496.xml><?xml version="1.0" encoding="utf-8"?>
<formControlPr xmlns="http://schemas.microsoft.com/office/spreadsheetml/2009/9/main" objectType="CheckBox" lockText="1" noThreeD="1"/>
</file>

<file path=xl/ctrlProps/ctrlProp497.xml><?xml version="1.0" encoding="utf-8"?>
<formControlPr xmlns="http://schemas.microsoft.com/office/spreadsheetml/2009/9/main" objectType="CheckBox" lockText="1" noThreeD="1"/>
</file>

<file path=xl/ctrlProps/ctrlProp498.xml><?xml version="1.0" encoding="utf-8"?>
<formControlPr xmlns="http://schemas.microsoft.com/office/spreadsheetml/2009/9/main" objectType="CheckBox" lockText="1" noThreeD="1"/>
</file>

<file path=xl/ctrlProps/ctrlProp499.xml><?xml version="1.0" encoding="utf-8"?>
<formControlPr xmlns="http://schemas.microsoft.com/office/spreadsheetml/2009/9/main" objectType="CheckBox" lockText="1" noThreeD="1"/>
</file>

<file path=xl/ctrlProps/ctrlProp500.xml><?xml version="1.0" encoding="utf-8"?>
<formControlPr xmlns="http://schemas.microsoft.com/office/spreadsheetml/2009/9/main" objectType="CheckBox" lockText="1" noThreeD="1"/>
</file>

<file path=xl/ctrlProps/ctrlProp501.xml><?xml version="1.0" encoding="utf-8"?>
<formControlPr xmlns="http://schemas.microsoft.com/office/spreadsheetml/2009/9/main" objectType="CheckBox" lockText="1" noThreeD="1"/>
</file>

<file path=xl/ctrlProps/ctrlProp502.xml><?xml version="1.0" encoding="utf-8"?>
<formControlPr xmlns="http://schemas.microsoft.com/office/spreadsheetml/2009/9/main" objectType="CheckBox" lockText="1" noThreeD="1"/>
</file>

<file path=xl/ctrlProps/ctrlProp503.xml><?xml version="1.0" encoding="utf-8"?>
<formControlPr xmlns="http://schemas.microsoft.com/office/spreadsheetml/2009/9/main" objectType="CheckBox" lockText="1" noThreeD="1"/>
</file>

<file path=xl/ctrlProps/ctrlProp504.xml><?xml version="1.0" encoding="utf-8"?>
<formControlPr xmlns="http://schemas.microsoft.com/office/spreadsheetml/2009/9/main" objectType="CheckBox" lockText="1" noThreeD="1"/>
</file>

<file path=xl/ctrlProps/ctrlProp505.xml><?xml version="1.0" encoding="utf-8"?>
<formControlPr xmlns="http://schemas.microsoft.com/office/spreadsheetml/2009/9/main" objectType="CheckBox" checked="Checked" lockText="1" noThreeD="1"/>
</file>

<file path=xl/ctrlProps/ctrlProp506.xml><?xml version="1.0" encoding="utf-8"?>
<formControlPr xmlns="http://schemas.microsoft.com/office/spreadsheetml/2009/9/main" objectType="CheckBox" lockText="1" noThreeD="1"/>
</file>

<file path=xl/ctrlProps/ctrlProp507.xml><?xml version="1.0" encoding="utf-8"?>
<formControlPr xmlns="http://schemas.microsoft.com/office/spreadsheetml/2009/9/main" objectType="CheckBox" lockText="1" noThreeD="1"/>
</file>

<file path=xl/ctrlProps/ctrlProp508.xml><?xml version="1.0" encoding="utf-8"?>
<formControlPr xmlns="http://schemas.microsoft.com/office/spreadsheetml/2009/9/main" objectType="CheckBox" lockText="1" noThreeD="1"/>
</file>

<file path=xl/ctrlProps/ctrlProp509.xml><?xml version="1.0" encoding="utf-8"?>
<formControlPr xmlns="http://schemas.microsoft.com/office/spreadsheetml/2009/9/main" objectType="CheckBox" lockText="1" noThreeD="1"/>
</file>

<file path=xl/ctrlProps/ctrlProp510.xml><?xml version="1.0" encoding="utf-8"?>
<formControlPr xmlns="http://schemas.microsoft.com/office/spreadsheetml/2009/9/main" objectType="CheckBox" lockText="1" noThreeD="1"/>
</file>

<file path=xl/ctrlProps/ctrlProp511.xml><?xml version="1.0" encoding="utf-8"?>
<formControlPr xmlns="http://schemas.microsoft.com/office/spreadsheetml/2009/9/main" objectType="CheckBox" lockText="1" noThreeD="1"/>
</file>

<file path=xl/ctrlProps/ctrlProp512.xml><?xml version="1.0" encoding="utf-8"?>
<formControlPr xmlns="http://schemas.microsoft.com/office/spreadsheetml/2009/9/main" objectType="CheckBox" lockText="1" noThreeD="1"/>
</file>

<file path=xl/ctrlProps/ctrlProp513.xml><?xml version="1.0" encoding="utf-8"?>
<formControlPr xmlns="http://schemas.microsoft.com/office/spreadsheetml/2009/9/main" objectType="CheckBox" lockText="1" noThreeD="1"/>
</file>

<file path=xl/ctrlProps/ctrlProp514.xml><?xml version="1.0" encoding="utf-8"?>
<formControlPr xmlns="http://schemas.microsoft.com/office/spreadsheetml/2009/9/main" objectType="CheckBox" lockText="1" noThreeD="1"/>
</file>

<file path=xl/ctrlProps/ctrlProp515.xml><?xml version="1.0" encoding="utf-8"?>
<formControlPr xmlns="http://schemas.microsoft.com/office/spreadsheetml/2009/9/main" objectType="CheckBox" lockText="1" noThreeD="1"/>
</file>

<file path=xl/ctrlProps/ctrlProp516.xml><?xml version="1.0" encoding="utf-8"?>
<formControlPr xmlns="http://schemas.microsoft.com/office/spreadsheetml/2009/9/main" objectType="CheckBox" lockText="1" noThreeD="1"/>
</file>

<file path=xl/ctrlProps/ctrlProp517.xml><?xml version="1.0" encoding="utf-8"?>
<formControlPr xmlns="http://schemas.microsoft.com/office/spreadsheetml/2009/9/main" objectType="CheckBox" lockText="1" noThreeD="1"/>
</file>

<file path=xl/ctrlProps/ctrlProp518.xml><?xml version="1.0" encoding="utf-8"?>
<formControlPr xmlns="http://schemas.microsoft.com/office/spreadsheetml/2009/9/main" objectType="CheckBox" lockText="1" noThreeD="1"/>
</file>

<file path=xl/ctrlProps/ctrlProp519.xml><?xml version="1.0" encoding="utf-8"?>
<formControlPr xmlns="http://schemas.microsoft.com/office/spreadsheetml/2009/9/main" objectType="CheckBox" lockText="1" noThreeD="1"/>
</file>

<file path=xl/ctrlProps/ctrlProp520.xml><?xml version="1.0" encoding="utf-8"?>
<formControlPr xmlns="http://schemas.microsoft.com/office/spreadsheetml/2009/9/main" objectType="CheckBox" lockText="1" noThreeD="1"/>
</file>

<file path=xl/ctrlProps/ctrlProp521.xml><?xml version="1.0" encoding="utf-8"?>
<formControlPr xmlns="http://schemas.microsoft.com/office/spreadsheetml/2009/9/main" objectType="CheckBox" lockText="1" noThreeD="1"/>
</file>

<file path=xl/ctrlProps/ctrlProp522.xml><?xml version="1.0" encoding="utf-8"?>
<formControlPr xmlns="http://schemas.microsoft.com/office/spreadsheetml/2009/9/main" objectType="CheckBox" lockText="1" noThreeD="1"/>
</file>

<file path=xl/ctrlProps/ctrlProp523.xml><?xml version="1.0" encoding="utf-8"?>
<formControlPr xmlns="http://schemas.microsoft.com/office/spreadsheetml/2009/9/main" objectType="CheckBox" lockText="1" noThreeD="1"/>
</file>

<file path=xl/ctrlProps/ctrlProp524.xml><?xml version="1.0" encoding="utf-8"?>
<formControlPr xmlns="http://schemas.microsoft.com/office/spreadsheetml/2009/9/main" objectType="CheckBox" lockText="1" noThreeD="1"/>
</file>

<file path=xl/ctrlProps/ctrlProp525.xml><?xml version="1.0" encoding="utf-8"?>
<formControlPr xmlns="http://schemas.microsoft.com/office/spreadsheetml/2009/9/main" objectType="CheckBox" lockText="1" noThreeD="1"/>
</file>

<file path=xl/ctrlProps/ctrlProp526.xml><?xml version="1.0" encoding="utf-8"?>
<formControlPr xmlns="http://schemas.microsoft.com/office/spreadsheetml/2009/9/main" objectType="CheckBox" lockText="1" noThreeD="1"/>
</file>

<file path=xl/ctrlProps/ctrlProp527.xml><?xml version="1.0" encoding="utf-8"?>
<formControlPr xmlns="http://schemas.microsoft.com/office/spreadsheetml/2009/9/main" objectType="CheckBox" lockText="1" noThreeD="1"/>
</file>

<file path=xl/ctrlProps/ctrlProp528.xml><?xml version="1.0" encoding="utf-8"?>
<formControlPr xmlns="http://schemas.microsoft.com/office/spreadsheetml/2009/9/main" objectType="CheckBox" lockText="1" noThreeD="1"/>
</file>

<file path=xl/ctrlProps/ctrlProp529.xml><?xml version="1.0" encoding="utf-8"?>
<formControlPr xmlns="http://schemas.microsoft.com/office/spreadsheetml/2009/9/main" objectType="CheckBox" lockText="1" noThreeD="1"/>
</file>

<file path=xl/ctrlProps/ctrlProp530.xml><?xml version="1.0" encoding="utf-8"?>
<formControlPr xmlns="http://schemas.microsoft.com/office/spreadsheetml/2009/9/main" objectType="CheckBox" checked="Checked" lockText="1" noThreeD="1"/>
</file>

<file path=xl/ctrlProps/ctrlProp531.xml><?xml version="1.0" encoding="utf-8"?>
<formControlPr xmlns="http://schemas.microsoft.com/office/spreadsheetml/2009/9/main" objectType="CheckBox" lockText="1" noThreeD="1"/>
</file>

<file path=xl/ctrlProps/ctrlProp532.xml><?xml version="1.0" encoding="utf-8"?>
<formControlPr xmlns="http://schemas.microsoft.com/office/spreadsheetml/2009/9/main" objectType="CheckBox" lockText="1" noThreeD="1"/>
</file>

<file path=xl/ctrlProps/ctrlProp533.xml><?xml version="1.0" encoding="utf-8"?>
<formControlPr xmlns="http://schemas.microsoft.com/office/spreadsheetml/2009/9/main" objectType="CheckBox" lockText="1" noThreeD="1"/>
</file>

<file path=xl/ctrlProps/ctrlProp534.xml><?xml version="1.0" encoding="utf-8"?>
<formControlPr xmlns="http://schemas.microsoft.com/office/spreadsheetml/2009/9/main" objectType="CheckBox" lockText="1" noThreeD="1"/>
</file>

<file path=xl/ctrlProps/ctrlProp535.xml><?xml version="1.0" encoding="utf-8"?>
<formControlPr xmlns="http://schemas.microsoft.com/office/spreadsheetml/2009/9/main" objectType="CheckBox" lockText="1" noThreeD="1"/>
</file>

<file path=xl/ctrlProps/ctrlProp536.xml><?xml version="1.0" encoding="utf-8"?>
<formControlPr xmlns="http://schemas.microsoft.com/office/spreadsheetml/2009/9/main" objectType="CheckBox" lockText="1" noThreeD="1"/>
</file>

<file path=xl/ctrlProps/ctrlProp537.xml><?xml version="1.0" encoding="utf-8"?>
<formControlPr xmlns="http://schemas.microsoft.com/office/spreadsheetml/2009/9/main" objectType="CheckBox" lockText="1" noThreeD="1"/>
</file>

<file path=xl/ctrlProps/ctrlProp538.xml><?xml version="1.0" encoding="utf-8"?>
<formControlPr xmlns="http://schemas.microsoft.com/office/spreadsheetml/2009/9/main" objectType="CheckBox" lockText="1" noThreeD="1"/>
</file>

<file path=xl/ctrlProps/ctrlProp539.xml><?xml version="1.0" encoding="utf-8"?>
<formControlPr xmlns="http://schemas.microsoft.com/office/spreadsheetml/2009/9/main" objectType="CheckBox" lockText="1" noThreeD="1"/>
</file>

<file path=xl/ctrlProps/ctrlProp540.xml><?xml version="1.0" encoding="utf-8"?>
<formControlPr xmlns="http://schemas.microsoft.com/office/spreadsheetml/2009/9/main" objectType="CheckBox" lockText="1" noThreeD="1"/>
</file>

<file path=xl/ctrlProps/ctrlProp541.xml><?xml version="1.0" encoding="utf-8"?>
<formControlPr xmlns="http://schemas.microsoft.com/office/spreadsheetml/2009/9/main" objectType="CheckBox" lockText="1" noThreeD="1"/>
</file>

<file path=xl/ctrlProps/ctrlProp542.xml><?xml version="1.0" encoding="utf-8"?>
<formControlPr xmlns="http://schemas.microsoft.com/office/spreadsheetml/2009/9/main" objectType="CheckBox" lockText="1" noThreeD="1"/>
</file>

<file path=xl/ctrlProps/ctrlProp543.xml><?xml version="1.0" encoding="utf-8"?>
<formControlPr xmlns="http://schemas.microsoft.com/office/spreadsheetml/2009/9/main" objectType="CheckBox" lockText="1" noThreeD="1"/>
</file>

<file path=xl/ctrlProps/ctrlProp544.xml><?xml version="1.0" encoding="utf-8"?>
<formControlPr xmlns="http://schemas.microsoft.com/office/spreadsheetml/2009/9/main" objectType="CheckBox" lockText="1" noThreeD="1"/>
</file>

<file path=xl/ctrlProps/ctrlProp545.xml><?xml version="1.0" encoding="utf-8"?>
<formControlPr xmlns="http://schemas.microsoft.com/office/spreadsheetml/2009/9/main" objectType="CheckBox" lockText="1" noThreeD="1"/>
</file>

<file path=xl/ctrlProps/ctrlProp546.xml><?xml version="1.0" encoding="utf-8"?>
<formControlPr xmlns="http://schemas.microsoft.com/office/spreadsheetml/2009/9/main" objectType="CheckBox" lockText="1" noThreeD="1"/>
</file>

<file path=xl/ctrlProps/ctrlProp547.xml><?xml version="1.0" encoding="utf-8"?>
<formControlPr xmlns="http://schemas.microsoft.com/office/spreadsheetml/2009/9/main" objectType="CheckBox" lockText="1" noThreeD="1"/>
</file>

<file path=xl/ctrlProps/ctrlProp548.xml><?xml version="1.0" encoding="utf-8"?>
<formControlPr xmlns="http://schemas.microsoft.com/office/spreadsheetml/2009/9/main" objectType="CheckBox" lockText="1" noThreeD="1"/>
</file>

<file path=xl/ctrlProps/ctrlProp549.xml><?xml version="1.0" encoding="utf-8"?>
<formControlPr xmlns="http://schemas.microsoft.com/office/spreadsheetml/2009/9/main" objectType="CheckBox" lockText="1" noThreeD="1"/>
</file>

<file path=xl/ctrlProps/ctrlProp550.xml><?xml version="1.0" encoding="utf-8"?>
<formControlPr xmlns="http://schemas.microsoft.com/office/spreadsheetml/2009/9/main" objectType="CheckBox" lockText="1" noThreeD="1"/>
</file>

<file path=xl/ctrlProps/ctrlProp551.xml><?xml version="1.0" encoding="utf-8"?>
<formControlPr xmlns="http://schemas.microsoft.com/office/spreadsheetml/2009/9/main" objectType="CheckBox" lockText="1" noThreeD="1"/>
</file>

<file path=xl/ctrlProps/ctrlProp552.xml><?xml version="1.0" encoding="utf-8"?>
<formControlPr xmlns="http://schemas.microsoft.com/office/spreadsheetml/2009/9/main" objectType="CheckBox" lockText="1" noThreeD="1"/>
</file>

<file path=xl/ctrlProps/ctrlProp553.xml><?xml version="1.0" encoding="utf-8"?>
<formControlPr xmlns="http://schemas.microsoft.com/office/spreadsheetml/2009/9/main" objectType="CheckBox" lockText="1" noThreeD="1"/>
</file>

<file path=xl/ctrlProps/ctrlProp554.xml><?xml version="1.0" encoding="utf-8"?>
<formControlPr xmlns="http://schemas.microsoft.com/office/spreadsheetml/2009/9/main" objectType="CheckBox" lockText="1" noThreeD="1"/>
</file>

<file path=xl/ctrlProps/ctrlProp555.xml><?xml version="1.0" encoding="utf-8"?>
<formControlPr xmlns="http://schemas.microsoft.com/office/spreadsheetml/2009/9/main" objectType="CheckBox" checked="Checked" lockText="1" noThreeD="1"/>
</file>

<file path=xl/ctrlProps/ctrlProp556.xml><?xml version="1.0" encoding="utf-8"?>
<formControlPr xmlns="http://schemas.microsoft.com/office/spreadsheetml/2009/9/main" objectType="CheckBox" lockText="1" noThreeD="1"/>
</file>

<file path=xl/ctrlProps/ctrlProp557.xml><?xml version="1.0" encoding="utf-8"?>
<formControlPr xmlns="http://schemas.microsoft.com/office/spreadsheetml/2009/9/main" objectType="CheckBox" lockText="1" noThreeD="1"/>
</file>

<file path=xl/ctrlProps/ctrlProp558.xml><?xml version="1.0" encoding="utf-8"?>
<formControlPr xmlns="http://schemas.microsoft.com/office/spreadsheetml/2009/9/main" objectType="CheckBox" lockText="1" noThreeD="1"/>
</file>

<file path=xl/ctrlProps/ctrlProp559.xml><?xml version="1.0" encoding="utf-8"?>
<formControlPr xmlns="http://schemas.microsoft.com/office/spreadsheetml/2009/9/main" objectType="CheckBox" lockText="1" noThreeD="1"/>
</file>

<file path=xl/ctrlProps/ctrlProp560.xml><?xml version="1.0" encoding="utf-8"?>
<formControlPr xmlns="http://schemas.microsoft.com/office/spreadsheetml/2009/9/main" objectType="CheckBox" lockText="1" noThreeD="1"/>
</file>

<file path=xl/ctrlProps/ctrlProp561.xml><?xml version="1.0" encoding="utf-8"?>
<formControlPr xmlns="http://schemas.microsoft.com/office/spreadsheetml/2009/9/main" objectType="CheckBox" lockText="1" noThreeD="1"/>
</file>

<file path=xl/ctrlProps/ctrlProp562.xml><?xml version="1.0" encoding="utf-8"?>
<formControlPr xmlns="http://schemas.microsoft.com/office/spreadsheetml/2009/9/main" objectType="CheckBox" lockText="1" noThreeD="1"/>
</file>

<file path=xl/ctrlProps/ctrlProp563.xml><?xml version="1.0" encoding="utf-8"?>
<formControlPr xmlns="http://schemas.microsoft.com/office/spreadsheetml/2009/9/main" objectType="CheckBox" lockText="1" noThreeD="1"/>
</file>

<file path=xl/ctrlProps/ctrlProp564.xml><?xml version="1.0" encoding="utf-8"?>
<formControlPr xmlns="http://schemas.microsoft.com/office/spreadsheetml/2009/9/main" objectType="CheckBox" lockText="1" noThreeD="1"/>
</file>

<file path=xl/ctrlProps/ctrlProp565.xml><?xml version="1.0" encoding="utf-8"?>
<formControlPr xmlns="http://schemas.microsoft.com/office/spreadsheetml/2009/9/main" objectType="CheckBox" lockText="1" noThreeD="1"/>
</file>

<file path=xl/ctrlProps/ctrlProp566.xml><?xml version="1.0" encoding="utf-8"?>
<formControlPr xmlns="http://schemas.microsoft.com/office/spreadsheetml/2009/9/main" objectType="CheckBox" lockText="1" noThreeD="1"/>
</file>

<file path=xl/ctrlProps/ctrlProp567.xml><?xml version="1.0" encoding="utf-8"?>
<formControlPr xmlns="http://schemas.microsoft.com/office/spreadsheetml/2009/9/main" objectType="CheckBox" lockText="1" noThreeD="1"/>
</file>

<file path=xl/ctrlProps/ctrlProp568.xml><?xml version="1.0" encoding="utf-8"?>
<formControlPr xmlns="http://schemas.microsoft.com/office/spreadsheetml/2009/9/main" objectType="CheckBox" lockText="1" noThreeD="1"/>
</file>

<file path=xl/ctrlProps/ctrlProp569.xml><?xml version="1.0" encoding="utf-8"?>
<formControlPr xmlns="http://schemas.microsoft.com/office/spreadsheetml/2009/9/main" objectType="CheckBox" lockText="1" noThreeD="1"/>
</file>

<file path=xl/ctrlProps/ctrlProp570.xml><?xml version="1.0" encoding="utf-8"?>
<formControlPr xmlns="http://schemas.microsoft.com/office/spreadsheetml/2009/9/main" objectType="CheckBox" lockText="1" noThreeD="1"/>
</file>

<file path=xl/ctrlProps/ctrlProp571.xml><?xml version="1.0" encoding="utf-8"?>
<formControlPr xmlns="http://schemas.microsoft.com/office/spreadsheetml/2009/9/main" objectType="CheckBox" lockText="1" noThreeD="1"/>
</file>

<file path=xl/ctrlProps/ctrlProp572.xml><?xml version="1.0" encoding="utf-8"?>
<formControlPr xmlns="http://schemas.microsoft.com/office/spreadsheetml/2009/9/main" objectType="CheckBox" lockText="1" noThreeD="1"/>
</file>

<file path=xl/ctrlProps/ctrlProp573.xml><?xml version="1.0" encoding="utf-8"?>
<formControlPr xmlns="http://schemas.microsoft.com/office/spreadsheetml/2009/9/main" objectType="CheckBox" lockText="1" noThreeD="1"/>
</file>

<file path=xl/ctrlProps/ctrlProp574.xml><?xml version="1.0" encoding="utf-8"?>
<formControlPr xmlns="http://schemas.microsoft.com/office/spreadsheetml/2009/9/main" objectType="CheckBox" lockText="1" noThreeD="1"/>
</file>

<file path=xl/ctrlProps/ctrlProp575.xml><?xml version="1.0" encoding="utf-8"?>
<formControlPr xmlns="http://schemas.microsoft.com/office/spreadsheetml/2009/9/main" objectType="CheckBox" lockText="1" noThreeD="1"/>
</file>

<file path=xl/ctrlProps/ctrlProp576.xml><?xml version="1.0" encoding="utf-8"?>
<formControlPr xmlns="http://schemas.microsoft.com/office/spreadsheetml/2009/9/main" objectType="CheckBox" lockText="1" noThreeD="1"/>
</file>

<file path=xl/ctrlProps/ctrlProp577.xml><?xml version="1.0" encoding="utf-8"?>
<formControlPr xmlns="http://schemas.microsoft.com/office/spreadsheetml/2009/9/main" objectType="CheckBox" lockText="1" noThreeD="1"/>
</file>

<file path=xl/ctrlProps/ctrlProp578.xml><?xml version="1.0" encoding="utf-8"?>
<formControlPr xmlns="http://schemas.microsoft.com/office/spreadsheetml/2009/9/main" objectType="CheckBox" lockText="1" noThreeD="1"/>
</file>

<file path=xl/ctrlProps/ctrlProp579.xml><?xml version="1.0" encoding="utf-8"?>
<formControlPr xmlns="http://schemas.microsoft.com/office/spreadsheetml/2009/9/main" objectType="CheckBox" lockText="1" noThreeD="1"/>
</file>

<file path=xl/ctrlProps/ctrlProp580.xml><?xml version="1.0" encoding="utf-8"?>
<formControlPr xmlns="http://schemas.microsoft.com/office/spreadsheetml/2009/9/main" objectType="CheckBox" checked="Checked" lockText="1" noThreeD="1"/>
</file>

<file path=xl/ctrlProps/ctrlProp581.xml><?xml version="1.0" encoding="utf-8"?>
<formControlPr xmlns="http://schemas.microsoft.com/office/spreadsheetml/2009/9/main" objectType="CheckBox" lockText="1" noThreeD="1"/>
</file>

<file path=xl/ctrlProps/ctrlProp582.xml><?xml version="1.0" encoding="utf-8"?>
<formControlPr xmlns="http://schemas.microsoft.com/office/spreadsheetml/2009/9/main" objectType="CheckBox" lockText="1" noThreeD="1"/>
</file>

<file path=xl/ctrlProps/ctrlProp583.xml><?xml version="1.0" encoding="utf-8"?>
<formControlPr xmlns="http://schemas.microsoft.com/office/spreadsheetml/2009/9/main" objectType="CheckBox" lockText="1" noThreeD="1"/>
</file>

<file path=xl/ctrlProps/ctrlProp584.xml><?xml version="1.0" encoding="utf-8"?>
<formControlPr xmlns="http://schemas.microsoft.com/office/spreadsheetml/2009/9/main" objectType="CheckBox" lockText="1" noThreeD="1"/>
</file>

<file path=xl/ctrlProps/ctrlProp585.xml><?xml version="1.0" encoding="utf-8"?>
<formControlPr xmlns="http://schemas.microsoft.com/office/spreadsheetml/2009/9/main" objectType="CheckBox" lockText="1" noThreeD="1"/>
</file>

<file path=xl/ctrlProps/ctrlProp586.xml><?xml version="1.0" encoding="utf-8"?>
<formControlPr xmlns="http://schemas.microsoft.com/office/spreadsheetml/2009/9/main" objectType="CheckBox" lockText="1" noThreeD="1"/>
</file>

<file path=xl/ctrlProps/ctrlProp587.xml><?xml version="1.0" encoding="utf-8"?>
<formControlPr xmlns="http://schemas.microsoft.com/office/spreadsheetml/2009/9/main" objectType="CheckBox" lockText="1" noThreeD="1"/>
</file>

<file path=xl/ctrlProps/ctrlProp588.xml><?xml version="1.0" encoding="utf-8"?>
<formControlPr xmlns="http://schemas.microsoft.com/office/spreadsheetml/2009/9/main" objectType="CheckBox" lockText="1" noThreeD="1"/>
</file>

<file path=xl/ctrlProps/ctrlProp589.xml><?xml version="1.0" encoding="utf-8"?>
<formControlPr xmlns="http://schemas.microsoft.com/office/spreadsheetml/2009/9/main" objectType="CheckBox" lockText="1" noThreeD="1"/>
</file>

<file path=xl/ctrlProps/ctrlProp590.xml><?xml version="1.0" encoding="utf-8"?>
<formControlPr xmlns="http://schemas.microsoft.com/office/spreadsheetml/2009/9/main" objectType="CheckBox" lockText="1" noThreeD="1"/>
</file>

<file path=xl/ctrlProps/ctrlProp591.xml><?xml version="1.0" encoding="utf-8"?>
<formControlPr xmlns="http://schemas.microsoft.com/office/spreadsheetml/2009/9/main" objectType="CheckBox" lockText="1" noThreeD="1"/>
</file>

<file path=xl/ctrlProps/ctrlProp592.xml><?xml version="1.0" encoding="utf-8"?>
<formControlPr xmlns="http://schemas.microsoft.com/office/spreadsheetml/2009/9/main" objectType="CheckBox" lockText="1" noThreeD="1"/>
</file>

<file path=xl/ctrlProps/ctrlProp593.xml><?xml version="1.0" encoding="utf-8"?>
<formControlPr xmlns="http://schemas.microsoft.com/office/spreadsheetml/2009/9/main" objectType="CheckBox" lockText="1" noThreeD="1"/>
</file>

<file path=xl/ctrlProps/ctrlProp594.xml><?xml version="1.0" encoding="utf-8"?>
<formControlPr xmlns="http://schemas.microsoft.com/office/spreadsheetml/2009/9/main" objectType="CheckBox" lockText="1" noThreeD="1"/>
</file>

<file path=xl/ctrlProps/ctrlProp595.xml><?xml version="1.0" encoding="utf-8"?>
<formControlPr xmlns="http://schemas.microsoft.com/office/spreadsheetml/2009/9/main" objectType="CheckBox" lockText="1" noThreeD="1"/>
</file>

<file path=xl/ctrlProps/ctrlProp596.xml><?xml version="1.0" encoding="utf-8"?>
<formControlPr xmlns="http://schemas.microsoft.com/office/spreadsheetml/2009/9/main" objectType="CheckBox" lockText="1" noThreeD="1"/>
</file>

<file path=xl/ctrlProps/ctrlProp597.xml><?xml version="1.0" encoding="utf-8"?>
<formControlPr xmlns="http://schemas.microsoft.com/office/spreadsheetml/2009/9/main" objectType="CheckBox" lockText="1" noThreeD="1"/>
</file>

<file path=xl/ctrlProps/ctrlProp598.xml><?xml version="1.0" encoding="utf-8"?>
<formControlPr xmlns="http://schemas.microsoft.com/office/spreadsheetml/2009/9/main" objectType="CheckBox" lockText="1" noThreeD="1"/>
</file>

<file path=xl/ctrlProps/ctrlProp599.xml><?xml version="1.0" encoding="utf-8"?>
<formControlPr xmlns="http://schemas.microsoft.com/office/spreadsheetml/2009/9/main" objectType="CheckBox" lockText="1" noThreeD="1"/>
</file>

<file path=xl/ctrlProps/ctrlProp600.xml><?xml version="1.0" encoding="utf-8"?>
<formControlPr xmlns="http://schemas.microsoft.com/office/spreadsheetml/2009/9/main" objectType="CheckBox" lockText="1" noThreeD="1"/>
</file>

<file path=xl/ctrlProps/ctrlProp601.xml><?xml version="1.0" encoding="utf-8"?>
<formControlPr xmlns="http://schemas.microsoft.com/office/spreadsheetml/2009/9/main" objectType="CheckBox" lockText="1" noThreeD="1"/>
</file>

<file path=xl/ctrlProps/ctrlProp602.xml><?xml version="1.0" encoding="utf-8"?>
<formControlPr xmlns="http://schemas.microsoft.com/office/spreadsheetml/2009/9/main" objectType="CheckBox" lockText="1" noThreeD="1"/>
</file>

<file path=xl/ctrlProps/ctrlProp603.xml><?xml version="1.0" encoding="utf-8"?>
<formControlPr xmlns="http://schemas.microsoft.com/office/spreadsheetml/2009/9/main" objectType="CheckBox" lockText="1" noThreeD="1"/>
</file>

<file path=xl/ctrlProps/ctrlProp604.xml><?xml version="1.0" encoding="utf-8"?>
<formControlPr xmlns="http://schemas.microsoft.com/office/spreadsheetml/2009/9/main" objectType="CheckBox" lockText="1" noThreeD="1"/>
</file>

<file path=xl/ctrlProps/ctrlProp605.xml><?xml version="1.0" encoding="utf-8"?>
<formControlPr xmlns="http://schemas.microsoft.com/office/spreadsheetml/2009/9/main" objectType="CheckBox" checked="Checked" lockText="1" noThreeD="1"/>
</file>

<file path=xl/ctrlProps/ctrlProp606.xml><?xml version="1.0" encoding="utf-8"?>
<formControlPr xmlns="http://schemas.microsoft.com/office/spreadsheetml/2009/9/main" objectType="CheckBox" lockText="1" noThreeD="1"/>
</file>

<file path=xl/ctrlProps/ctrlProp607.xml><?xml version="1.0" encoding="utf-8"?>
<formControlPr xmlns="http://schemas.microsoft.com/office/spreadsheetml/2009/9/main" objectType="CheckBox" lockText="1" noThreeD="1"/>
</file>

<file path=xl/ctrlProps/ctrlProp608.xml><?xml version="1.0" encoding="utf-8"?>
<formControlPr xmlns="http://schemas.microsoft.com/office/spreadsheetml/2009/9/main" objectType="CheckBox" lockText="1" noThreeD="1"/>
</file>

<file path=xl/ctrlProps/ctrlProp609.xml><?xml version="1.0" encoding="utf-8"?>
<formControlPr xmlns="http://schemas.microsoft.com/office/spreadsheetml/2009/9/main" objectType="CheckBox" lockText="1" noThreeD="1"/>
</file>

<file path=xl/ctrlProps/ctrlProp610.xml><?xml version="1.0" encoding="utf-8"?>
<formControlPr xmlns="http://schemas.microsoft.com/office/spreadsheetml/2009/9/main" objectType="CheckBox" lockText="1" noThreeD="1"/>
</file>

<file path=xl/ctrlProps/ctrlProp611.xml><?xml version="1.0" encoding="utf-8"?>
<formControlPr xmlns="http://schemas.microsoft.com/office/spreadsheetml/2009/9/main" objectType="CheckBox" lockText="1" noThreeD="1"/>
</file>

<file path=xl/ctrlProps/ctrlProp612.xml><?xml version="1.0" encoding="utf-8"?>
<formControlPr xmlns="http://schemas.microsoft.com/office/spreadsheetml/2009/9/main" objectType="CheckBox" lockText="1" noThreeD="1"/>
</file>

<file path=xl/ctrlProps/ctrlProp613.xml><?xml version="1.0" encoding="utf-8"?>
<formControlPr xmlns="http://schemas.microsoft.com/office/spreadsheetml/2009/9/main" objectType="CheckBox" lockText="1" noThreeD="1"/>
</file>

<file path=xl/ctrlProps/ctrlProp614.xml><?xml version="1.0" encoding="utf-8"?>
<formControlPr xmlns="http://schemas.microsoft.com/office/spreadsheetml/2009/9/main" objectType="CheckBox" lockText="1" noThreeD="1"/>
</file>

<file path=xl/ctrlProps/ctrlProp615.xml><?xml version="1.0" encoding="utf-8"?>
<formControlPr xmlns="http://schemas.microsoft.com/office/spreadsheetml/2009/9/main" objectType="CheckBox" lockText="1" noThreeD="1"/>
</file>

<file path=xl/ctrlProps/ctrlProp616.xml><?xml version="1.0" encoding="utf-8"?>
<formControlPr xmlns="http://schemas.microsoft.com/office/spreadsheetml/2009/9/main" objectType="CheckBox" lockText="1" noThreeD="1"/>
</file>

<file path=xl/ctrlProps/ctrlProp617.xml><?xml version="1.0" encoding="utf-8"?>
<formControlPr xmlns="http://schemas.microsoft.com/office/spreadsheetml/2009/9/main" objectType="CheckBox" lockText="1" noThreeD="1"/>
</file>

<file path=xl/ctrlProps/ctrlProp618.xml><?xml version="1.0" encoding="utf-8"?>
<formControlPr xmlns="http://schemas.microsoft.com/office/spreadsheetml/2009/9/main" objectType="CheckBox" lockText="1" noThreeD="1"/>
</file>

<file path=xl/ctrlProps/ctrlProp619.xml><?xml version="1.0" encoding="utf-8"?>
<formControlPr xmlns="http://schemas.microsoft.com/office/spreadsheetml/2009/9/main" objectType="CheckBox" lockText="1" noThreeD="1"/>
</file>

<file path=xl/ctrlProps/ctrlProp620.xml><?xml version="1.0" encoding="utf-8"?>
<formControlPr xmlns="http://schemas.microsoft.com/office/spreadsheetml/2009/9/main" objectType="CheckBox" lockText="1" noThreeD="1"/>
</file>

<file path=xl/ctrlProps/ctrlProp621.xml><?xml version="1.0" encoding="utf-8"?>
<formControlPr xmlns="http://schemas.microsoft.com/office/spreadsheetml/2009/9/main" objectType="CheckBox" lockText="1" noThreeD="1"/>
</file>

<file path=xl/ctrlProps/ctrlProp622.xml><?xml version="1.0" encoding="utf-8"?>
<formControlPr xmlns="http://schemas.microsoft.com/office/spreadsheetml/2009/9/main" objectType="CheckBox" lockText="1" noThreeD="1"/>
</file>

<file path=xl/ctrlProps/ctrlProp623.xml><?xml version="1.0" encoding="utf-8"?>
<formControlPr xmlns="http://schemas.microsoft.com/office/spreadsheetml/2009/9/main" objectType="CheckBox" lockText="1" noThreeD="1"/>
</file>

<file path=xl/ctrlProps/ctrlProp624.xml><?xml version="1.0" encoding="utf-8"?>
<formControlPr xmlns="http://schemas.microsoft.com/office/spreadsheetml/2009/9/main" objectType="CheckBox" lockText="1" noThreeD="1"/>
</file>

<file path=xl/ctrlProps/ctrlProp625.xml><?xml version="1.0" encoding="utf-8"?>
<formControlPr xmlns="http://schemas.microsoft.com/office/spreadsheetml/2009/9/main" objectType="CheckBox" lockText="1" noThreeD="1"/>
</file>

<file path=xl/ctrlProps/ctrlProp626.xml><?xml version="1.0" encoding="utf-8"?>
<formControlPr xmlns="http://schemas.microsoft.com/office/spreadsheetml/2009/9/main" objectType="CheckBox" lockText="1" noThreeD="1"/>
</file>

<file path=xl/ctrlProps/ctrlProp627.xml><?xml version="1.0" encoding="utf-8"?>
<formControlPr xmlns="http://schemas.microsoft.com/office/spreadsheetml/2009/9/main" objectType="CheckBox" lockText="1" noThreeD="1"/>
</file>

<file path=xl/ctrlProps/ctrlProp628.xml><?xml version="1.0" encoding="utf-8"?>
<formControlPr xmlns="http://schemas.microsoft.com/office/spreadsheetml/2009/9/main" objectType="CheckBox" lockText="1" noThreeD="1"/>
</file>

<file path=xl/ctrlProps/ctrlProp629.xml><?xml version="1.0" encoding="utf-8"?>
<formControlPr xmlns="http://schemas.microsoft.com/office/spreadsheetml/2009/9/main" objectType="CheckBox" lockText="1" noThreeD="1"/>
</file>

<file path=xl/ctrlProps/ctrlProp630.xml><?xml version="1.0" encoding="utf-8"?>
<formControlPr xmlns="http://schemas.microsoft.com/office/spreadsheetml/2009/9/main" objectType="CheckBox" checked="Checked" lockText="1" noThreeD="1"/>
</file>

<file path=xl/ctrlProps/ctrlProp631.xml><?xml version="1.0" encoding="utf-8"?>
<formControlPr xmlns="http://schemas.microsoft.com/office/spreadsheetml/2009/9/main" objectType="CheckBox" lockText="1" noThreeD="1"/>
</file>

<file path=xl/ctrlProps/ctrlProp632.xml><?xml version="1.0" encoding="utf-8"?>
<formControlPr xmlns="http://schemas.microsoft.com/office/spreadsheetml/2009/9/main" objectType="CheckBox" lockText="1" noThreeD="1"/>
</file>

<file path=xl/ctrlProps/ctrlProp633.xml><?xml version="1.0" encoding="utf-8"?>
<formControlPr xmlns="http://schemas.microsoft.com/office/spreadsheetml/2009/9/main" objectType="CheckBox" lockText="1" noThreeD="1"/>
</file>

<file path=xl/ctrlProps/ctrlProp634.xml><?xml version="1.0" encoding="utf-8"?>
<formControlPr xmlns="http://schemas.microsoft.com/office/spreadsheetml/2009/9/main" objectType="CheckBox" lockText="1" noThreeD="1"/>
</file>

<file path=xl/ctrlProps/ctrlProp635.xml><?xml version="1.0" encoding="utf-8"?>
<formControlPr xmlns="http://schemas.microsoft.com/office/spreadsheetml/2009/9/main" objectType="CheckBox" lockText="1" noThreeD="1"/>
</file>

<file path=xl/ctrlProps/ctrlProp636.xml><?xml version="1.0" encoding="utf-8"?>
<formControlPr xmlns="http://schemas.microsoft.com/office/spreadsheetml/2009/9/main" objectType="CheckBox" lockText="1" noThreeD="1"/>
</file>

<file path=xl/ctrlProps/ctrlProp637.xml><?xml version="1.0" encoding="utf-8"?>
<formControlPr xmlns="http://schemas.microsoft.com/office/spreadsheetml/2009/9/main" objectType="CheckBox" lockText="1" noThreeD="1"/>
</file>

<file path=xl/ctrlProps/ctrlProp638.xml><?xml version="1.0" encoding="utf-8"?>
<formControlPr xmlns="http://schemas.microsoft.com/office/spreadsheetml/2009/9/main" objectType="CheckBox" lockText="1" noThreeD="1"/>
</file>

<file path=xl/ctrlProps/ctrlProp639.xml><?xml version="1.0" encoding="utf-8"?>
<formControlPr xmlns="http://schemas.microsoft.com/office/spreadsheetml/2009/9/main" objectType="CheckBox" lockText="1" noThreeD="1"/>
</file>

<file path=xl/ctrlProps/ctrlProp640.xml><?xml version="1.0" encoding="utf-8"?>
<formControlPr xmlns="http://schemas.microsoft.com/office/spreadsheetml/2009/9/main" objectType="CheckBox" lockText="1" noThreeD="1"/>
</file>

<file path=xl/ctrlProps/ctrlProp641.xml><?xml version="1.0" encoding="utf-8"?>
<formControlPr xmlns="http://schemas.microsoft.com/office/spreadsheetml/2009/9/main" objectType="CheckBox" lockText="1" noThreeD="1"/>
</file>

<file path=xl/ctrlProps/ctrlProp642.xml><?xml version="1.0" encoding="utf-8"?>
<formControlPr xmlns="http://schemas.microsoft.com/office/spreadsheetml/2009/9/main" objectType="CheckBox" lockText="1" noThreeD="1"/>
</file>

<file path=xl/ctrlProps/ctrlProp643.xml><?xml version="1.0" encoding="utf-8"?>
<formControlPr xmlns="http://schemas.microsoft.com/office/spreadsheetml/2009/9/main" objectType="CheckBox" lockText="1" noThreeD="1"/>
</file>

<file path=xl/ctrlProps/ctrlProp644.xml><?xml version="1.0" encoding="utf-8"?>
<formControlPr xmlns="http://schemas.microsoft.com/office/spreadsheetml/2009/9/main" objectType="CheckBox" lockText="1" noThreeD="1"/>
</file>

<file path=xl/ctrlProps/ctrlProp645.xml><?xml version="1.0" encoding="utf-8"?>
<formControlPr xmlns="http://schemas.microsoft.com/office/spreadsheetml/2009/9/main" objectType="CheckBox" lockText="1" noThreeD="1"/>
</file>

<file path=xl/ctrlProps/ctrlProp646.xml><?xml version="1.0" encoding="utf-8"?>
<formControlPr xmlns="http://schemas.microsoft.com/office/spreadsheetml/2009/9/main" objectType="CheckBox" lockText="1" noThreeD="1"/>
</file>

<file path=xl/ctrlProps/ctrlProp647.xml><?xml version="1.0" encoding="utf-8"?>
<formControlPr xmlns="http://schemas.microsoft.com/office/spreadsheetml/2009/9/main" objectType="CheckBox" lockText="1" noThreeD="1"/>
</file>

<file path=xl/ctrlProps/ctrlProp648.xml><?xml version="1.0" encoding="utf-8"?>
<formControlPr xmlns="http://schemas.microsoft.com/office/spreadsheetml/2009/9/main" objectType="CheckBox" lockText="1" noThreeD="1"/>
</file>

<file path=xl/ctrlProps/ctrlProp649.xml><?xml version="1.0" encoding="utf-8"?>
<formControlPr xmlns="http://schemas.microsoft.com/office/spreadsheetml/2009/9/main" objectType="CheckBox" lockText="1" noThreeD="1"/>
</file>

<file path=xl/ctrlProps/ctrlProp650.xml><?xml version="1.0" encoding="utf-8"?>
<formControlPr xmlns="http://schemas.microsoft.com/office/spreadsheetml/2009/9/main" objectType="CheckBox" lockText="1" noThreeD="1"/>
</file>

<file path=xl/ctrlProps/ctrlProp651.xml><?xml version="1.0" encoding="utf-8"?>
<formControlPr xmlns="http://schemas.microsoft.com/office/spreadsheetml/2009/9/main" objectType="CheckBox" lockText="1" noThreeD="1"/>
</file>

<file path=xl/ctrlProps/ctrlProp652.xml><?xml version="1.0" encoding="utf-8"?>
<formControlPr xmlns="http://schemas.microsoft.com/office/spreadsheetml/2009/9/main" objectType="CheckBox" lockText="1" noThreeD="1"/>
</file>

<file path=xl/ctrlProps/ctrlProp653.xml><?xml version="1.0" encoding="utf-8"?>
<formControlPr xmlns="http://schemas.microsoft.com/office/spreadsheetml/2009/9/main" objectType="CheckBox" lockText="1" noThreeD="1"/>
</file>

<file path=xl/ctrlProps/ctrlProp654.xml><?xml version="1.0" encoding="utf-8"?>
<formControlPr xmlns="http://schemas.microsoft.com/office/spreadsheetml/2009/9/main" objectType="CheckBox" lockText="1" noThreeD="1"/>
</file>

<file path=xl/ctrlProps/ctrlProp655.xml><?xml version="1.0" encoding="utf-8"?>
<formControlPr xmlns="http://schemas.microsoft.com/office/spreadsheetml/2009/9/main" objectType="CheckBox" checked="Checked" lockText="1" noThreeD="1"/>
</file>

<file path=xl/ctrlProps/ctrlProp656.xml><?xml version="1.0" encoding="utf-8"?>
<formControlPr xmlns="http://schemas.microsoft.com/office/spreadsheetml/2009/9/main" objectType="CheckBox" lockText="1" noThreeD="1"/>
</file>

<file path=xl/ctrlProps/ctrlProp657.xml><?xml version="1.0" encoding="utf-8"?>
<formControlPr xmlns="http://schemas.microsoft.com/office/spreadsheetml/2009/9/main" objectType="CheckBox" lockText="1" noThreeD="1"/>
</file>

<file path=xl/ctrlProps/ctrlProp658.xml><?xml version="1.0" encoding="utf-8"?>
<formControlPr xmlns="http://schemas.microsoft.com/office/spreadsheetml/2009/9/main" objectType="CheckBox" lockText="1" noThreeD="1"/>
</file>

<file path=xl/ctrlProps/ctrlProp659.xml><?xml version="1.0" encoding="utf-8"?>
<formControlPr xmlns="http://schemas.microsoft.com/office/spreadsheetml/2009/9/main" objectType="CheckBox" lockText="1" noThreeD="1"/>
</file>

<file path=xl/ctrlProps/ctrlProp660.xml><?xml version="1.0" encoding="utf-8"?>
<formControlPr xmlns="http://schemas.microsoft.com/office/spreadsheetml/2009/9/main" objectType="CheckBox" lockText="1" noThreeD="1"/>
</file>

<file path=xl/ctrlProps/ctrlProp661.xml><?xml version="1.0" encoding="utf-8"?>
<formControlPr xmlns="http://schemas.microsoft.com/office/spreadsheetml/2009/9/main" objectType="CheckBox" lockText="1" noThreeD="1"/>
</file>

<file path=xl/ctrlProps/ctrlProp662.xml><?xml version="1.0" encoding="utf-8"?>
<formControlPr xmlns="http://schemas.microsoft.com/office/spreadsheetml/2009/9/main" objectType="CheckBox" lockText="1" noThreeD="1"/>
</file>

<file path=xl/ctrlProps/ctrlProp663.xml><?xml version="1.0" encoding="utf-8"?>
<formControlPr xmlns="http://schemas.microsoft.com/office/spreadsheetml/2009/9/main" objectType="CheckBox" lockText="1" noThreeD="1"/>
</file>

<file path=xl/ctrlProps/ctrlProp664.xml><?xml version="1.0" encoding="utf-8"?>
<formControlPr xmlns="http://schemas.microsoft.com/office/spreadsheetml/2009/9/main" objectType="CheckBox" lockText="1" noThreeD="1"/>
</file>

<file path=xl/ctrlProps/ctrlProp665.xml><?xml version="1.0" encoding="utf-8"?>
<formControlPr xmlns="http://schemas.microsoft.com/office/spreadsheetml/2009/9/main" objectType="CheckBox" lockText="1" noThreeD="1"/>
</file>

<file path=xl/ctrlProps/ctrlProp666.xml><?xml version="1.0" encoding="utf-8"?>
<formControlPr xmlns="http://schemas.microsoft.com/office/spreadsheetml/2009/9/main" objectType="CheckBox" lockText="1" noThreeD="1"/>
</file>

<file path=xl/ctrlProps/ctrlProp667.xml><?xml version="1.0" encoding="utf-8"?>
<formControlPr xmlns="http://schemas.microsoft.com/office/spreadsheetml/2009/9/main" objectType="CheckBox" lockText="1" noThreeD="1"/>
</file>

<file path=xl/ctrlProps/ctrlProp668.xml><?xml version="1.0" encoding="utf-8"?>
<formControlPr xmlns="http://schemas.microsoft.com/office/spreadsheetml/2009/9/main" objectType="CheckBox" lockText="1" noThreeD="1"/>
</file>

<file path=xl/ctrlProps/ctrlProp669.xml><?xml version="1.0" encoding="utf-8"?>
<formControlPr xmlns="http://schemas.microsoft.com/office/spreadsheetml/2009/9/main" objectType="CheckBox" lockText="1" noThreeD="1"/>
</file>

<file path=xl/ctrlProps/ctrlProp670.xml><?xml version="1.0" encoding="utf-8"?>
<formControlPr xmlns="http://schemas.microsoft.com/office/spreadsheetml/2009/9/main" objectType="CheckBox" lockText="1" noThreeD="1"/>
</file>

<file path=xl/ctrlProps/ctrlProp671.xml><?xml version="1.0" encoding="utf-8"?>
<formControlPr xmlns="http://schemas.microsoft.com/office/spreadsheetml/2009/9/main" objectType="CheckBox" lockText="1" noThreeD="1"/>
</file>

<file path=xl/ctrlProps/ctrlProp672.xml><?xml version="1.0" encoding="utf-8"?>
<formControlPr xmlns="http://schemas.microsoft.com/office/spreadsheetml/2009/9/main" objectType="CheckBox" lockText="1" noThreeD="1"/>
</file>

<file path=xl/ctrlProps/ctrlProp673.xml><?xml version="1.0" encoding="utf-8"?>
<formControlPr xmlns="http://schemas.microsoft.com/office/spreadsheetml/2009/9/main" objectType="CheckBox" lockText="1" noThreeD="1"/>
</file>

<file path=xl/ctrlProps/ctrlProp674.xml><?xml version="1.0" encoding="utf-8"?>
<formControlPr xmlns="http://schemas.microsoft.com/office/spreadsheetml/2009/9/main" objectType="CheckBox" lockText="1" noThreeD="1"/>
</file>

<file path=xl/ctrlProps/ctrlProp675.xml><?xml version="1.0" encoding="utf-8"?>
<formControlPr xmlns="http://schemas.microsoft.com/office/spreadsheetml/2009/9/main" objectType="CheckBox" lockText="1" noThreeD="1"/>
</file>

<file path=xl/ctrlProps/ctrlProp676.xml><?xml version="1.0" encoding="utf-8"?>
<formControlPr xmlns="http://schemas.microsoft.com/office/spreadsheetml/2009/9/main" objectType="CheckBox" lockText="1" noThreeD="1"/>
</file>

<file path=xl/ctrlProps/ctrlProp677.xml><?xml version="1.0" encoding="utf-8"?>
<formControlPr xmlns="http://schemas.microsoft.com/office/spreadsheetml/2009/9/main" objectType="CheckBox" lockText="1" noThreeD="1"/>
</file>

<file path=xl/ctrlProps/ctrlProp678.xml><?xml version="1.0" encoding="utf-8"?>
<formControlPr xmlns="http://schemas.microsoft.com/office/spreadsheetml/2009/9/main" objectType="CheckBox" lockText="1" noThreeD="1"/>
</file>

<file path=xl/ctrlProps/ctrlProp679.xml><?xml version="1.0" encoding="utf-8"?>
<formControlPr xmlns="http://schemas.microsoft.com/office/spreadsheetml/2009/9/main" objectType="CheckBox" lockText="1" noThreeD="1"/>
</file>

<file path=xl/ctrlProps/ctrlProp680.xml><?xml version="1.0" encoding="utf-8"?>
<formControlPr xmlns="http://schemas.microsoft.com/office/spreadsheetml/2009/9/main" objectType="CheckBox" checked="Checked" lockText="1" noThreeD="1"/>
</file>

<file path=xl/ctrlProps/ctrlProp681.xml><?xml version="1.0" encoding="utf-8"?>
<formControlPr xmlns="http://schemas.microsoft.com/office/spreadsheetml/2009/9/main" objectType="CheckBox" lockText="1" noThreeD="1"/>
</file>

<file path=xl/ctrlProps/ctrlProp682.xml><?xml version="1.0" encoding="utf-8"?>
<formControlPr xmlns="http://schemas.microsoft.com/office/spreadsheetml/2009/9/main" objectType="CheckBox" lockText="1" noThreeD="1"/>
</file>

<file path=xl/ctrlProps/ctrlProp683.xml><?xml version="1.0" encoding="utf-8"?>
<formControlPr xmlns="http://schemas.microsoft.com/office/spreadsheetml/2009/9/main" objectType="CheckBox" lockText="1" noThreeD="1"/>
</file>

<file path=xl/ctrlProps/ctrlProp684.xml><?xml version="1.0" encoding="utf-8"?>
<formControlPr xmlns="http://schemas.microsoft.com/office/spreadsheetml/2009/9/main" objectType="CheckBox" lockText="1" noThreeD="1"/>
</file>

<file path=xl/ctrlProps/ctrlProp685.xml><?xml version="1.0" encoding="utf-8"?>
<formControlPr xmlns="http://schemas.microsoft.com/office/spreadsheetml/2009/9/main" objectType="CheckBox" lockText="1" noThreeD="1"/>
</file>

<file path=xl/ctrlProps/ctrlProp686.xml><?xml version="1.0" encoding="utf-8"?>
<formControlPr xmlns="http://schemas.microsoft.com/office/spreadsheetml/2009/9/main" objectType="CheckBox" lockText="1" noThreeD="1"/>
</file>

<file path=xl/ctrlProps/ctrlProp687.xml><?xml version="1.0" encoding="utf-8"?>
<formControlPr xmlns="http://schemas.microsoft.com/office/spreadsheetml/2009/9/main" objectType="CheckBox" lockText="1" noThreeD="1"/>
</file>

<file path=xl/ctrlProps/ctrlProp688.xml><?xml version="1.0" encoding="utf-8"?>
<formControlPr xmlns="http://schemas.microsoft.com/office/spreadsheetml/2009/9/main" objectType="CheckBox" lockText="1" noThreeD="1"/>
</file>

<file path=xl/ctrlProps/ctrlProp689.xml><?xml version="1.0" encoding="utf-8"?>
<formControlPr xmlns="http://schemas.microsoft.com/office/spreadsheetml/2009/9/main" objectType="CheckBox" lockText="1" noThreeD="1"/>
</file>

<file path=xl/ctrlProps/ctrlProp690.xml><?xml version="1.0" encoding="utf-8"?>
<formControlPr xmlns="http://schemas.microsoft.com/office/spreadsheetml/2009/9/main" objectType="CheckBox" lockText="1" noThreeD="1"/>
</file>

<file path=xl/ctrlProps/ctrlProp691.xml><?xml version="1.0" encoding="utf-8"?>
<formControlPr xmlns="http://schemas.microsoft.com/office/spreadsheetml/2009/9/main" objectType="CheckBox" lockText="1" noThreeD="1"/>
</file>

<file path=xl/ctrlProps/ctrlProp692.xml><?xml version="1.0" encoding="utf-8"?>
<formControlPr xmlns="http://schemas.microsoft.com/office/spreadsheetml/2009/9/main" objectType="CheckBox" lockText="1" noThreeD="1"/>
</file>

<file path=xl/ctrlProps/ctrlProp693.xml><?xml version="1.0" encoding="utf-8"?>
<formControlPr xmlns="http://schemas.microsoft.com/office/spreadsheetml/2009/9/main" objectType="CheckBox" lockText="1" noThreeD="1"/>
</file>

<file path=xl/ctrlProps/ctrlProp694.xml><?xml version="1.0" encoding="utf-8"?>
<formControlPr xmlns="http://schemas.microsoft.com/office/spreadsheetml/2009/9/main" objectType="CheckBox" lockText="1" noThreeD="1"/>
</file>

<file path=xl/ctrlProps/ctrlProp695.xml><?xml version="1.0" encoding="utf-8"?>
<formControlPr xmlns="http://schemas.microsoft.com/office/spreadsheetml/2009/9/main" objectType="CheckBox" lockText="1" noThreeD="1"/>
</file>

<file path=xl/ctrlProps/ctrlProp696.xml><?xml version="1.0" encoding="utf-8"?>
<formControlPr xmlns="http://schemas.microsoft.com/office/spreadsheetml/2009/9/main" objectType="CheckBox" lockText="1" noThreeD="1"/>
</file>

<file path=xl/ctrlProps/ctrlProp697.xml><?xml version="1.0" encoding="utf-8"?>
<formControlPr xmlns="http://schemas.microsoft.com/office/spreadsheetml/2009/9/main" objectType="CheckBox" lockText="1" noThreeD="1"/>
</file>

<file path=xl/ctrlProps/ctrlProp698.xml><?xml version="1.0" encoding="utf-8"?>
<formControlPr xmlns="http://schemas.microsoft.com/office/spreadsheetml/2009/9/main" objectType="CheckBox" lockText="1" noThreeD="1"/>
</file>

<file path=xl/ctrlProps/ctrlProp699.xml><?xml version="1.0" encoding="utf-8"?>
<formControlPr xmlns="http://schemas.microsoft.com/office/spreadsheetml/2009/9/main" objectType="CheckBox" lockText="1" noThreeD="1"/>
</file>

<file path=xl/ctrlProps/ctrlProp700.xml><?xml version="1.0" encoding="utf-8"?>
<formControlPr xmlns="http://schemas.microsoft.com/office/spreadsheetml/2009/9/main" objectType="CheckBox" lockText="1" noThreeD="1"/>
</file>

<file path=xl/ctrlProps/ctrlProp701.xml><?xml version="1.0" encoding="utf-8"?>
<formControlPr xmlns="http://schemas.microsoft.com/office/spreadsheetml/2009/9/main" objectType="CheckBox" lockText="1" noThreeD="1"/>
</file>

<file path=xl/ctrlProps/ctrlProp702.xml><?xml version="1.0" encoding="utf-8"?>
<formControlPr xmlns="http://schemas.microsoft.com/office/spreadsheetml/2009/9/main" objectType="CheckBox" lockText="1" noThreeD="1"/>
</file>

<file path=xl/ctrlProps/ctrlProp703.xml><?xml version="1.0" encoding="utf-8"?>
<formControlPr xmlns="http://schemas.microsoft.com/office/spreadsheetml/2009/9/main" objectType="CheckBox" lockText="1" noThreeD="1"/>
</file>

<file path=xl/ctrlProps/ctrlProp704.xml><?xml version="1.0" encoding="utf-8"?>
<formControlPr xmlns="http://schemas.microsoft.com/office/spreadsheetml/2009/9/main" objectType="CheckBox" lockText="1" noThreeD="1"/>
</file>

<file path=xl/ctrlProps/ctrlProp705.xml><?xml version="1.0" encoding="utf-8"?>
<formControlPr xmlns="http://schemas.microsoft.com/office/spreadsheetml/2009/9/main" objectType="CheckBox" checked="Checked" lockText="1" noThreeD="1"/>
</file>

<file path=xl/ctrlProps/ctrlProp706.xml><?xml version="1.0" encoding="utf-8"?>
<formControlPr xmlns="http://schemas.microsoft.com/office/spreadsheetml/2009/9/main" objectType="CheckBox" lockText="1" noThreeD="1"/>
</file>

<file path=xl/ctrlProps/ctrlProp707.xml><?xml version="1.0" encoding="utf-8"?>
<formControlPr xmlns="http://schemas.microsoft.com/office/spreadsheetml/2009/9/main" objectType="CheckBox" lockText="1" noThreeD="1"/>
</file>

<file path=xl/ctrlProps/ctrlProp708.xml><?xml version="1.0" encoding="utf-8"?>
<formControlPr xmlns="http://schemas.microsoft.com/office/spreadsheetml/2009/9/main" objectType="CheckBox" lockText="1" noThreeD="1"/>
</file>

<file path=xl/ctrlProps/ctrlProp709.xml><?xml version="1.0" encoding="utf-8"?>
<formControlPr xmlns="http://schemas.microsoft.com/office/spreadsheetml/2009/9/main" objectType="CheckBox" lockText="1" noThreeD="1"/>
</file>

<file path=xl/ctrlProps/ctrlProp710.xml><?xml version="1.0" encoding="utf-8"?>
<formControlPr xmlns="http://schemas.microsoft.com/office/spreadsheetml/2009/9/main" objectType="CheckBox" lockText="1" noThreeD="1"/>
</file>

<file path=xl/ctrlProps/ctrlProp711.xml><?xml version="1.0" encoding="utf-8"?>
<formControlPr xmlns="http://schemas.microsoft.com/office/spreadsheetml/2009/9/main" objectType="CheckBox" lockText="1" noThreeD="1"/>
</file>

<file path=xl/ctrlProps/ctrlProp712.xml><?xml version="1.0" encoding="utf-8"?>
<formControlPr xmlns="http://schemas.microsoft.com/office/spreadsheetml/2009/9/main" objectType="CheckBox" lockText="1" noThreeD="1"/>
</file>

<file path=xl/ctrlProps/ctrlProp713.xml><?xml version="1.0" encoding="utf-8"?>
<formControlPr xmlns="http://schemas.microsoft.com/office/spreadsheetml/2009/9/main" objectType="CheckBox" lockText="1" noThreeD="1"/>
</file>

<file path=xl/ctrlProps/ctrlProp714.xml><?xml version="1.0" encoding="utf-8"?>
<formControlPr xmlns="http://schemas.microsoft.com/office/spreadsheetml/2009/9/main" objectType="CheckBox" lockText="1" noThreeD="1"/>
</file>

<file path=xl/ctrlProps/ctrlProp715.xml><?xml version="1.0" encoding="utf-8"?>
<formControlPr xmlns="http://schemas.microsoft.com/office/spreadsheetml/2009/9/main" objectType="CheckBox" lockText="1" noThreeD="1"/>
</file>

<file path=xl/ctrlProps/ctrlProp716.xml><?xml version="1.0" encoding="utf-8"?>
<formControlPr xmlns="http://schemas.microsoft.com/office/spreadsheetml/2009/9/main" objectType="CheckBox" lockText="1" noThreeD="1"/>
</file>

<file path=xl/ctrlProps/ctrlProp717.xml><?xml version="1.0" encoding="utf-8"?>
<formControlPr xmlns="http://schemas.microsoft.com/office/spreadsheetml/2009/9/main" objectType="CheckBox" lockText="1" noThreeD="1"/>
</file>

<file path=xl/ctrlProps/ctrlProp718.xml><?xml version="1.0" encoding="utf-8"?>
<formControlPr xmlns="http://schemas.microsoft.com/office/spreadsheetml/2009/9/main" objectType="CheckBox" lockText="1" noThreeD="1"/>
</file>

<file path=xl/ctrlProps/ctrlProp719.xml><?xml version="1.0" encoding="utf-8"?>
<formControlPr xmlns="http://schemas.microsoft.com/office/spreadsheetml/2009/9/main" objectType="CheckBox" lockText="1" noThreeD="1"/>
</file>

<file path=xl/ctrlProps/ctrlProp720.xml><?xml version="1.0" encoding="utf-8"?>
<formControlPr xmlns="http://schemas.microsoft.com/office/spreadsheetml/2009/9/main" objectType="CheckBox" lockText="1" noThreeD="1"/>
</file>

<file path=xl/ctrlProps/ctrlProp721.xml><?xml version="1.0" encoding="utf-8"?>
<formControlPr xmlns="http://schemas.microsoft.com/office/spreadsheetml/2009/9/main" objectType="CheckBox" lockText="1" noThreeD="1"/>
</file>

<file path=xl/ctrlProps/ctrlProp722.xml><?xml version="1.0" encoding="utf-8"?>
<formControlPr xmlns="http://schemas.microsoft.com/office/spreadsheetml/2009/9/main" objectType="CheckBox" lockText="1" noThreeD="1"/>
</file>

<file path=xl/ctrlProps/ctrlProp723.xml><?xml version="1.0" encoding="utf-8"?>
<formControlPr xmlns="http://schemas.microsoft.com/office/spreadsheetml/2009/9/main" objectType="CheckBox" lockText="1" noThreeD="1"/>
</file>

<file path=xl/ctrlProps/ctrlProp724.xml><?xml version="1.0" encoding="utf-8"?>
<formControlPr xmlns="http://schemas.microsoft.com/office/spreadsheetml/2009/9/main" objectType="CheckBox" lockText="1" noThreeD="1"/>
</file>

<file path=xl/ctrlProps/ctrlProp725.xml><?xml version="1.0" encoding="utf-8"?>
<formControlPr xmlns="http://schemas.microsoft.com/office/spreadsheetml/2009/9/main" objectType="CheckBox" lockText="1" noThreeD="1"/>
</file>

<file path=xl/ctrlProps/ctrlProp726.xml><?xml version="1.0" encoding="utf-8"?>
<formControlPr xmlns="http://schemas.microsoft.com/office/spreadsheetml/2009/9/main" objectType="CheckBox" lockText="1" noThreeD="1"/>
</file>

<file path=xl/ctrlProps/ctrlProp727.xml><?xml version="1.0" encoding="utf-8"?>
<formControlPr xmlns="http://schemas.microsoft.com/office/spreadsheetml/2009/9/main" objectType="CheckBox" lockText="1" noThreeD="1"/>
</file>

<file path=xl/ctrlProps/ctrlProp728.xml><?xml version="1.0" encoding="utf-8"?>
<formControlPr xmlns="http://schemas.microsoft.com/office/spreadsheetml/2009/9/main" objectType="CheckBox" lockText="1" noThreeD="1"/>
</file>

<file path=xl/ctrlProps/ctrlProp729.xml><?xml version="1.0" encoding="utf-8"?>
<formControlPr xmlns="http://schemas.microsoft.com/office/spreadsheetml/2009/9/main" objectType="CheckBox" lockText="1" noThreeD="1"/>
</file>

<file path=xl/ctrlProps/ctrlProp730.xml><?xml version="1.0" encoding="utf-8"?>
<formControlPr xmlns="http://schemas.microsoft.com/office/spreadsheetml/2009/9/main" objectType="CheckBox" checked="Checked" lockText="1" noThreeD="1"/>
</file>

<file path=xl/ctrlProps/ctrlProp731.xml><?xml version="1.0" encoding="utf-8"?>
<formControlPr xmlns="http://schemas.microsoft.com/office/spreadsheetml/2009/9/main" objectType="CheckBox" lockText="1" noThreeD="1"/>
</file>

<file path=xl/ctrlProps/ctrlProp732.xml><?xml version="1.0" encoding="utf-8"?>
<formControlPr xmlns="http://schemas.microsoft.com/office/spreadsheetml/2009/9/main" objectType="CheckBox" lockText="1" noThreeD="1"/>
</file>

<file path=xl/ctrlProps/ctrlProp733.xml><?xml version="1.0" encoding="utf-8"?>
<formControlPr xmlns="http://schemas.microsoft.com/office/spreadsheetml/2009/9/main" objectType="CheckBox" lockText="1" noThreeD="1"/>
</file>

<file path=xl/ctrlProps/ctrlProp734.xml><?xml version="1.0" encoding="utf-8"?>
<formControlPr xmlns="http://schemas.microsoft.com/office/spreadsheetml/2009/9/main" objectType="CheckBox" lockText="1" noThreeD="1"/>
</file>

<file path=xl/ctrlProps/ctrlProp735.xml><?xml version="1.0" encoding="utf-8"?>
<formControlPr xmlns="http://schemas.microsoft.com/office/spreadsheetml/2009/9/main" objectType="CheckBox" lockText="1" noThreeD="1"/>
</file>

<file path=xl/ctrlProps/ctrlProp736.xml><?xml version="1.0" encoding="utf-8"?>
<formControlPr xmlns="http://schemas.microsoft.com/office/spreadsheetml/2009/9/main" objectType="CheckBox" lockText="1" noThreeD="1"/>
</file>

<file path=xl/ctrlProps/ctrlProp737.xml><?xml version="1.0" encoding="utf-8"?>
<formControlPr xmlns="http://schemas.microsoft.com/office/spreadsheetml/2009/9/main" objectType="CheckBox" lockText="1" noThreeD="1"/>
</file>

<file path=xl/ctrlProps/ctrlProp738.xml><?xml version="1.0" encoding="utf-8"?>
<formControlPr xmlns="http://schemas.microsoft.com/office/spreadsheetml/2009/9/main" objectType="CheckBox" lockText="1" noThreeD="1"/>
</file>

<file path=xl/ctrlProps/ctrlProp739.xml><?xml version="1.0" encoding="utf-8"?>
<formControlPr xmlns="http://schemas.microsoft.com/office/spreadsheetml/2009/9/main" objectType="CheckBox" lockText="1" noThreeD="1"/>
</file>

<file path=xl/ctrlProps/ctrlProp740.xml><?xml version="1.0" encoding="utf-8"?>
<formControlPr xmlns="http://schemas.microsoft.com/office/spreadsheetml/2009/9/main" objectType="CheckBox" lockText="1" noThreeD="1"/>
</file>

<file path=xl/ctrlProps/ctrlProp741.xml><?xml version="1.0" encoding="utf-8"?>
<formControlPr xmlns="http://schemas.microsoft.com/office/spreadsheetml/2009/9/main" objectType="CheckBox" lockText="1" noThreeD="1"/>
</file>

<file path=xl/ctrlProps/ctrlProp742.xml><?xml version="1.0" encoding="utf-8"?>
<formControlPr xmlns="http://schemas.microsoft.com/office/spreadsheetml/2009/9/main" objectType="CheckBox" lockText="1" noThreeD="1"/>
</file>

<file path=xl/ctrlProps/ctrlProp743.xml><?xml version="1.0" encoding="utf-8"?>
<formControlPr xmlns="http://schemas.microsoft.com/office/spreadsheetml/2009/9/main" objectType="CheckBox" lockText="1" noThreeD="1"/>
</file>

<file path=xl/ctrlProps/ctrlProp744.xml><?xml version="1.0" encoding="utf-8"?>
<formControlPr xmlns="http://schemas.microsoft.com/office/spreadsheetml/2009/9/main" objectType="CheckBox" lockText="1" noThreeD="1"/>
</file>

<file path=xl/ctrlProps/ctrlProp745.xml><?xml version="1.0" encoding="utf-8"?>
<formControlPr xmlns="http://schemas.microsoft.com/office/spreadsheetml/2009/9/main" objectType="CheckBox" lockText="1" noThreeD="1"/>
</file>

<file path=xl/ctrlProps/ctrlProp746.xml><?xml version="1.0" encoding="utf-8"?>
<formControlPr xmlns="http://schemas.microsoft.com/office/spreadsheetml/2009/9/main" objectType="CheckBox" lockText="1" noThreeD="1"/>
</file>

<file path=xl/ctrlProps/ctrlProp747.xml><?xml version="1.0" encoding="utf-8"?>
<formControlPr xmlns="http://schemas.microsoft.com/office/spreadsheetml/2009/9/main" objectType="CheckBox" lockText="1" noThreeD="1"/>
</file>

<file path=xl/ctrlProps/ctrlProp748.xml><?xml version="1.0" encoding="utf-8"?>
<formControlPr xmlns="http://schemas.microsoft.com/office/spreadsheetml/2009/9/main" objectType="CheckBox" lockText="1" noThreeD="1"/>
</file>

<file path=xl/ctrlProps/ctrlProp749.xml><?xml version="1.0" encoding="utf-8"?>
<formControlPr xmlns="http://schemas.microsoft.com/office/spreadsheetml/2009/9/main" objectType="CheckBox" lockText="1" noThreeD="1"/>
</file>

<file path=xl/ctrlProps/ctrlProp750.xml><?xml version="1.0" encoding="utf-8"?>
<formControlPr xmlns="http://schemas.microsoft.com/office/spreadsheetml/2009/9/main" objectType="CheckBox" lockText="1" noThreeD="1"/>
</file>

<file path=xl/ctrlProps/ctrlProp751.xml><?xml version="1.0" encoding="utf-8"?>
<formControlPr xmlns="http://schemas.microsoft.com/office/spreadsheetml/2009/9/main" objectType="CheckBox" lockText="1" noThreeD="1"/>
</file>

<file path=xl/ctrlProps/ctrlProp752.xml><?xml version="1.0" encoding="utf-8"?>
<formControlPr xmlns="http://schemas.microsoft.com/office/spreadsheetml/2009/9/main" objectType="CheckBox" lockText="1" noThreeD="1"/>
</file>

<file path=xl/ctrlProps/ctrlProp753.xml><?xml version="1.0" encoding="utf-8"?>
<formControlPr xmlns="http://schemas.microsoft.com/office/spreadsheetml/2009/9/main" objectType="CheckBox" lockText="1" noThreeD="1"/>
</file>

<file path=xl/ctrlProps/ctrlProp754.xml><?xml version="1.0" encoding="utf-8"?>
<formControlPr xmlns="http://schemas.microsoft.com/office/spreadsheetml/2009/9/main" objectType="CheckBox" lockText="1" noThreeD="1"/>
</file>

<file path=xl/ctrlProps/ctrlProp755.xml><?xml version="1.0" encoding="utf-8"?>
<formControlPr xmlns="http://schemas.microsoft.com/office/spreadsheetml/2009/9/main" objectType="CheckBox" checked="Checked" lockText="1" noThreeD="1"/>
</file>

<file path=xl/ctrlProps/ctrlProp756.xml><?xml version="1.0" encoding="utf-8"?>
<formControlPr xmlns="http://schemas.microsoft.com/office/spreadsheetml/2009/9/main" objectType="CheckBox" lockText="1" noThreeD="1"/>
</file>

<file path=xl/ctrlProps/ctrlProp757.xml><?xml version="1.0" encoding="utf-8"?>
<formControlPr xmlns="http://schemas.microsoft.com/office/spreadsheetml/2009/9/main" objectType="CheckBox" lockText="1" noThreeD="1"/>
</file>

<file path=xl/ctrlProps/ctrlProp758.xml><?xml version="1.0" encoding="utf-8"?>
<formControlPr xmlns="http://schemas.microsoft.com/office/spreadsheetml/2009/9/main" objectType="CheckBox" lockText="1" noThreeD="1"/>
</file>

<file path=xl/ctrlProps/ctrlProp759.xml><?xml version="1.0" encoding="utf-8"?>
<formControlPr xmlns="http://schemas.microsoft.com/office/spreadsheetml/2009/9/main" objectType="CheckBox" lockText="1" noThreeD="1"/>
</file>

<file path=xl/ctrlProps/ctrlProp760.xml><?xml version="1.0" encoding="utf-8"?>
<formControlPr xmlns="http://schemas.microsoft.com/office/spreadsheetml/2009/9/main" objectType="CheckBox" lockText="1" noThreeD="1"/>
</file>

<file path=xl/ctrlProps/ctrlProp761.xml><?xml version="1.0" encoding="utf-8"?>
<formControlPr xmlns="http://schemas.microsoft.com/office/spreadsheetml/2009/9/main" objectType="CheckBox" lockText="1" noThreeD="1"/>
</file>

<file path=xl/ctrlProps/ctrlProp762.xml><?xml version="1.0" encoding="utf-8"?>
<formControlPr xmlns="http://schemas.microsoft.com/office/spreadsheetml/2009/9/main" objectType="CheckBox" lockText="1" noThreeD="1"/>
</file>

<file path=xl/ctrlProps/ctrlProp763.xml><?xml version="1.0" encoding="utf-8"?>
<formControlPr xmlns="http://schemas.microsoft.com/office/spreadsheetml/2009/9/main" objectType="CheckBox" lockText="1" noThreeD="1"/>
</file>

<file path=xl/ctrlProps/ctrlProp764.xml><?xml version="1.0" encoding="utf-8"?>
<formControlPr xmlns="http://schemas.microsoft.com/office/spreadsheetml/2009/9/main" objectType="CheckBox" lockText="1" noThreeD="1"/>
</file>

<file path=xl/ctrlProps/ctrlProp765.xml><?xml version="1.0" encoding="utf-8"?>
<formControlPr xmlns="http://schemas.microsoft.com/office/spreadsheetml/2009/9/main" objectType="CheckBox" lockText="1" noThreeD="1"/>
</file>

<file path=xl/ctrlProps/ctrlProp766.xml><?xml version="1.0" encoding="utf-8"?>
<formControlPr xmlns="http://schemas.microsoft.com/office/spreadsheetml/2009/9/main" objectType="CheckBox" lockText="1" noThreeD="1"/>
</file>

<file path=xl/ctrlProps/ctrlProp767.xml><?xml version="1.0" encoding="utf-8"?>
<formControlPr xmlns="http://schemas.microsoft.com/office/spreadsheetml/2009/9/main" objectType="CheckBox" lockText="1" noThreeD="1"/>
</file>

<file path=xl/ctrlProps/ctrlProp768.xml><?xml version="1.0" encoding="utf-8"?>
<formControlPr xmlns="http://schemas.microsoft.com/office/spreadsheetml/2009/9/main" objectType="CheckBox" lockText="1" noThreeD="1"/>
</file>

<file path=xl/ctrlProps/ctrlProp769.xml><?xml version="1.0" encoding="utf-8"?>
<formControlPr xmlns="http://schemas.microsoft.com/office/spreadsheetml/2009/9/main" objectType="CheckBox" lockText="1" noThreeD="1"/>
</file>

<file path=xl/ctrlProps/ctrlProp770.xml><?xml version="1.0" encoding="utf-8"?>
<formControlPr xmlns="http://schemas.microsoft.com/office/spreadsheetml/2009/9/main" objectType="CheckBox" lockText="1" noThreeD="1"/>
</file>

<file path=xl/ctrlProps/ctrlProp771.xml><?xml version="1.0" encoding="utf-8"?>
<formControlPr xmlns="http://schemas.microsoft.com/office/spreadsheetml/2009/9/main" objectType="CheckBox" lockText="1" noThreeD="1"/>
</file>

<file path=xl/ctrlProps/ctrlProp772.xml><?xml version="1.0" encoding="utf-8"?>
<formControlPr xmlns="http://schemas.microsoft.com/office/spreadsheetml/2009/9/main" objectType="CheckBox" lockText="1" noThreeD="1"/>
</file>

<file path=xl/ctrlProps/ctrlProp773.xml><?xml version="1.0" encoding="utf-8"?>
<formControlPr xmlns="http://schemas.microsoft.com/office/spreadsheetml/2009/9/main" objectType="CheckBox" lockText="1" noThreeD="1"/>
</file>

<file path=xl/ctrlProps/ctrlProp774.xml><?xml version="1.0" encoding="utf-8"?>
<formControlPr xmlns="http://schemas.microsoft.com/office/spreadsheetml/2009/9/main" objectType="CheckBox" lockText="1" noThreeD="1"/>
</file>

<file path=xl/ctrlProps/ctrlProp775.xml><?xml version="1.0" encoding="utf-8"?>
<formControlPr xmlns="http://schemas.microsoft.com/office/spreadsheetml/2009/9/main" objectType="CheckBox" lockText="1" noThreeD="1"/>
</file>

<file path=xl/ctrlProps/ctrlProp776.xml><?xml version="1.0" encoding="utf-8"?>
<formControlPr xmlns="http://schemas.microsoft.com/office/spreadsheetml/2009/9/main" objectType="CheckBox" lockText="1" noThreeD="1"/>
</file>

<file path=xl/ctrlProps/ctrlProp777.xml><?xml version="1.0" encoding="utf-8"?>
<formControlPr xmlns="http://schemas.microsoft.com/office/spreadsheetml/2009/9/main" objectType="CheckBox" lockText="1" noThreeD="1"/>
</file>

<file path=xl/ctrlProps/ctrlProp778.xml><?xml version="1.0" encoding="utf-8"?>
<formControlPr xmlns="http://schemas.microsoft.com/office/spreadsheetml/2009/9/main" objectType="CheckBox" lockText="1" noThreeD="1"/>
</file>

<file path=xl/ctrlProps/ctrlProp779.xml><?xml version="1.0" encoding="utf-8"?>
<formControlPr xmlns="http://schemas.microsoft.com/office/spreadsheetml/2009/9/main" objectType="CheckBox" lockText="1" noThreeD="1"/>
</file>

<file path=xl/ctrlProps/ctrlProp780.xml><?xml version="1.0" encoding="utf-8"?>
<formControlPr xmlns="http://schemas.microsoft.com/office/spreadsheetml/2009/9/main" objectType="CheckBox" checked="Checked" lockText="1" noThreeD="1"/>
</file>

<file path=xl/ctrlProps/ctrlProp781.xml><?xml version="1.0" encoding="utf-8"?>
<formControlPr xmlns="http://schemas.microsoft.com/office/spreadsheetml/2009/9/main" objectType="CheckBox" lockText="1" noThreeD="1"/>
</file>

<file path=xl/ctrlProps/ctrlProp782.xml><?xml version="1.0" encoding="utf-8"?>
<formControlPr xmlns="http://schemas.microsoft.com/office/spreadsheetml/2009/9/main" objectType="CheckBox" lockText="1" noThreeD="1"/>
</file>

<file path=xl/ctrlProps/ctrlProp783.xml><?xml version="1.0" encoding="utf-8"?>
<formControlPr xmlns="http://schemas.microsoft.com/office/spreadsheetml/2009/9/main" objectType="CheckBox" lockText="1" noThreeD="1"/>
</file>

<file path=xl/ctrlProps/ctrlProp784.xml><?xml version="1.0" encoding="utf-8"?>
<formControlPr xmlns="http://schemas.microsoft.com/office/spreadsheetml/2009/9/main" objectType="CheckBox" lockText="1" noThreeD="1"/>
</file>

<file path=xl/ctrlProps/ctrlProp785.xml><?xml version="1.0" encoding="utf-8"?>
<formControlPr xmlns="http://schemas.microsoft.com/office/spreadsheetml/2009/9/main" objectType="CheckBox" lockText="1" noThreeD="1"/>
</file>

<file path=xl/ctrlProps/ctrlProp786.xml><?xml version="1.0" encoding="utf-8"?>
<formControlPr xmlns="http://schemas.microsoft.com/office/spreadsheetml/2009/9/main" objectType="CheckBox" lockText="1" noThreeD="1"/>
</file>

<file path=xl/ctrlProps/ctrlProp787.xml><?xml version="1.0" encoding="utf-8"?>
<formControlPr xmlns="http://schemas.microsoft.com/office/spreadsheetml/2009/9/main" objectType="CheckBox" lockText="1" noThreeD="1"/>
</file>

<file path=xl/ctrlProps/ctrlProp788.xml><?xml version="1.0" encoding="utf-8"?>
<formControlPr xmlns="http://schemas.microsoft.com/office/spreadsheetml/2009/9/main" objectType="CheckBox" lockText="1" noThreeD="1"/>
</file>

<file path=xl/ctrlProps/ctrlProp789.xml><?xml version="1.0" encoding="utf-8"?>
<formControlPr xmlns="http://schemas.microsoft.com/office/spreadsheetml/2009/9/main" objectType="CheckBox" lockText="1" noThreeD="1"/>
</file>

<file path=xl/ctrlProps/ctrlProp790.xml><?xml version="1.0" encoding="utf-8"?>
<formControlPr xmlns="http://schemas.microsoft.com/office/spreadsheetml/2009/9/main" objectType="CheckBox" lockText="1" noThreeD="1"/>
</file>

<file path=xl/ctrlProps/ctrlProp791.xml><?xml version="1.0" encoding="utf-8"?>
<formControlPr xmlns="http://schemas.microsoft.com/office/spreadsheetml/2009/9/main" objectType="CheckBox" lockText="1" noThreeD="1"/>
</file>

<file path=xl/ctrlProps/ctrlProp792.xml><?xml version="1.0" encoding="utf-8"?>
<formControlPr xmlns="http://schemas.microsoft.com/office/spreadsheetml/2009/9/main" objectType="CheckBox" lockText="1" noThreeD="1"/>
</file>

<file path=xl/ctrlProps/ctrlProp793.xml><?xml version="1.0" encoding="utf-8"?>
<formControlPr xmlns="http://schemas.microsoft.com/office/spreadsheetml/2009/9/main" objectType="CheckBox" lockText="1" noThreeD="1"/>
</file>

<file path=xl/ctrlProps/ctrlProp794.xml><?xml version="1.0" encoding="utf-8"?>
<formControlPr xmlns="http://schemas.microsoft.com/office/spreadsheetml/2009/9/main" objectType="CheckBox" lockText="1" noThreeD="1"/>
</file>

<file path=xl/ctrlProps/ctrlProp795.xml><?xml version="1.0" encoding="utf-8"?>
<formControlPr xmlns="http://schemas.microsoft.com/office/spreadsheetml/2009/9/main" objectType="CheckBox" lockText="1" noThreeD="1"/>
</file>

<file path=xl/ctrlProps/ctrlProp796.xml><?xml version="1.0" encoding="utf-8"?>
<formControlPr xmlns="http://schemas.microsoft.com/office/spreadsheetml/2009/9/main" objectType="CheckBox" lockText="1" noThreeD="1"/>
</file>

<file path=xl/ctrlProps/ctrlProp797.xml><?xml version="1.0" encoding="utf-8"?>
<formControlPr xmlns="http://schemas.microsoft.com/office/spreadsheetml/2009/9/main" objectType="CheckBox" lockText="1" noThreeD="1"/>
</file>

<file path=xl/ctrlProps/ctrlProp798.xml><?xml version="1.0" encoding="utf-8"?>
<formControlPr xmlns="http://schemas.microsoft.com/office/spreadsheetml/2009/9/main" objectType="CheckBox" lockText="1" noThreeD="1"/>
</file>

<file path=xl/ctrlProps/ctrlProp799.xml><?xml version="1.0" encoding="utf-8"?>
<formControlPr xmlns="http://schemas.microsoft.com/office/spreadsheetml/2009/9/main" objectType="CheckBox" lockText="1" noThreeD="1"/>
</file>

<file path=xl/ctrlProps/ctrlProp800.xml><?xml version="1.0" encoding="utf-8"?>
<formControlPr xmlns="http://schemas.microsoft.com/office/spreadsheetml/2009/9/main" objectType="CheckBox" lockText="1" noThreeD="1"/>
</file>

<file path=xl/ctrlProps/ctrlProp801.xml><?xml version="1.0" encoding="utf-8"?>
<formControlPr xmlns="http://schemas.microsoft.com/office/spreadsheetml/2009/9/main" objectType="CheckBox" lockText="1" noThreeD="1"/>
</file>

<file path=xl/ctrlProps/ctrlProp802.xml><?xml version="1.0" encoding="utf-8"?>
<formControlPr xmlns="http://schemas.microsoft.com/office/spreadsheetml/2009/9/main" objectType="CheckBox" lockText="1" noThreeD="1"/>
</file>

<file path=xl/ctrlProps/ctrlProp803.xml><?xml version="1.0" encoding="utf-8"?>
<formControlPr xmlns="http://schemas.microsoft.com/office/spreadsheetml/2009/9/main" objectType="CheckBox" lockText="1" noThreeD="1"/>
</file>

<file path=xl/ctrlProps/ctrlProp804.xml><?xml version="1.0" encoding="utf-8"?>
<formControlPr xmlns="http://schemas.microsoft.com/office/spreadsheetml/2009/9/main" objectType="CheckBox" lockText="1" noThreeD="1"/>
</file>

<file path=xl/ctrlProps/ctrlProp805.xml><?xml version="1.0" encoding="utf-8"?>
<formControlPr xmlns="http://schemas.microsoft.com/office/spreadsheetml/2009/9/main" objectType="CheckBox" checked="Checked" lockText="1" noThreeD="1"/>
</file>

<file path=xl/ctrlProps/ctrlProp806.xml><?xml version="1.0" encoding="utf-8"?>
<formControlPr xmlns="http://schemas.microsoft.com/office/spreadsheetml/2009/9/main" objectType="CheckBox" lockText="1" noThreeD="1"/>
</file>

<file path=xl/ctrlProps/ctrlProp807.xml><?xml version="1.0" encoding="utf-8"?>
<formControlPr xmlns="http://schemas.microsoft.com/office/spreadsheetml/2009/9/main" objectType="CheckBox" lockText="1" noThreeD="1"/>
</file>

<file path=xl/ctrlProps/ctrlProp808.xml><?xml version="1.0" encoding="utf-8"?>
<formControlPr xmlns="http://schemas.microsoft.com/office/spreadsheetml/2009/9/main" objectType="CheckBox" lockText="1" noThreeD="1"/>
</file>

<file path=xl/ctrlProps/ctrlProp809.xml><?xml version="1.0" encoding="utf-8"?>
<formControlPr xmlns="http://schemas.microsoft.com/office/spreadsheetml/2009/9/main" objectType="CheckBox" lockText="1" noThreeD="1"/>
</file>

<file path=xl/ctrlProps/ctrlProp810.xml><?xml version="1.0" encoding="utf-8"?>
<formControlPr xmlns="http://schemas.microsoft.com/office/spreadsheetml/2009/9/main" objectType="CheckBox" lockText="1" noThreeD="1"/>
</file>

<file path=xl/ctrlProps/ctrlProp811.xml><?xml version="1.0" encoding="utf-8"?>
<formControlPr xmlns="http://schemas.microsoft.com/office/spreadsheetml/2009/9/main" objectType="CheckBox" lockText="1" noThreeD="1"/>
</file>

<file path=xl/ctrlProps/ctrlProp812.xml><?xml version="1.0" encoding="utf-8"?>
<formControlPr xmlns="http://schemas.microsoft.com/office/spreadsheetml/2009/9/main" objectType="CheckBox" lockText="1" noThreeD="1"/>
</file>

<file path=xl/ctrlProps/ctrlProp813.xml><?xml version="1.0" encoding="utf-8"?>
<formControlPr xmlns="http://schemas.microsoft.com/office/spreadsheetml/2009/9/main" objectType="CheckBox" lockText="1" noThreeD="1"/>
</file>

<file path=xl/ctrlProps/ctrlProp814.xml><?xml version="1.0" encoding="utf-8"?>
<formControlPr xmlns="http://schemas.microsoft.com/office/spreadsheetml/2009/9/main" objectType="CheckBox" lockText="1" noThreeD="1"/>
</file>

<file path=xl/ctrlProps/ctrlProp815.xml><?xml version="1.0" encoding="utf-8"?>
<formControlPr xmlns="http://schemas.microsoft.com/office/spreadsheetml/2009/9/main" objectType="CheckBox" lockText="1" noThreeD="1"/>
</file>

<file path=xl/ctrlProps/ctrlProp816.xml><?xml version="1.0" encoding="utf-8"?>
<formControlPr xmlns="http://schemas.microsoft.com/office/spreadsheetml/2009/9/main" objectType="CheckBox" lockText="1" noThreeD="1"/>
</file>

<file path=xl/ctrlProps/ctrlProp817.xml><?xml version="1.0" encoding="utf-8"?>
<formControlPr xmlns="http://schemas.microsoft.com/office/spreadsheetml/2009/9/main" objectType="CheckBox" lockText="1" noThreeD="1"/>
</file>

<file path=xl/ctrlProps/ctrlProp818.xml><?xml version="1.0" encoding="utf-8"?>
<formControlPr xmlns="http://schemas.microsoft.com/office/spreadsheetml/2009/9/main" objectType="CheckBox" lockText="1" noThreeD="1"/>
</file>

<file path=xl/ctrlProps/ctrlProp819.xml><?xml version="1.0" encoding="utf-8"?>
<formControlPr xmlns="http://schemas.microsoft.com/office/spreadsheetml/2009/9/main" objectType="CheckBox" lockText="1" noThreeD="1"/>
</file>

<file path=xl/ctrlProps/ctrlProp820.xml><?xml version="1.0" encoding="utf-8"?>
<formControlPr xmlns="http://schemas.microsoft.com/office/spreadsheetml/2009/9/main" objectType="CheckBox" lockText="1" noThreeD="1"/>
</file>

<file path=xl/ctrlProps/ctrlProp821.xml><?xml version="1.0" encoding="utf-8"?>
<formControlPr xmlns="http://schemas.microsoft.com/office/spreadsheetml/2009/9/main" objectType="CheckBox" lockText="1" noThreeD="1"/>
</file>

<file path=xl/ctrlProps/ctrlProp822.xml><?xml version="1.0" encoding="utf-8"?>
<formControlPr xmlns="http://schemas.microsoft.com/office/spreadsheetml/2009/9/main" objectType="CheckBox" lockText="1" noThreeD="1"/>
</file>

<file path=xl/ctrlProps/ctrlProp823.xml><?xml version="1.0" encoding="utf-8"?>
<formControlPr xmlns="http://schemas.microsoft.com/office/spreadsheetml/2009/9/main" objectType="CheckBox" lockText="1" noThreeD="1"/>
</file>

<file path=xl/ctrlProps/ctrlProp824.xml><?xml version="1.0" encoding="utf-8"?>
<formControlPr xmlns="http://schemas.microsoft.com/office/spreadsheetml/2009/9/main" objectType="CheckBox" lockText="1" noThreeD="1"/>
</file>

<file path=xl/ctrlProps/ctrlProp825.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3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3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34.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3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36.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3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3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3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4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41.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4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4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44.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4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46.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4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4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4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50.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51.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5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5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5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55.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5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5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5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5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60.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6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6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6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64.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65.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6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6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6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6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7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71.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7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7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74.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7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76.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7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7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7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8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81.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8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8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8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85.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86.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8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8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8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90.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9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9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9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9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95.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9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9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9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9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00.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0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0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0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04.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0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06.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0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0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0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1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11.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1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1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14.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1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16.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1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1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1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20.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21.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2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2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2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25.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2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2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2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2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30.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3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3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3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34.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35.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3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3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3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3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4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41.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4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4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44.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4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46.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4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4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4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5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51.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5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5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5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55.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56.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5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5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5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60.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6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6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6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6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65.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6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6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6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6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70.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7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7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7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74.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7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76.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7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7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7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8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81.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8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8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84.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8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86.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8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8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8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90.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91.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9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9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9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95.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9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19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9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19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200.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20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20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20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204.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205.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20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20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20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20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21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211.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21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21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214.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21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216.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21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21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21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22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221.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22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22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22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225.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226.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22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22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22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drawing230.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23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eg"/><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3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3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3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990048601" y="121920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38100</xdr:rowOff>
        </xdr:to>
        <xdr:sp macro="" textlink="">
          <xdr:nvSpPr>
            <xdr:cNvPr id="3059713" name="Check Box 1" hidden="1">
              <a:extLst>
                <a:ext uri="{63B3BB69-23CF-44E3-9099-C40C66FF867C}">
                  <a14:compatExt spid="_x0000_s3059713"/>
                </a:ext>
                <a:ext uri="{FF2B5EF4-FFF2-40B4-BE49-F238E27FC236}">
                  <a16:creationId xmlns:a16="http://schemas.microsoft.com/office/drawing/2014/main" id="{00000000-0008-0000-0000-000001B0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1009650</xdr:colOff>
          <xdr:row>36</xdr:row>
          <xdr:rowOff>9525</xdr:rowOff>
        </xdr:to>
        <xdr:sp macro="" textlink="">
          <xdr:nvSpPr>
            <xdr:cNvPr id="3059714" name="Check Box 2" hidden="1">
              <a:extLst>
                <a:ext uri="{63B3BB69-23CF-44E3-9099-C40C66FF867C}">
                  <a14:compatExt spid="_x0000_s3059714"/>
                </a:ext>
                <a:ext uri="{FF2B5EF4-FFF2-40B4-BE49-F238E27FC236}">
                  <a16:creationId xmlns:a16="http://schemas.microsoft.com/office/drawing/2014/main" id="{00000000-0008-0000-0000-000002B0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3059715" name="Check Box 3" hidden="1">
              <a:extLst>
                <a:ext uri="{63B3BB69-23CF-44E3-9099-C40C66FF867C}">
                  <a14:compatExt spid="_x0000_s3059715"/>
                </a:ext>
                <a:ext uri="{FF2B5EF4-FFF2-40B4-BE49-F238E27FC236}">
                  <a16:creationId xmlns:a16="http://schemas.microsoft.com/office/drawing/2014/main" id="{00000000-0008-0000-0000-000003B0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609600</xdr:colOff>
          <xdr:row>36</xdr:row>
          <xdr:rowOff>38100</xdr:rowOff>
        </xdr:to>
        <xdr:sp macro="" textlink="">
          <xdr:nvSpPr>
            <xdr:cNvPr id="3059716" name="Check Box 4" hidden="1">
              <a:extLst>
                <a:ext uri="{63B3BB69-23CF-44E3-9099-C40C66FF867C}">
                  <a14:compatExt spid="_x0000_s3059716"/>
                </a:ext>
                <a:ext uri="{FF2B5EF4-FFF2-40B4-BE49-F238E27FC236}">
                  <a16:creationId xmlns:a16="http://schemas.microsoft.com/office/drawing/2014/main" id="{00000000-0008-0000-0000-000004B0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38100</xdr:rowOff>
        </xdr:to>
        <xdr:sp macro="" textlink="">
          <xdr:nvSpPr>
            <xdr:cNvPr id="3059717" name="Check Box 5" hidden="1">
              <a:extLst>
                <a:ext uri="{63B3BB69-23CF-44E3-9099-C40C66FF867C}">
                  <a14:compatExt spid="_x0000_s3059717"/>
                </a:ext>
                <a:ext uri="{FF2B5EF4-FFF2-40B4-BE49-F238E27FC236}">
                  <a16:creationId xmlns:a16="http://schemas.microsoft.com/office/drawing/2014/main" id="{00000000-0008-0000-0000-000005B0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9302456" y="838620"/>
          <a:ext cx="1219033"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4" name="Group 3">
          <a:extLst>
            <a:ext uri="{FF2B5EF4-FFF2-40B4-BE49-F238E27FC236}">
              <a16:creationId xmlns:a16="http://schemas.microsoft.com/office/drawing/2014/main" id="{00000000-0008-0000-0000-000004000000}"/>
            </a:ext>
          </a:extLst>
        </xdr:cNvPr>
        <xdr:cNvGrpSpPr>
          <a:grpSpLocks/>
        </xdr:cNvGrpSpPr>
      </xdr:nvGrpSpPr>
      <xdr:grpSpPr bwMode="auto">
        <a:xfrm>
          <a:off x="10034148379" y="779689"/>
          <a:ext cx="2520615" cy="1402556"/>
          <a:chOff x="7483" y="1187"/>
          <a:chExt cx="3022" cy="1915"/>
        </a:xfrm>
      </xdr:grpSpPr>
      <mc:AlternateContent xmlns:mc="http://schemas.openxmlformats.org/markup-compatibility/2006">
        <mc:Choice xmlns:a14="http://schemas.microsoft.com/office/drawing/2010/main" Requires="a14">
          <xdr:sp macro="" textlink="">
            <xdr:nvSpPr>
              <xdr:cNvPr id="3059718" name="Object 6" hidden="1">
                <a:extLst>
                  <a:ext uri="{63B3BB69-23CF-44E3-9099-C40C66FF867C}">
                    <a14:compatExt spid="_x0000_s3059718"/>
                  </a:ext>
                  <a:ext uri="{FF2B5EF4-FFF2-40B4-BE49-F238E27FC236}">
                    <a16:creationId xmlns:a16="http://schemas.microsoft.com/office/drawing/2014/main" id="{00000000-0008-0000-0000-000006B02E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00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6" name="Picture 5" descr="index">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74393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9990048601" y="119062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180975</xdr:colOff>
          <xdr:row>34</xdr:row>
          <xdr:rowOff>247650</xdr:rowOff>
        </xdr:to>
        <xdr:sp macro="" textlink="">
          <xdr:nvSpPr>
            <xdr:cNvPr id="3059719" name="Check Box 7" hidden="1">
              <a:extLst>
                <a:ext uri="{63B3BB69-23CF-44E3-9099-C40C66FF867C}">
                  <a14:compatExt spid="_x0000_s3059719"/>
                </a:ext>
                <a:ext uri="{FF2B5EF4-FFF2-40B4-BE49-F238E27FC236}">
                  <a16:creationId xmlns:a16="http://schemas.microsoft.com/office/drawing/2014/main" id="{00000000-0008-0000-0000-000007B0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657225</xdr:colOff>
          <xdr:row>34</xdr:row>
          <xdr:rowOff>247650</xdr:rowOff>
        </xdr:to>
        <xdr:sp macro="" textlink="">
          <xdr:nvSpPr>
            <xdr:cNvPr id="3059720" name="Check Box 8" hidden="1">
              <a:extLst>
                <a:ext uri="{63B3BB69-23CF-44E3-9099-C40C66FF867C}">
                  <a14:compatExt spid="_x0000_s3059720"/>
                </a:ext>
                <a:ext uri="{FF2B5EF4-FFF2-40B4-BE49-F238E27FC236}">
                  <a16:creationId xmlns:a16="http://schemas.microsoft.com/office/drawing/2014/main" id="{00000000-0008-0000-0000-000008B0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228600</xdr:rowOff>
        </xdr:to>
        <xdr:sp macro="" textlink="">
          <xdr:nvSpPr>
            <xdr:cNvPr id="3059721" name="Check Box 9" hidden="1">
              <a:extLst>
                <a:ext uri="{63B3BB69-23CF-44E3-9099-C40C66FF867C}">
                  <a14:compatExt spid="_x0000_s3059721"/>
                </a:ext>
                <a:ext uri="{FF2B5EF4-FFF2-40B4-BE49-F238E27FC236}">
                  <a16:creationId xmlns:a16="http://schemas.microsoft.com/office/drawing/2014/main" id="{00000000-0008-0000-0000-000009B0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276225</xdr:rowOff>
        </xdr:to>
        <xdr:sp macro="" textlink="">
          <xdr:nvSpPr>
            <xdr:cNvPr id="3059722" name="Check Box 10" hidden="1">
              <a:extLst>
                <a:ext uri="{63B3BB69-23CF-44E3-9099-C40C66FF867C}">
                  <a14:compatExt spid="_x0000_s3059722"/>
                </a:ext>
                <a:ext uri="{FF2B5EF4-FFF2-40B4-BE49-F238E27FC236}">
                  <a16:creationId xmlns:a16="http://schemas.microsoft.com/office/drawing/2014/main" id="{00000000-0008-0000-0000-00000AB0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228600</xdr:colOff>
          <xdr:row>34</xdr:row>
          <xdr:rowOff>228600</xdr:rowOff>
        </xdr:to>
        <xdr:sp macro="" textlink="">
          <xdr:nvSpPr>
            <xdr:cNvPr id="3059723" name="Check Box 11" hidden="1">
              <a:extLst>
                <a:ext uri="{63B3BB69-23CF-44E3-9099-C40C66FF867C}">
                  <a14:compatExt spid="_x0000_s3059723"/>
                </a:ext>
                <a:ext uri="{FF2B5EF4-FFF2-40B4-BE49-F238E27FC236}">
                  <a16:creationId xmlns:a16="http://schemas.microsoft.com/office/drawing/2014/main" id="{00000000-0008-0000-0000-00000BB0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9988619851"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152400</xdr:colOff>
          <xdr:row>34</xdr:row>
          <xdr:rowOff>247650</xdr:rowOff>
        </xdr:to>
        <xdr:sp macro="" textlink="">
          <xdr:nvSpPr>
            <xdr:cNvPr id="3060737" name="Check Box 1" hidden="1">
              <a:extLst>
                <a:ext uri="{63B3BB69-23CF-44E3-9099-C40C66FF867C}">
                  <a14:compatExt spid="_x0000_s3060737"/>
                </a:ext>
                <a:ext uri="{FF2B5EF4-FFF2-40B4-BE49-F238E27FC236}">
                  <a16:creationId xmlns:a16="http://schemas.microsoft.com/office/drawing/2014/main" id="{00000000-0008-0000-0100-000001B4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3060738" name="Check Box 2" hidden="1">
              <a:extLst>
                <a:ext uri="{63B3BB69-23CF-44E3-9099-C40C66FF867C}">
                  <a14:compatExt spid="_x0000_s3060738"/>
                </a:ext>
                <a:ext uri="{FF2B5EF4-FFF2-40B4-BE49-F238E27FC236}">
                  <a16:creationId xmlns:a16="http://schemas.microsoft.com/office/drawing/2014/main" id="{00000000-0008-0000-0100-000002B4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228600</xdr:rowOff>
        </xdr:to>
        <xdr:sp macro="" textlink="">
          <xdr:nvSpPr>
            <xdr:cNvPr id="3060739" name="Check Box 3" hidden="1">
              <a:extLst>
                <a:ext uri="{63B3BB69-23CF-44E3-9099-C40C66FF867C}">
                  <a14:compatExt spid="_x0000_s3060739"/>
                </a:ext>
                <a:ext uri="{FF2B5EF4-FFF2-40B4-BE49-F238E27FC236}">
                  <a16:creationId xmlns:a16="http://schemas.microsoft.com/office/drawing/2014/main" id="{00000000-0008-0000-0100-000003B4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3060740" name="Check Box 4" hidden="1">
              <a:extLst>
                <a:ext uri="{63B3BB69-23CF-44E3-9099-C40C66FF867C}">
                  <a14:compatExt spid="_x0000_s3060740"/>
                </a:ext>
                <a:ext uri="{FF2B5EF4-FFF2-40B4-BE49-F238E27FC236}">
                  <a16:creationId xmlns:a16="http://schemas.microsoft.com/office/drawing/2014/main" id="{00000000-0008-0000-0100-000004B4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016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0100-000004000000}"/>
            </a:ext>
          </a:extLst>
        </xdr:cNvPr>
        <xdr:cNvGrpSpPr>
          <a:grpSpLocks/>
        </xdr:cNvGrpSpPr>
      </xdr:nvGrpSpPr>
      <xdr:grpSpPr bwMode="auto">
        <a:xfrm>
          <a:off x="10032719629" y="779689"/>
          <a:ext cx="2520615" cy="1214008"/>
          <a:chOff x="7483" y="1187"/>
          <a:chExt cx="3022" cy="1915"/>
        </a:xfrm>
      </xdr:grpSpPr>
      <mc:AlternateContent xmlns:mc="http://schemas.openxmlformats.org/markup-compatibility/2006">
        <mc:Choice xmlns:a14="http://schemas.microsoft.com/office/drawing/2010/main" Requires="a14">
          <xdr:sp macro="" textlink="">
            <xdr:nvSpPr>
              <xdr:cNvPr id="3060741" name="Object 5" hidden="1">
                <a:extLst>
                  <a:ext uri="{63B3BB69-23CF-44E3-9099-C40C66FF867C}">
                    <a14:compatExt spid="_x0000_s3060741"/>
                  </a:ext>
                  <a:ext uri="{FF2B5EF4-FFF2-40B4-BE49-F238E27FC236}">
                    <a16:creationId xmlns:a16="http://schemas.microsoft.com/office/drawing/2014/main" id="{00000000-0008-0000-0100-000005B42E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01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6" name="Picture 5" descr="index">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34246" y="898712"/>
          <a:ext cx="1690347"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3060742" name="Check Box 6" hidden="1">
              <a:extLst>
                <a:ext uri="{63B3BB69-23CF-44E3-9099-C40C66FF867C}">
                  <a14:compatExt spid="_x0000_s3060742"/>
                </a:ext>
                <a:ext uri="{FF2B5EF4-FFF2-40B4-BE49-F238E27FC236}">
                  <a16:creationId xmlns:a16="http://schemas.microsoft.com/office/drawing/2014/main" id="{00000000-0008-0000-0100-000006B4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2</xdr:col>
      <xdr:colOff>178253</xdr:colOff>
      <xdr:row>1</xdr:row>
      <xdr:rowOff>593418</xdr:rowOff>
    </xdr:from>
    <xdr:to>
      <xdr:col>5</xdr:col>
      <xdr:colOff>4619625</xdr:colOff>
      <xdr:row>2</xdr:row>
      <xdr:rowOff>3810000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0510800" y="898218"/>
          <a:ext cx="10908847" cy="6188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2217590</xdr:colOff>
      <xdr:row>1</xdr:row>
      <xdr:rowOff>535615</xdr:rowOff>
    </xdr:from>
    <xdr:to>
      <xdr:col>13</xdr:col>
      <xdr:colOff>2381250</xdr:colOff>
      <xdr:row>2</xdr:row>
      <xdr:rowOff>3190874</xdr:rowOff>
    </xdr:to>
    <xdr:pic>
      <xdr:nvPicPr>
        <xdr:cNvPr id="3" name="Picture 2" descr="index">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3952600" y="840415"/>
          <a:ext cx="12850960" cy="5627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5430384</xdr:colOff>
      <xdr:row>34</xdr:row>
      <xdr:rowOff>757464</xdr:rowOff>
    </xdr:from>
    <xdr:to>
      <xdr:col>6</xdr:col>
      <xdr:colOff>5893027</xdr:colOff>
      <xdr:row>34</xdr:row>
      <xdr:rowOff>1111249</xdr:rowOff>
    </xdr:to>
    <xdr:sp macro="" textlink="">
      <xdr:nvSpPr>
        <xdr:cNvPr id="4" name="Rectangle 3">
          <a:extLst>
            <a:ext uri="{FF2B5EF4-FFF2-40B4-BE49-F238E27FC236}">
              <a16:creationId xmlns:a16="http://schemas.microsoft.com/office/drawing/2014/main" id="{00000000-0008-0000-0200-000004000000}"/>
            </a:ext>
          </a:extLst>
        </xdr:cNvPr>
        <xdr:cNvSpPr/>
      </xdr:nvSpPr>
      <xdr:spPr>
        <a:xfrm flipH="1">
          <a:off x="10022331773" y="8081508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3511776</xdr:colOff>
      <xdr:row>34</xdr:row>
      <xdr:rowOff>639536</xdr:rowOff>
    </xdr:from>
    <xdr:to>
      <xdr:col>5</xdr:col>
      <xdr:colOff>3981451</xdr:colOff>
      <xdr:row>34</xdr:row>
      <xdr:rowOff>1143000</xdr:rowOff>
    </xdr:to>
    <xdr:sp macro="" textlink="">
      <xdr:nvSpPr>
        <xdr:cNvPr id="5" name="Rectangle 4">
          <a:extLst>
            <a:ext uri="{FF2B5EF4-FFF2-40B4-BE49-F238E27FC236}">
              <a16:creationId xmlns:a16="http://schemas.microsoft.com/office/drawing/2014/main" id="{00000000-0008-0000-0200-000005000000}"/>
            </a:ext>
          </a:extLst>
        </xdr:cNvPr>
        <xdr:cNvSpPr/>
      </xdr:nvSpPr>
      <xdr:spPr>
        <a:xfrm flipH="1">
          <a:off x="10031148974" y="8069716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246288</xdr:colOff>
      <xdr:row>34</xdr:row>
      <xdr:rowOff>615724</xdr:rowOff>
    </xdr:from>
    <xdr:to>
      <xdr:col>8</xdr:col>
      <xdr:colOff>677636</xdr:colOff>
      <xdr:row>34</xdr:row>
      <xdr:rowOff>1078366</xdr:rowOff>
    </xdr:to>
    <xdr:sp macro="" textlink="">
      <xdr:nvSpPr>
        <xdr:cNvPr id="6" name="Rectangle 5">
          <a:extLst>
            <a:ext uri="{FF2B5EF4-FFF2-40B4-BE49-F238E27FC236}">
              <a16:creationId xmlns:a16="http://schemas.microsoft.com/office/drawing/2014/main" id="{00000000-0008-0000-0200-000006000000}"/>
            </a:ext>
          </a:extLst>
        </xdr:cNvPr>
        <xdr:cNvSpPr/>
      </xdr:nvSpPr>
      <xdr:spPr>
        <a:xfrm flipH="1">
          <a:off x="10011440389" y="8067334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34</xdr:row>
      <xdr:rowOff>0</xdr:rowOff>
    </xdr:from>
    <xdr:to>
      <xdr:col>5</xdr:col>
      <xdr:colOff>9524</xdr:colOff>
      <xdr:row>34</xdr:row>
      <xdr:rowOff>219048</xdr:rowOff>
    </xdr:to>
    <xdr:pic>
      <xdr:nvPicPr>
        <xdr:cNvPr id="7" name="Picture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3"/>
        <a:stretch>
          <a:fillRect/>
        </a:stretch>
      </xdr:blipFill>
      <xdr:spPr>
        <a:xfrm>
          <a:off x="10035120901" y="80057625"/>
          <a:ext cx="9524" cy="219048"/>
        </a:xfrm>
        <a:prstGeom prst="rect">
          <a:avLst/>
        </a:prstGeom>
      </xdr:spPr>
    </xdr:pic>
    <xdr:clientData/>
  </xdr:twoCellAnchor>
  <xdr:twoCellAnchor>
    <xdr:from>
      <xdr:col>9</xdr:col>
      <xdr:colOff>4269013</xdr:colOff>
      <xdr:row>34</xdr:row>
      <xdr:rowOff>760186</xdr:rowOff>
    </xdr:from>
    <xdr:to>
      <xdr:col>9</xdr:col>
      <xdr:colOff>4700361</xdr:colOff>
      <xdr:row>34</xdr:row>
      <xdr:rowOff>1222828</xdr:rowOff>
    </xdr:to>
    <xdr:sp macro="" textlink="">
      <xdr:nvSpPr>
        <xdr:cNvPr id="8" name="Rectangle 7">
          <a:extLst>
            <a:ext uri="{FF2B5EF4-FFF2-40B4-BE49-F238E27FC236}">
              <a16:creationId xmlns:a16="http://schemas.microsoft.com/office/drawing/2014/main" id="{00000000-0008-0000-0200-000008000000}"/>
            </a:ext>
          </a:extLst>
        </xdr:cNvPr>
        <xdr:cNvSpPr/>
      </xdr:nvSpPr>
      <xdr:spPr>
        <a:xfrm flipH="1">
          <a:off x="10005693639" y="808178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4</xdr:col>
      <xdr:colOff>273275</xdr:colOff>
      <xdr:row>34</xdr:row>
      <xdr:rowOff>766536</xdr:rowOff>
    </xdr:from>
    <xdr:to>
      <xdr:col>4</xdr:col>
      <xdr:colOff>654276</xdr:colOff>
      <xdr:row>34</xdr:row>
      <xdr:rowOff>1229177</xdr:rowOff>
    </xdr:to>
    <xdr:sp macro="" textlink="">
      <xdr:nvSpPr>
        <xdr:cNvPr id="9" name="Rectangle 8">
          <a:extLst>
            <a:ext uri="{FF2B5EF4-FFF2-40B4-BE49-F238E27FC236}">
              <a16:creationId xmlns:a16="http://schemas.microsoft.com/office/drawing/2014/main" id="{00000000-0008-0000-0200-000009000000}"/>
            </a:ext>
          </a:extLst>
        </xdr:cNvPr>
        <xdr:cNvSpPr/>
      </xdr:nvSpPr>
      <xdr:spPr>
        <a:xfrm flipH="1">
          <a:off x="10037447949" y="8082416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9987743551" y="109442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03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3056641" name="Object 1" hidden="1">
                <a:extLst>
                  <a:ext uri="{63B3BB69-23CF-44E3-9099-C40C66FF867C}">
                    <a14:compatExt spid="_x0000_s3056641"/>
                  </a:ext>
                  <a:ext uri="{FF2B5EF4-FFF2-40B4-BE49-F238E27FC236}">
                    <a16:creationId xmlns:a16="http://schemas.microsoft.com/office/drawing/2014/main" id="{00000000-0008-0000-0300-000001A42E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03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03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9987743551" y="106203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3056642" name="Check Box 2" hidden="1">
              <a:extLst>
                <a:ext uri="{63B3BB69-23CF-44E3-9099-C40C66FF867C}">
                  <a14:compatExt spid="_x0000_s3056642"/>
                </a:ext>
                <a:ext uri="{FF2B5EF4-FFF2-40B4-BE49-F238E27FC236}">
                  <a16:creationId xmlns:a16="http://schemas.microsoft.com/office/drawing/2014/main" id="{00000000-0008-0000-0300-000002A4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3056643" name="Check Box 3" hidden="1">
              <a:extLst>
                <a:ext uri="{63B3BB69-23CF-44E3-9099-C40C66FF867C}">
                  <a14:compatExt spid="_x0000_s3056643"/>
                </a:ext>
                <a:ext uri="{FF2B5EF4-FFF2-40B4-BE49-F238E27FC236}">
                  <a16:creationId xmlns:a16="http://schemas.microsoft.com/office/drawing/2014/main" id="{00000000-0008-0000-0300-000003A4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3056644" name="Check Box 4" hidden="1">
              <a:extLst>
                <a:ext uri="{63B3BB69-23CF-44E3-9099-C40C66FF867C}">
                  <a14:compatExt spid="_x0000_s3056644"/>
                </a:ext>
                <a:ext uri="{FF2B5EF4-FFF2-40B4-BE49-F238E27FC236}">
                  <a16:creationId xmlns:a16="http://schemas.microsoft.com/office/drawing/2014/main" id="{00000000-0008-0000-0300-000004A4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3056645" name="Check Box 5" hidden="1">
              <a:extLst>
                <a:ext uri="{63B3BB69-23CF-44E3-9099-C40C66FF867C}">
                  <a14:compatExt spid="_x0000_s3056645"/>
                </a:ext>
                <a:ext uri="{FF2B5EF4-FFF2-40B4-BE49-F238E27FC236}">
                  <a16:creationId xmlns:a16="http://schemas.microsoft.com/office/drawing/2014/main" id="{00000000-0008-0000-0300-000005A4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3056646" name="Check Box 6" hidden="1">
              <a:extLst>
                <a:ext uri="{63B3BB69-23CF-44E3-9099-C40C66FF867C}">
                  <a14:compatExt spid="_x0000_s3056646"/>
                </a:ext>
                <a:ext uri="{FF2B5EF4-FFF2-40B4-BE49-F238E27FC236}">
                  <a16:creationId xmlns:a16="http://schemas.microsoft.com/office/drawing/2014/main" id="{00000000-0008-0000-0300-000006A4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2</xdr:col>
      <xdr:colOff>178253</xdr:colOff>
      <xdr:row>1</xdr:row>
      <xdr:rowOff>593418</xdr:rowOff>
    </xdr:from>
    <xdr:to>
      <xdr:col>5</xdr:col>
      <xdr:colOff>4619625</xdr:colOff>
      <xdr:row>2</xdr:row>
      <xdr:rowOff>3810000</xdr:rowOff>
    </xdr:to>
    <xdr:pic>
      <xdr:nvPicPr>
        <xdr:cNvPr id="2" name="Picture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0510800" y="898218"/>
          <a:ext cx="10908847" cy="6188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2217590</xdr:colOff>
      <xdr:row>1</xdr:row>
      <xdr:rowOff>535615</xdr:rowOff>
    </xdr:from>
    <xdr:to>
      <xdr:col>13</xdr:col>
      <xdr:colOff>2381250</xdr:colOff>
      <xdr:row>2</xdr:row>
      <xdr:rowOff>3190874</xdr:rowOff>
    </xdr:to>
    <xdr:pic>
      <xdr:nvPicPr>
        <xdr:cNvPr id="3" name="Picture 2" descr="index">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3952600" y="840415"/>
          <a:ext cx="12850960" cy="5627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5430384</xdr:colOff>
      <xdr:row>34</xdr:row>
      <xdr:rowOff>757464</xdr:rowOff>
    </xdr:from>
    <xdr:to>
      <xdr:col>6</xdr:col>
      <xdr:colOff>5893027</xdr:colOff>
      <xdr:row>34</xdr:row>
      <xdr:rowOff>1111249</xdr:rowOff>
    </xdr:to>
    <xdr:sp macro="" textlink="">
      <xdr:nvSpPr>
        <xdr:cNvPr id="4" name="Rectangle 3">
          <a:extLst>
            <a:ext uri="{FF2B5EF4-FFF2-40B4-BE49-F238E27FC236}">
              <a16:creationId xmlns:a16="http://schemas.microsoft.com/office/drawing/2014/main" id="{00000000-0008-0000-0400-000004000000}"/>
            </a:ext>
          </a:extLst>
        </xdr:cNvPr>
        <xdr:cNvSpPr/>
      </xdr:nvSpPr>
      <xdr:spPr>
        <a:xfrm flipH="1">
          <a:off x="10022331773" y="8081508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3511776</xdr:colOff>
      <xdr:row>34</xdr:row>
      <xdr:rowOff>639536</xdr:rowOff>
    </xdr:from>
    <xdr:to>
      <xdr:col>5</xdr:col>
      <xdr:colOff>3981451</xdr:colOff>
      <xdr:row>34</xdr:row>
      <xdr:rowOff>1143000</xdr:rowOff>
    </xdr:to>
    <xdr:sp macro="" textlink="">
      <xdr:nvSpPr>
        <xdr:cNvPr id="5" name="Rectangle 4">
          <a:extLst>
            <a:ext uri="{FF2B5EF4-FFF2-40B4-BE49-F238E27FC236}">
              <a16:creationId xmlns:a16="http://schemas.microsoft.com/office/drawing/2014/main" id="{00000000-0008-0000-0400-000005000000}"/>
            </a:ext>
          </a:extLst>
        </xdr:cNvPr>
        <xdr:cNvSpPr/>
      </xdr:nvSpPr>
      <xdr:spPr>
        <a:xfrm flipH="1">
          <a:off x="10031148974" y="8069716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246288</xdr:colOff>
      <xdr:row>34</xdr:row>
      <xdr:rowOff>615724</xdr:rowOff>
    </xdr:from>
    <xdr:to>
      <xdr:col>8</xdr:col>
      <xdr:colOff>677636</xdr:colOff>
      <xdr:row>34</xdr:row>
      <xdr:rowOff>1078366</xdr:rowOff>
    </xdr:to>
    <xdr:sp macro="" textlink="">
      <xdr:nvSpPr>
        <xdr:cNvPr id="6" name="Rectangle 5">
          <a:extLst>
            <a:ext uri="{FF2B5EF4-FFF2-40B4-BE49-F238E27FC236}">
              <a16:creationId xmlns:a16="http://schemas.microsoft.com/office/drawing/2014/main" id="{00000000-0008-0000-0400-000006000000}"/>
            </a:ext>
          </a:extLst>
        </xdr:cNvPr>
        <xdr:cNvSpPr/>
      </xdr:nvSpPr>
      <xdr:spPr>
        <a:xfrm flipH="1">
          <a:off x="10011440389" y="8067334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34</xdr:row>
      <xdr:rowOff>0</xdr:rowOff>
    </xdr:from>
    <xdr:to>
      <xdr:col>5</xdr:col>
      <xdr:colOff>9524</xdr:colOff>
      <xdr:row>34</xdr:row>
      <xdr:rowOff>219048</xdr:rowOff>
    </xdr:to>
    <xdr:pic>
      <xdr:nvPicPr>
        <xdr:cNvPr id="7" name="Picture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3"/>
        <a:stretch>
          <a:fillRect/>
        </a:stretch>
      </xdr:blipFill>
      <xdr:spPr>
        <a:xfrm>
          <a:off x="10035120901" y="80057625"/>
          <a:ext cx="9524" cy="219048"/>
        </a:xfrm>
        <a:prstGeom prst="rect">
          <a:avLst/>
        </a:prstGeom>
      </xdr:spPr>
    </xdr:pic>
    <xdr:clientData/>
  </xdr:twoCellAnchor>
  <xdr:twoCellAnchor>
    <xdr:from>
      <xdr:col>9</xdr:col>
      <xdr:colOff>4269013</xdr:colOff>
      <xdr:row>34</xdr:row>
      <xdr:rowOff>760186</xdr:rowOff>
    </xdr:from>
    <xdr:to>
      <xdr:col>9</xdr:col>
      <xdr:colOff>4700361</xdr:colOff>
      <xdr:row>34</xdr:row>
      <xdr:rowOff>1222828</xdr:rowOff>
    </xdr:to>
    <xdr:sp macro="" textlink="">
      <xdr:nvSpPr>
        <xdr:cNvPr id="8" name="Rectangle 7">
          <a:extLst>
            <a:ext uri="{FF2B5EF4-FFF2-40B4-BE49-F238E27FC236}">
              <a16:creationId xmlns:a16="http://schemas.microsoft.com/office/drawing/2014/main" id="{00000000-0008-0000-0400-000008000000}"/>
            </a:ext>
          </a:extLst>
        </xdr:cNvPr>
        <xdr:cNvSpPr/>
      </xdr:nvSpPr>
      <xdr:spPr>
        <a:xfrm flipH="1">
          <a:off x="10005693639" y="808178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4</xdr:col>
      <xdr:colOff>273275</xdr:colOff>
      <xdr:row>34</xdr:row>
      <xdr:rowOff>766536</xdr:rowOff>
    </xdr:from>
    <xdr:to>
      <xdr:col>4</xdr:col>
      <xdr:colOff>654276</xdr:colOff>
      <xdr:row>34</xdr:row>
      <xdr:rowOff>1229177</xdr:rowOff>
    </xdr:to>
    <xdr:sp macro="" textlink="">
      <xdr:nvSpPr>
        <xdr:cNvPr id="9" name="Rectangle 8">
          <a:extLst>
            <a:ext uri="{FF2B5EF4-FFF2-40B4-BE49-F238E27FC236}">
              <a16:creationId xmlns:a16="http://schemas.microsoft.com/office/drawing/2014/main" id="{00000000-0008-0000-0400-000009000000}"/>
            </a:ext>
          </a:extLst>
        </xdr:cNvPr>
        <xdr:cNvSpPr/>
      </xdr:nvSpPr>
      <xdr:spPr>
        <a:xfrm flipH="1">
          <a:off x="10037447949" y="8082416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9987991201" y="107156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38793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0500-000004000000}"/>
            </a:ext>
          </a:extLst>
        </xdr:cNvPr>
        <xdr:cNvGrpSpPr>
          <a:grpSpLocks/>
        </xdr:cNvGrpSpPr>
      </xdr:nvGrpSpPr>
      <xdr:grpSpPr bwMode="auto">
        <a:xfrm>
          <a:off x="9948561152"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3054593" name="Object 1" hidden="1">
                <a:extLst>
                  <a:ext uri="{63B3BB69-23CF-44E3-9099-C40C66FF867C}">
                    <a14:compatExt spid="_x0000_s3054593"/>
                  </a:ext>
                  <a:ext uri="{FF2B5EF4-FFF2-40B4-BE49-F238E27FC236}">
                    <a16:creationId xmlns:a16="http://schemas.microsoft.com/office/drawing/2014/main" id="{00000000-0008-0000-0500-0000019C2E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05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05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09748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1"/>
        <a:stretch>
          <a:fillRect/>
        </a:stretch>
      </xdr:blipFill>
      <xdr:spPr>
        <a:xfrm>
          <a:off x="9987991201" y="103917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3054594" name="Check Box 2" hidden="1">
              <a:extLst>
                <a:ext uri="{63B3BB69-23CF-44E3-9099-C40C66FF867C}">
                  <a14:compatExt spid="_x0000_s3054594"/>
                </a:ext>
                <a:ext uri="{FF2B5EF4-FFF2-40B4-BE49-F238E27FC236}">
                  <a16:creationId xmlns:a16="http://schemas.microsoft.com/office/drawing/2014/main" id="{00000000-0008-0000-0500-0000029C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3054595" name="Check Box 3" hidden="1">
              <a:extLst>
                <a:ext uri="{63B3BB69-23CF-44E3-9099-C40C66FF867C}">
                  <a14:compatExt spid="_x0000_s3054595"/>
                </a:ext>
                <a:ext uri="{FF2B5EF4-FFF2-40B4-BE49-F238E27FC236}">
                  <a16:creationId xmlns:a16="http://schemas.microsoft.com/office/drawing/2014/main" id="{00000000-0008-0000-0500-0000039C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3054596" name="Check Box 4" hidden="1">
              <a:extLst>
                <a:ext uri="{63B3BB69-23CF-44E3-9099-C40C66FF867C}">
                  <a14:compatExt spid="_x0000_s3054596"/>
                </a:ext>
                <a:ext uri="{FF2B5EF4-FFF2-40B4-BE49-F238E27FC236}">
                  <a16:creationId xmlns:a16="http://schemas.microsoft.com/office/drawing/2014/main" id="{00000000-0008-0000-0500-0000049C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3054597" name="Check Box 5" hidden="1">
              <a:extLst>
                <a:ext uri="{63B3BB69-23CF-44E3-9099-C40C66FF867C}">
                  <a14:compatExt spid="_x0000_s3054597"/>
                </a:ext>
                <a:ext uri="{FF2B5EF4-FFF2-40B4-BE49-F238E27FC236}">
                  <a16:creationId xmlns:a16="http://schemas.microsoft.com/office/drawing/2014/main" id="{00000000-0008-0000-0500-0000059C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3054598" name="Check Box 6" hidden="1">
              <a:extLst>
                <a:ext uri="{63B3BB69-23CF-44E3-9099-C40C66FF867C}">
                  <a14:compatExt spid="_x0000_s3054598"/>
                </a:ext>
                <a:ext uri="{FF2B5EF4-FFF2-40B4-BE49-F238E27FC236}">
                  <a16:creationId xmlns:a16="http://schemas.microsoft.com/office/drawing/2014/main" id="{00000000-0008-0000-0500-0000069C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2</xdr:col>
      <xdr:colOff>178253</xdr:colOff>
      <xdr:row>1</xdr:row>
      <xdr:rowOff>593418</xdr:rowOff>
    </xdr:from>
    <xdr:to>
      <xdr:col>5</xdr:col>
      <xdr:colOff>4619625</xdr:colOff>
      <xdr:row>2</xdr:row>
      <xdr:rowOff>3810000</xdr:rowOff>
    </xdr:to>
    <xdr:pic>
      <xdr:nvPicPr>
        <xdr:cNvPr id="2" name="Picture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0510800" y="898218"/>
          <a:ext cx="10908847" cy="6188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2217590</xdr:colOff>
      <xdr:row>1</xdr:row>
      <xdr:rowOff>535615</xdr:rowOff>
    </xdr:from>
    <xdr:to>
      <xdr:col>13</xdr:col>
      <xdr:colOff>2381250</xdr:colOff>
      <xdr:row>2</xdr:row>
      <xdr:rowOff>3190874</xdr:rowOff>
    </xdr:to>
    <xdr:pic>
      <xdr:nvPicPr>
        <xdr:cNvPr id="3" name="Picture 2" descr="index">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3952600" y="840415"/>
          <a:ext cx="12850960" cy="5627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5430384</xdr:colOff>
      <xdr:row>34</xdr:row>
      <xdr:rowOff>757464</xdr:rowOff>
    </xdr:from>
    <xdr:to>
      <xdr:col>6</xdr:col>
      <xdr:colOff>5893027</xdr:colOff>
      <xdr:row>34</xdr:row>
      <xdr:rowOff>1111249</xdr:rowOff>
    </xdr:to>
    <xdr:sp macro="" textlink="">
      <xdr:nvSpPr>
        <xdr:cNvPr id="4" name="Rectangle 3">
          <a:extLst>
            <a:ext uri="{FF2B5EF4-FFF2-40B4-BE49-F238E27FC236}">
              <a16:creationId xmlns:a16="http://schemas.microsoft.com/office/drawing/2014/main" id="{00000000-0008-0000-0600-000004000000}"/>
            </a:ext>
          </a:extLst>
        </xdr:cNvPr>
        <xdr:cNvSpPr/>
      </xdr:nvSpPr>
      <xdr:spPr>
        <a:xfrm flipH="1">
          <a:off x="10022331773" y="7986258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3511776</xdr:colOff>
      <xdr:row>34</xdr:row>
      <xdr:rowOff>639536</xdr:rowOff>
    </xdr:from>
    <xdr:to>
      <xdr:col>5</xdr:col>
      <xdr:colOff>3981451</xdr:colOff>
      <xdr:row>34</xdr:row>
      <xdr:rowOff>1143000</xdr:rowOff>
    </xdr:to>
    <xdr:sp macro="" textlink="">
      <xdr:nvSpPr>
        <xdr:cNvPr id="5" name="Rectangle 4">
          <a:extLst>
            <a:ext uri="{FF2B5EF4-FFF2-40B4-BE49-F238E27FC236}">
              <a16:creationId xmlns:a16="http://schemas.microsoft.com/office/drawing/2014/main" id="{00000000-0008-0000-0600-000005000000}"/>
            </a:ext>
          </a:extLst>
        </xdr:cNvPr>
        <xdr:cNvSpPr/>
      </xdr:nvSpPr>
      <xdr:spPr>
        <a:xfrm flipH="1">
          <a:off x="10031148974" y="7974466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246288</xdr:colOff>
      <xdr:row>34</xdr:row>
      <xdr:rowOff>615724</xdr:rowOff>
    </xdr:from>
    <xdr:to>
      <xdr:col>8</xdr:col>
      <xdr:colOff>677636</xdr:colOff>
      <xdr:row>34</xdr:row>
      <xdr:rowOff>1078366</xdr:rowOff>
    </xdr:to>
    <xdr:sp macro="" textlink="">
      <xdr:nvSpPr>
        <xdr:cNvPr id="6" name="Rectangle 5">
          <a:extLst>
            <a:ext uri="{FF2B5EF4-FFF2-40B4-BE49-F238E27FC236}">
              <a16:creationId xmlns:a16="http://schemas.microsoft.com/office/drawing/2014/main" id="{00000000-0008-0000-0600-000006000000}"/>
            </a:ext>
          </a:extLst>
        </xdr:cNvPr>
        <xdr:cNvSpPr/>
      </xdr:nvSpPr>
      <xdr:spPr>
        <a:xfrm flipH="1">
          <a:off x="10011440389" y="7972084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34</xdr:row>
      <xdr:rowOff>0</xdr:rowOff>
    </xdr:from>
    <xdr:to>
      <xdr:col>5</xdr:col>
      <xdr:colOff>9524</xdr:colOff>
      <xdr:row>34</xdr:row>
      <xdr:rowOff>219048</xdr:rowOff>
    </xdr:to>
    <xdr:pic>
      <xdr:nvPicPr>
        <xdr:cNvPr id="7" name="Picture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3"/>
        <a:stretch>
          <a:fillRect/>
        </a:stretch>
      </xdr:blipFill>
      <xdr:spPr>
        <a:xfrm>
          <a:off x="10035120901" y="79105125"/>
          <a:ext cx="9524" cy="219048"/>
        </a:xfrm>
        <a:prstGeom prst="rect">
          <a:avLst/>
        </a:prstGeom>
      </xdr:spPr>
    </xdr:pic>
    <xdr:clientData/>
  </xdr:twoCellAnchor>
  <xdr:twoCellAnchor>
    <xdr:from>
      <xdr:col>9</xdr:col>
      <xdr:colOff>4269013</xdr:colOff>
      <xdr:row>34</xdr:row>
      <xdr:rowOff>760186</xdr:rowOff>
    </xdr:from>
    <xdr:to>
      <xdr:col>9</xdr:col>
      <xdr:colOff>4700361</xdr:colOff>
      <xdr:row>34</xdr:row>
      <xdr:rowOff>1222828</xdr:rowOff>
    </xdr:to>
    <xdr:sp macro="" textlink="">
      <xdr:nvSpPr>
        <xdr:cNvPr id="8" name="Rectangle 7">
          <a:extLst>
            <a:ext uri="{FF2B5EF4-FFF2-40B4-BE49-F238E27FC236}">
              <a16:creationId xmlns:a16="http://schemas.microsoft.com/office/drawing/2014/main" id="{00000000-0008-0000-0600-000008000000}"/>
            </a:ext>
          </a:extLst>
        </xdr:cNvPr>
        <xdr:cNvSpPr/>
      </xdr:nvSpPr>
      <xdr:spPr>
        <a:xfrm flipH="1">
          <a:off x="10005693639" y="798653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4</xdr:col>
      <xdr:colOff>273275</xdr:colOff>
      <xdr:row>34</xdr:row>
      <xdr:rowOff>766536</xdr:rowOff>
    </xdr:from>
    <xdr:to>
      <xdr:col>4</xdr:col>
      <xdr:colOff>654276</xdr:colOff>
      <xdr:row>34</xdr:row>
      <xdr:rowOff>1229177</xdr:rowOff>
    </xdr:to>
    <xdr:sp macro="" textlink="">
      <xdr:nvSpPr>
        <xdr:cNvPr id="9" name="Rectangle 8">
          <a:extLst>
            <a:ext uri="{FF2B5EF4-FFF2-40B4-BE49-F238E27FC236}">
              <a16:creationId xmlns:a16="http://schemas.microsoft.com/office/drawing/2014/main" id="{00000000-0008-0000-0600-000009000000}"/>
            </a:ext>
          </a:extLst>
        </xdr:cNvPr>
        <xdr:cNvSpPr/>
      </xdr:nvSpPr>
      <xdr:spPr>
        <a:xfrm flipH="1">
          <a:off x="10037447949" y="7987166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9990048601" y="121920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38100</xdr:rowOff>
        </xdr:to>
        <xdr:sp macro="" textlink="">
          <xdr:nvSpPr>
            <xdr:cNvPr id="3057665" name="Check Box 1" hidden="1">
              <a:extLst>
                <a:ext uri="{63B3BB69-23CF-44E3-9099-C40C66FF867C}">
                  <a14:compatExt spid="_x0000_s3057665"/>
                </a:ext>
                <a:ext uri="{FF2B5EF4-FFF2-40B4-BE49-F238E27FC236}">
                  <a16:creationId xmlns:a16="http://schemas.microsoft.com/office/drawing/2014/main" id="{00000000-0008-0000-0700-000001A8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1009650</xdr:colOff>
          <xdr:row>36</xdr:row>
          <xdr:rowOff>9525</xdr:rowOff>
        </xdr:to>
        <xdr:sp macro="" textlink="">
          <xdr:nvSpPr>
            <xdr:cNvPr id="3057666" name="Check Box 2" hidden="1">
              <a:extLst>
                <a:ext uri="{63B3BB69-23CF-44E3-9099-C40C66FF867C}">
                  <a14:compatExt spid="_x0000_s3057666"/>
                </a:ext>
                <a:ext uri="{FF2B5EF4-FFF2-40B4-BE49-F238E27FC236}">
                  <a16:creationId xmlns:a16="http://schemas.microsoft.com/office/drawing/2014/main" id="{00000000-0008-0000-0700-000002A8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3057667" name="Check Box 3" hidden="1">
              <a:extLst>
                <a:ext uri="{63B3BB69-23CF-44E3-9099-C40C66FF867C}">
                  <a14:compatExt spid="_x0000_s3057667"/>
                </a:ext>
                <a:ext uri="{FF2B5EF4-FFF2-40B4-BE49-F238E27FC236}">
                  <a16:creationId xmlns:a16="http://schemas.microsoft.com/office/drawing/2014/main" id="{00000000-0008-0000-0700-000003A8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609600</xdr:colOff>
          <xdr:row>36</xdr:row>
          <xdr:rowOff>38100</xdr:rowOff>
        </xdr:to>
        <xdr:sp macro="" textlink="">
          <xdr:nvSpPr>
            <xdr:cNvPr id="3057668" name="Check Box 4" hidden="1">
              <a:extLst>
                <a:ext uri="{63B3BB69-23CF-44E3-9099-C40C66FF867C}">
                  <a14:compatExt spid="_x0000_s3057668"/>
                </a:ext>
                <a:ext uri="{FF2B5EF4-FFF2-40B4-BE49-F238E27FC236}">
                  <a16:creationId xmlns:a16="http://schemas.microsoft.com/office/drawing/2014/main" id="{00000000-0008-0000-0700-000004A8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38100</xdr:rowOff>
        </xdr:to>
        <xdr:sp macro="" textlink="">
          <xdr:nvSpPr>
            <xdr:cNvPr id="3057669" name="Check Box 5" hidden="1">
              <a:extLst>
                <a:ext uri="{63B3BB69-23CF-44E3-9099-C40C66FF867C}">
                  <a14:compatExt spid="_x0000_s3057669"/>
                </a:ext>
                <a:ext uri="{FF2B5EF4-FFF2-40B4-BE49-F238E27FC236}">
                  <a16:creationId xmlns:a16="http://schemas.microsoft.com/office/drawing/2014/main" id="{00000000-0008-0000-0700-000005A8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3" name="Picture 1">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9302456" y="838620"/>
          <a:ext cx="1219033"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4" name="Group 3">
          <a:extLst>
            <a:ext uri="{FF2B5EF4-FFF2-40B4-BE49-F238E27FC236}">
              <a16:creationId xmlns:a16="http://schemas.microsoft.com/office/drawing/2014/main" id="{00000000-0008-0000-0700-000004000000}"/>
            </a:ext>
          </a:extLst>
        </xdr:cNvPr>
        <xdr:cNvGrpSpPr>
          <a:grpSpLocks/>
        </xdr:cNvGrpSpPr>
      </xdr:nvGrpSpPr>
      <xdr:grpSpPr bwMode="auto">
        <a:xfrm>
          <a:off x="10747698351" y="746325"/>
          <a:ext cx="2703440" cy="1362659"/>
          <a:chOff x="7483" y="1187"/>
          <a:chExt cx="3022" cy="1915"/>
        </a:xfrm>
      </xdr:grpSpPr>
      <mc:AlternateContent xmlns:mc="http://schemas.openxmlformats.org/markup-compatibility/2006">
        <mc:Choice xmlns:a14="http://schemas.microsoft.com/office/drawing/2010/main" Requires="a14">
          <xdr:sp macro="" textlink="">
            <xdr:nvSpPr>
              <xdr:cNvPr id="3057670" name="Object 6" hidden="1">
                <a:extLst>
                  <a:ext uri="{63B3BB69-23CF-44E3-9099-C40C66FF867C}">
                    <a14:compatExt spid="_x0000_s3057670"/>
                  </a:ext>
                  <a:ext uri="{FF2B5EF4-FFF2-40B4-BE49-F238E27FC236}">
                    <a16:creationId xmlns:a16="http://schemas.microsoft.com/office/drawing/2014/main" id="{00000000-0008-0000-0700-000006A82E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07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6" name="Picture 5" descr="index">
          <a:extLst>
            <a:ext uri="{FF2B5EF4-FFF2-40B4-BE49-F238E27FC236}">
              <a16:creationId xmlns:a16="http://schemas.microsoft.com/office/drawing/2014/main" id="{00000000-0008-0000-07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74393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1"/>
        <a:stretch>
          <a:fillRect/>
        </a:stretch>
      </xdr:blipFill>
      <xdr:spPr>
        <a:xfrm>
          <a:off x="9990048601" y="119062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180975</xdr:colOff>
          <xdr:row>34</xdr:row>
          <xdr:rowOff>247650</xdr:rowOff>
        </xdr:to>
        <xdr:sp macro="" textlink="">
          <xdr:nvSpPr>
            <xdr:cNvPr id="3057671" name="Check Box 7" hidden="1">
              <a:extLst>
                <a:ext uri="{63B3BB69-23CF-44E3-9099-C40C66FF867C}">
                  <a14:compatExt spid="_x0000_s3057671"/>
                </a:ext>
                <a:ext uri="{FF2B5EF4-FFF2-40B4-BE49-F238E27FC236}">
                  <a16:creationId xmlns:a16="http://schemas.microsoft.com/office/drawing/2014/main" id="{00000000-0008-0000-0700-000007A8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657225</xdr:colOff>
          <xdr:row>34</xdr:row>
          <xdr:rowOff>247650</xdr:rowOff>
        </xdr:to>
        <xdr:sp macro="" textlink="">
          <xdr:nvSpPr>
            <xdr:cNvPr id="3057672" name="Check Box 8" hidden="1">
              <a:extLst>
                <a:ext uri="{63B3BB69-23CF-44E3-9099-C40C66FF867C}">
                  <a14:compatExt spid="_x0000_s3057672"/>
                </a:ext>
                <a:ext uri="{FF2B5EF4-FFF2-40B4-BE49-F238E27FC236}">
                  <a16:creationId xmlns:a16="http://schemas.microsoft.com/office/drawing/2014/main" id="{00000000-0008-0000-0700-000008A8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228600</xdr:rowOff>
        </xdr:to>
        <xdr:sp macro="" textlink="">
          <xdr:nvSpPr>
            <xdr:cNvPr id="3057673" name="Check Box 9" hidden="1">
              <a:extLst>
                <a:ext uri="{63B3BB69-23CF-44E3-9099-C40C66FF867C}">
                  <a14:compatExt spid="_x0000_s3057673"/>
                </a:ext>
                <a:ext uri="{FF2B5EF4-FFF2-40B4-BE49-F238E27FC236}">
                  <a16:creationId xmlns:a16="http://schemas.microsoft.com/office/drawing/2014/main" id="{00000000-0008-0000-0700-000009A8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276225</xdr:rowOff>
        </xdr:to>
        <xdr:sp macro="" textlink="">
          <xdr:nvSpPr>
            <xdr:cNvPr id="3057674" name="Check Box 10" hidden="1">
              <a:extLst>
                <a:ext uri="{63B3BB69-23CF-44E3-9099-C40C66FF867C}">
                  <a14:compatExt spid="_x0000_s3057674"/>
                </a:ext>
                <a:ext uri="{FF2B5EF4-FFF2-40B4-BE49-F238E27FC236}">
                  <a16:creationId xmlns:a16="http://schemas.microsoft.com/office/drawing/2014/main" id="{00000000-0008-0000-0700-00000AA8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228600</xdr:colOff>
          <xdr:row>34</xdr:row>
          <xdr:rowOff>228600</xdr:rowOff>
        </xdr:to>
        <xdr:sp macro="" textlink="">
          <xdr:nvSpPr>
            <xdr:cNvPr id="3057675" name="Check Box 11" hidden="1">
              <a:extLst>
                <a:ext uri="{63B3BB69-23CF-44E3-9099-C40C66FF867C}">
                  <a14:compatExt spid="_x0000_s3057675"/>
                </a:ext>
                <a:ext uri="{FF2B5EF4-FFF2-40B4-BE49-F238E27FC236}">
                  <a16:creationId xmlns:a16="http://schemas.microsoft.com/office/drawing/2014/main" id="{00000000-0008-0000-0700-00000BA8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9988619851"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152400</xdr:colOff>
          <xdr:row>34</xdr:row>
          <xdr:rowOff>247650</xdr:rowOff>
        </xdr:to>
        <xdr:sp macro="" textlink="">
          <xdr:nvSpPr>
            <xdr:cNvPr id="3058689" name="Check Box 1" hidden="1">
              <a:extLst>
                <a:ext uri="{63B3BB69-23CF-44E3-9099-C40C66FF867C}">
                  <a14:compatExt spid="_x0000_s3058689"/>
                </a:ext>
                <a:ext uri="{FF2B5EF4-FFF2-40B4-BE49-F238E27FC236}">
                  <a16:creationId xmlns:a16="http://schemas.microsoft.com/office/drawing/2014/main" id="{00000000-0008-0000-0800-000001AC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3058690" name="Check Box 2" hidden="1">
              <a:extLst>
                <a:ext uri="{63B3BB69-23CF-44E3-9099-C40C66FF867C}">
                  <a14:compatExt spid="_x0000_s3058690"/>
                </a:ext>
                <a:ext uri="{FF2B5EF4-FFF2-40B4-BE49-F238E27FC236}">
                  <a16:creationId xmlns:a16="http://schemas.microsoft.com/office/drawing/2014/main" id="{00000000-0008-0000-0800-000002AC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228600</xdr:rowOff>
        </xdr:to>
        <xdr:sp macro="" textlink="">
          <xdr:nvSpPr>
            <xdr:cNvPr id="3058691" name="Check Box 3" hidden="1">
              <a:extLst>
                <a:ext uri="{63B3BB69-23CF-44E3-9099-C40C66FF867C}">
                  <a14:compatExt spid="_x0000_s3058691"/>
                </a:ext>
                <a:ext uri="{FF2B5EF4-FFF2-40B4-BE49-F238E27FC236}">
                  <a16:creationId xmlns:a16="http://schemas.microsoft.com/office/drawing/2014/main" id="{00000000-0008-0000-0800-000003AC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3058692" name="Check Box 4" hidden="1">
              <a:extLst>
                <a:ext uri="{63B3BB69-23CF-44E3-9099-C40C66FF867C}">
                  <a14:compatExt spid="_x0000_s3058692"/>
                </a:ext>
                <a:ext uri="{FF2B5EF4-FFF2-40B4-BE49-F238E27FC236}">
                  <a16:creationId xmlns:a16="http://schemas.microsoft.com/office/drawing/2014/main" id="{00000000-0008-0000-0800-000004AC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016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0800-000004000000}"/>
            </a:ext>
          </a:extLst>
        </xdr:cNvPr>
        <xdr:cNvGrpSpPr>
          <a:grpSpLocks/>
        </xdr:cNvGrpSpPr>
      </xdr:nvGrpSpPr>
      <xdr:grpSpPr bwMode="auto">
        <a:xfrm>
          <a:off x="10756448331" y="748167"/>
          <a:ext cx="2703021" cy="1181212"/>
          <a:chOff x="7483" y="1187"/>
          <a:chExt cx="3022" cy="1915"/>
        </a:xfrm>
      </xdr:grpSpPr>
      <mc:AlternateContent xmlns:mc="http://schemas.openxmlformats.org/markup-compatibility/2006">
        <mc:Choice xmlns:a14="http://schemas.microsoft.com/office/drawing/2010/main" Requires="a14">
          <xdr:sp macro="" textlink="">
            <xdr:nvSpPr>
              <xdr:cNvPr id="3058693" name="Object 5" hidden="1">
                <a:extLst>
                  <a:ext uri="{63B3BB69-23CF-44E3-9099-C40C66FF867C}">
                    <a14:compatExt spid="_x0000_s3058693"/>
                  </a:ext>
                  <a:ext uri="{FF2B5EF4-FFF2-40B4-BE49-F238E27FC236}">
                    <a16:creationId xmlns:a16="http://schemas.microsoft.com/office/drawing/2014/main" id="{00000000-0008-0000-0800-000005AC2E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08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6" name="Picture 5" descr="index">
          <a:extLst>
            <a:ext uri="{FF2B5EF4-FFF2-40B4-BE49-F238E27FC236}">
              <a16:creationId xmlns:a16="http://schemas.microsoft.com/office/drawing/2014/main" id="{00000000-0008-0000-08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34246" y="898712"/>
          <a:ext cx="1690347"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3058694" name="Check Box 6" hidden="1">
              <a:extLst>
                <a:ext uri="{63B3BB69-23CF-44E3-9099-C40C66FF867C}">
                  <a14:compatExt spid="_x0000_s3058694"/>
                </a:ext>
                <a:ext uri="{FF2B5EF4-FFF2-40B4-BE49-F238E27FC236}">
                  <a16:creationId xmlns:a16="http://schemas.microsoft.com/office/drawing/2014/main" id="{00000000-0008-0000-0800-000006AC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xdr:from>
      <xdr:col>1</xdr:col>
      <xdr:colOff>225901</xdr:colOff>
      <xdr:row>1</xdr:row>
      <xdr:rowOff>666750</xdr:rowOff>
    </xdr:from>
    <xdr:to>
      <xdr:col>5</xdr:col>
      <xdr:colOff>3497278</xdr:colOff>
      <xdr:row>2</xdr:row>
      <xdr:rowOff>4191000</xdr:rowOff>
    </xdr:to>
    <xdr:pic>
      <xdr:nvPicPr>
        <xdr:cNvPr id="2" name="Picture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5403797" y="971550"/>
          <a:ext cx="11453352" cy="649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87386</xdr:colOff>
      <xdr:row>1</xdr:row>
      <xdr:rowOff>726115</xdr:rowOff>
    </xdr:from>
    <xdr:to>
      <xdr:col>13</xdr:col>
      <xdr:colOff>3933700</xdr:colOff>
      <xdr:row>2</xdr:row>
      <xdr:rowOff>3476624</xdr:rowOff>
    </xdr:to>
    <xdr:pic>
      <xdr:nvPicPr>
        <xdr:cNvPr id="3" name="Picture 2" descr="index">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8961625" y="1030915"/>
          <a:ext cx="16790789" cy="57223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6287634</xdr:colOff>
      <xdr:row>61</xdr:row>
      <xdr:rowOff>138339</xdr:rowOff>
    </xdr:from>
    <xdr:to>
      <xdr:col>6</xdr:col>
      <xdr:colOff>6750277</xdr:colOff>
      <xdr:row>61</xdr:row>
      <xdr:rowOff>492124</xdr:rowOff>
    </xdr:to>
    <xdr:sp macro="" textlink="">
      <xdr:nvSpPr>
        <xdr:cNvPr id="4" name="Rectangle 3">
          <a:extLst>
            <a:ext uri="{FF2B5EF4-FFF2-40B4-BE49-F238E27FC236}">
              <a16:creationId xmlns:a16="http://schemas.microsoft.com/office/drawing/2014/main" id="{00000000-0008-0000-0900-000004000000}"/>
            </a:ext>
          </a:extLst>
        </xdr:cNvPr>
        <xdr:cNvSpPr/>
      </xdr:nvSpPr>
      <xdr:spPr>
        <a:xfrm flipH="1">
          <a:off x="10017769298" y="1621109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3273651</xdr:colOff>
      <xdr:row>61</xdr:row>
      <xdr:rowOff>258536</xdr:rowOff>
    </xdr:from>
    <xdr:to>
      <xdr:col>5</xdr:col>
      <xdr:colOff>3743326</xdr:colOff>
      <xdr:row>61</xdr:row>
      <xdr:rowOff>762000</xdr:rowOff>
    </xdr:to>
    <xdr:sp macro="" textlink="">
      <xdr:nvSpPr>
        <xdr:cNvPr id="5" name="Rectangle 4">
          <a:extLst>
            <a:ext uri="{FF2B5EF4-FFF2-40B4-BE49-F238E27FC236}">
              <a16:creationId xmlns:a16="http://schemas.microsoft.com/office/drawing/2014/main" id="{00000000-0008-0000-0900-000005000000}"/>
            </a:ext>
          </a:extLst>
        </xdr:cNvPr>
        <xdr:cNvSpPr/>
      </xdr:nvSpPr>
      <xdr:spPr>
        <a:xfrm flipH="1">
          <a:off x="10025157749" y="16223116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1675038</xdr:colOff>
      <xdr:row>61</xdr:row>
      <xdr:rowOff>187099</xdr:rowOff>
    </xdr:from>
    <xdr:to>
      <xdr:col>8</xdr:col>
      <xdr:colOff>2106386</xdr:colOff>
      <xdr:row>61</xdr:row>
      <xdr:rowOff>649741</xdr:rowOff>
    </xdr:to>
    <xdr:sp macro="" textlink="">
      <xdr:nvSpPr>
        <xdr:cNvPr id="6" name="Rectangle 5">
          <a:extLst>
            <a:ext uri="{FF2B5EF4-FFF2-40B4-BE49-F238E27FC236}">
              <a16:creationId xmlns:a16="http://schemas.microsoft.com/office/drawing/2014/main" id="{00000000-0008-0000-0900-000006000000}"/>
            </a:ext>
          </a:extLst>
        </xdr:cNvPr>
        <xdr:cNvSpPr/>
      </xdr:nvSpPr>
      <xdr:spPr>
        <a:xfrm flipH="1">
          <a:off x="10008401914" y="16215972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61</xdr:row>
      <xdr:rowOff>0</xdr:rowOff>
    </xdr:from>
    <xdr:to>
      <xdr:col>5</xdr:col>
      <xdr:colOff>9524</xdr:colOff>
      <xdr:row>61</xdr:row>
      <xdr:rowOff>219048</xdr:rowOff>
    </xdr:to>
    <xdr:pic>
      <xdr:nvPicPr>
        <xdr:cNvPr id="7" name="Picture 6">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3"/>
        <a:stretch>
          <a:fillRect/>
        </a:stretch>
      </xdr:blipFill>
      <xdr:spPr>
        <a:xfrm>
          <a:off x="10028891551" y="161972625"/>
          <a:ext cx="9524" cy="219048"/>
        </a:xfrm>
        <a:prstGeom prst="rect">
          <a:avLst/>
        </a:prstGeom>
      </xdr:spPr>
    </xdr:pic>
    <xdr:clientData/>
  </xdr:twoCellAnchor>
  <xdr:twoCellAnchor>
    <xdr:from>
      <xdr:col>4</xdr:col>
      <xdr:colOff>82775</xdr:colOff>
      <xdr:row>61</xdr:row>
      <xdr:rowOff>147411</xdr:rowOff>
    </xdr:from>
    <xdr:to>
      <xdr:col>4</xdr:col>
      <xdr:colOff>463776</xdr:colOff>
      <xdr:row>61</xdr:row>
      <xdr:rowOff>610052</xdr:rowOff>
    </xdr:to>
    <xdr:sp macro="" textlink="">
      <xdr:nvSpPr>
        <xdr:cNvPr id="8" name="Rectangle 7">
          <a:extLst>
            <a:ext uri="{FF2B5EF4-FFF2-40B4-BE49-F238E27FC236}">
              <a16:creationId xmlns:a16="http://schemas.microsoft.com/office/drawing/2014/main" id="{00000000-0008-0000-0900-000008000000}"/>
            </a:ext>
          </a:extLst>
        </xdr:cNvPr>
        <xdr:cNvSpPr/>
      </xdr:nvSpPr>
      <xdr:spPr>
        <a:xfrm flipH="1">
          <a:off x="10031409099" y="16212003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1840138</xdr:colOff>
      <xdr:row>61</xdr:row>
      <xdr:rowOff>379186</xdr:rowOff>
    </xdr:from>
    <xdr:to>
      <xdr:col>10</xdr:col>
      <xdr:colOff>2271486</xdr:colOff>
      <xdr:row>61</xdr:row>
      <xdr:rowOff>841828</xdr:rowOff>
    </xdr:to>
    <xdr:sp macro="" textlink="">
      <xdr:nvSpPr>
        <xdr:cNvPr id="9" name="Rectangle 8">
          <a:extLst>
            <a:ext uri="{FF2B5EF4-FFF2-40B4-BE49-F238E27FC236}">
              <a16:creationId xmlns:a16="http://schemas.microsoft.com/office/drawing/2014/main" id="{00000000-0008-0000-0900-000009000000}"/>
            </a:ext>
          </a:extLst>
        </xdr:cNvPr>
        <xdr:cNvSpPr/>
      </xdr:nvSpPr>
      <xdr:spPr>
        <a:xfrm flipH="1">
          <a:off x="9999931014" y="1623518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9987743551" y="109442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0A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3055617" name="Object 1" hidden="1">
                <a:extLst>
                  <a:ext uri="{63B3BB69-23CF-44E3-9099-C40C66FF867C}">
                    <a14:compatExt spid="_x0000_s3055617"/>
                  </a:ext>
                  <a:ext uri="{FF2B5EF4-FFF2-40B4-BE49-F238E27FC236}">
                    <a16:creationId xmlns:a16="http://schemas.microsoft.com/office/drawing/2014/main" id="{00000000-0008-0000-0A00-000001A02E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0A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0A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0A00-000007000000}"/>
            </a:ext>
          </a:extLst>
        </xdr:cNvPr>
        <xdr:cNvPicPr>
          <a:picLocks noChangeAspect="1"/>
        </xdr:cNvPicPr>
      </xdr:nvPicPr>
      <xdr:blipFill>
        <a:blip xmlns:r="http://schemas.openxmlformats.org/officeDocument/2006/relationships" r:embed="rId1"/>
        <a:stretch>
          <a:fillRect/>
        </a:stretch>
      </xdr:blipFill>
      <xdr:spPr>
        <a:xfrm>
          <a:off x="9987743551" y="106203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3055618" name="Check Box 2" hidden="1">
              <a:extLst>
                <a:ext uri="{63B3BB69-23CF-44E3-9099-C40C66FF867C}">
                  <a14:compatExt spid="_x0000_s3055618"/>
                </a:ext>
                <a:ext uri="{FF2B5EF4-FFF2-40B4-BE49-F238E27FC236}">
                  <a16:creationId xmlns:a16="http://schemas.microsoft.com/office/drawing/2014/main" id="{00000000-0008-0000-0A00-000002A0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3055619" name="Check Box 3" hidden="1">
              <a:extLst>
                <a:ext uri="{63B3BB69-23CF-44E3-9099-C40C66FF867C}">
                  <a14:compatExt spid="_x0000_s3055619"/>
                </a:ext>
                <a:ext uri="{FF2B5EF4-FFF2-40B4-BE49-F238E27FC236}">
                  <a16:creationId xmlns:a16="http://schemas.microsoft.com/office/drawing/2014/main" id="{00000000-0008-0000-0A00-000003A0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3055620" name="Check Box 4" hidden="1">
              <a:extLst>
                <a:ext uri="{63B3BB69-23CF-44E3-9099-C40C66FF867C}">
                  <a14:compatExt spid="_x0000_s3055620"/>
                </a:ext>
                <a:ext uri="{FF2B5EF4-FFF2-40B4-BE49-F238E27FC236}">
                  <a16:creationId xmlns:a16="http://schemas.microsoft.com/office/drawing/2014/main" id="{00000000-0008-0000-0A00-000004A0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3055621" name="Check Box 5" hidden="1">
              <a:extLst>
                <a:ext uri="{63B3BB69-23CF-44E3-9099-C40C66FF867C}">
                  <a14:compatExt spid="_x0000_s3055621"/>
                </a:ext>
                <a:ext uri="{FF2B5EF4-FFF2-40B4-BE49-F238E27FC236}">
                  <a16:creationId xmlns:a16="http://schemas.microsoft.com/office/drawing/2014/main" id="{00000000-0008-0000-0A00-000005A0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3055622" name="Check Box 6" hidden="1">
              <a:extLst>
                <a:ext uri="{63B3BB69-23CF-44E3-9099-C40C66FF867C}">
                  <a14:compatExt spid="_x0000_s3055622"/>
                </a:ext>
                <a:ext uri="{FF2B5EF4-FFF2-40B4-BE49-F238E27FC236}">
                  <a16:creationId xmlns:a16="http://schemas.microsoft.com/office/drawing/2014/main" id="{00000000-0008-0000-0A00-000006A0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2.xml><?xml version="1.0" encoding="utf-8"?>
<xdr:wsDr xmlns:xdr="http://schemas.openxmlformats.org/drawingml/2006/spreadsheetDrawing" xmlns:a="http://schemas.openxmlformats.org/drawingml/2006/main">
  <xdr:twoCellAnchor>
    <xdr:from>
      <xdr:col>1</xdr:col>
      <xdr:colOff>225901</xdr:colOff>
      <xdr:row>1</xdr:row>
      <xdr:rowOff>666750</xdr:rowOff>
    </xdr:from>
    <xdr:to>
      <xdr:col>5</xdr:col>
      <xdr:colOff>3497278</xdr:colOff>
      <xdr:row>2</xdr:row>
      <xdr:rowOff>4191000</xdr:rowOff>
    </xdr:to>
    <xdr:pic>
      <xdr:nvPicPr>
        <xdr:cNvPr id="2" name="Picture 1">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5403797" y="971550"/>
          <a:ext cx="11453352" cy="649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87386</xdr:colOff>
      <xdr:row>1</xdr:row>
      <xdr:rowOff>726115</xdr:rowOff>
    </xdr:from>
    <xdr:to>
      <xdr:col>13</xdr:col>
      <xdr:colOff>3933700</xdr:colOff>
      <xdr:row>2</xdr:row>
      <xdr:rowOff>3476624</xdr:rowOff>
    </xdr:to>
    <xdr:pic>
      <xdr:nvPicPr>
        <xdr:cNvPr id="3" name="Picture 2" descr="index">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8961625" y="1030915"/>
          <a:ext cx="16790789" cy="57223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6287634</xdr:colOff>
      <xdr:row>61</xdr:row>
      <xdr:rowOff>138339</xdr:rowOff>
    </xdr:from>
    <xdr:to>
      <xdr:col>6</xdr:col>
      <xdr:colOff>6750277</xdr:colOff>
      <xdr:row>61</xdr:row>
      <xdr:rowOff>492124</xdr:rowOff>
    </xdr:to>
    <xdr:sp macro="" textlink="">
      <xdr:nvSpPr>
        <xdr:cNvPr id="4" name="Rectangle 3">
          <a:extLst>
            <a:ext uri="{FF2B5EF4-FFF2-40B4-BE49-F238E27FC236}">
              <a16:creationId xmlns:a16="http://schemas.microsoft.com/office/drawing/2014/main" id="{00000000-0008-0000-0B00-000004000000}"/>
            </a:ext>
          </a:extLst>
        </xdr:cNvPr>
        <xdr:cNvSpPr/>
      </xdr:nvSpPr>
      <xdr:spPr>
        <a:xfrm flipH="1">
          <a:off x="10017769298" y="1621109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3273651</xdr:colOff>
      <xdr:row>61</xdr:row>
      <xdr:rowOff>258536</xdr:rowOff>
    </xdr:from>
    <xdr:to>
      <xdr:col>5</xdr:col>
      <xdr:colOff>3743326</xdr:colOff>
      <xdr:row>61</xdr:row>
      <xdr:rowOff>762000</xdr:rowOff>
    </xdr:to>
    <xdr:sp macro="" textlink="">
      <xdr:nvSpPr>
        <xdr:cNvPr id="5" name="Rectangle 4">
          <a:extLst>
            <a:ext uri="{FF2B5EF4-FFF2-40B4-BE49-F238E27FC236}">
              <a16:creationId xmlns:a16="http://schemas.microsoft.com/office/drawing/2014/main" id="{00000000-0008-0000-0B00-000005000000}"/>
            </a:ext>
          </a:extLst>
        </xdr:cNvPr>
        <xdr:cNvSpPr/>
      </xdr:nvSpPr>
      <xdr:spPr>
        <a:xfrm flipH="1">
          <a:off x="10025157749" y="16223116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1675038</xdr:colOff>
      <xdr:row>61</xdr:row>
      <xdr:rowOff>187099</xdr:rowOff>
    </xdr:from>
    <xdr:to>
      <xdr:col>8</xdr:col>
      <xdr:colOff>2106386</xdr:colOff>
      <xdr:row>61</xdr:row>
      <xdr:rowOff>649741</xdr:rowOff>
    </xdr:to>
    <xdr:sp macro="" textlink="">
      <xdr:nvSpPr>
        <xdr:cNvPr id="6" name="Rectangle 5">
          <a:extLst>
            <a:ext uri="{FF2B5EF4-FFF2-40B4-BE49-F238E27FC236}">
              <a16:creationId xmlns:a16="http://schemas.microsoft.com/office/drawing/2014/main" id="{00000000-0008-0000-0B00-000006000000}"/>
            </a:ext>
          </a:extLst>
        </xdr:cNvPr>
        <xdr:cNvSpPr/>
      </xdr:nvSpPr>
      <xdr:spPr>
        <a:xfrm flipH="1">
          <a:off x="10008401914" y="16215972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61</xdr:row>
      <xdr:rowOff>0</xdr:rowOff>
    </xdr:from>
    <xdr:to>
      <xdr:col>5</xdr:col>
      <xdr:colOff>9524</xdr:colOff>
      <xdr:row>61</xdr:row>
      <xdr:rowOff>219048</xdr:rowOff>
    </xdr:to>
    <xdr:pic>
      <xdr:nvPicPr>
        <xdr:cNvPr id="7" name="Picture 6">
          <a:extLst>
            <a:ext uri="{FF2B5EF4-FFF2-40B4-BE49-F238E27FC236}">
              <a16:creationId xmlns:a16="http://schemas.microsoft.com/office/drawing/2014/main" id="{00000000-0008-0000-0B00-000007000000}"/>
            </a:ext>
          </a:extLst>
        </xdr:cNvPr>
        <xdr:cNvPicPr>
          <a:picLocks noChangeAspect="1"/>
        </xdr:cNvPicPr>
      </xdr:nvPicPr>
      <xdr:blipFill>
        <a:blip xmlns:r="http://schemas.openxmlformats.org/officeDocument/2006/relationships" r:embed="rId3"/>
        <a:stretch>
          <a:fillRect/>
        </a:stretch>
      </xdr:blipFill>
      <xdr:spPr>
        <a:xfrm>
          <a:off x="10028891551" y="161972625"/>
          <a:ext cx="9524" cy="219048"/>
        </a:xfrm>
        <a:prstGeom prst="rect">
          <a:avLst/>
        </a:prstGeom>
      </xdr:spPr>
    </xdr:pic>
    <xdr:clientData/>
  </xdr:twoCellAnchor>
  <xdr:twoCellAnchor>
    <xdr:from>
      <xdr:col>4</xdr:col>
      <xdr:colOff>82775</xdr:colOff>
      <xdr:row>61</xdr:row>
      <xdr:rowOff>147411</xdr:rowOff>
    </xdr:from>
    <xdr:to>
      <xdr:col>4</xdr:col>
      <xdr:colOff>463776</xdr:colOff>
      <xdr:row>61</xdr:row>
      <xdr:rowOff>610052</xdr:rowOff>
    </xdr:to>
    <xdr:sp macro="" textlink="">
      <xdr:nvSpPr>
        <xdr:cNvPr id="8" name="Rectangle 7">
          <a:extLst>
            <a:ext uri="{FF2B5EF4-FFF2-40B4-BE49-F238E27FC236}">
              <a16:creationId xmlns:a16="http://schemas.microsoft.com/office/drawing/2014/main" id="{00000000-0008-0000-0B00-000008000000}"/>
            </a:ext>
          </a:extLst>
        </xdr:cNvPr>
        <xdr:cNvSpPr/>
      </xdr:nvSpPr>
      <xdr:spPr>
        <a:xfrm flipH="1">
          <a:off x="10031409099" y="16212003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1840138</xdr:colOff>
      <xdr:row>61</xdr:row>
      <xdr:rowOff>379186</xdr:rowOff>
    </xdr:from>
    <xdr:to>
      <xdr:col>10</xdr:col>
      <xdr:colOff>2271486</xdr:colOff>
      <xdr:row>61</xdr:row>
      <xdr:rowOff>841828</xdr:rowOff>
    </xdr:to>
    <xdr:sp macro="" textlink="">
      <xdr:nvSpPr>
        <xdr:cNvPr id="9" name="Rectangle 8">
          <a:extLst>
            <a:ext uri="{FF2B5EF4-FFF2-40B4-BE49-F238E27FC236}">
              <a16:creationId xmlns:a16="http://schemas.microsoft.com/office/drawing/2014/main" id="{00000000-0008-0000-0B00-000009000000}"/>
            </a:ext>
          </a:extLst>
        </xdr:cNvPr>
        <xdr:cNvSpPr/>
      </xdr:nvSpPr>
      <xdr:spPr>
        <a:xfrm flipH="1">
          <a:off x="9999931014" y="1623518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9987991201" y="107156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38793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0C00-000004000000}"/>
            </a:ext>
          </a:extLst>
        </xdr:cNvPr>
        <xdr:cNvGrpSpPr>
          <a:grpSpLocks/>
        </xdr:cNvGrpSpPr>
      </xdr:nvGrpSpPr>
      <xdr:grpSpPr bwMode="auto">
        <a:xfrm>
          <a:off x="10726033748" y="745558"/>
          <a:ext cx="2699224" cy="1177448"/>
          <a:chOff x="7483" y="1187"/>
          <a:chExt cx="3022" cy="1915"/>
        </a:xfrm>
      </xdr:grpSpPr>
      <mc:AlternateContent xmlns:mc="http://schemas.openxmlformats.org/markup-compatibility/2006">
        <mc:Choice xmlns:a14="http://schemas.microsoft.com/office/drawing/2010/main" Requires="a14">
          <xdr:sp macro="" textlink="">
            <xdr:nvSpPr>
              <xdr:cNvPr id="3053569" name="Object 1" hidden="1">
                <a:extLst>
                  <a:ext uri="{63B3BB69-23CF-44E3-9099-C40C66FF867C}">
                    <a14:compatExt spid="_x0000_s3053569"/>
                  </a:ext>
                  <a:ext uri="{FF2B5EF4-FFF2-40B4-BE49-F238E27FC236}">
                    <a16:creationId xmlns:a16="http://schemas.microsoft.com/office/drawing/2014/main" id="{00000000-0008-0000-0C00-000001982E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0C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0C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09748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0C00-000007000000}"/>
            </a:ext>
          </a:extLst>
        </xdr:cNvPr>
        <xdr:cNvPicPr>
          <a:picLocks noChangeAspect="1"/>
        </xdr:cNvPicPr>
      </xdr:nvPicPr>
      <xdr:blipFill>
        <a:blip xmlns:r="http://schemas.openxmlformats.org/officeDocument/2006/relationships" r:embed="rId1"/>
        <a:stretch>
          <a:fillRect/>
        </a:stretch>
      </xdr:blipFill>
      <xdr:spPr>
        <a:xfrm>
          <a:off x="9987991201" y="103917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3053570" name="Check Box 2" hidden="1">
              <a:extLst>
                <a:ext uri="{63B3BB69-23CF-44E3-9099-C40C66FF867C}">
                  <a14:compatExt spid="_x0000_s3053570"/>
                </a:ext>
                <a:ext uri="{FF2B5EF4-FFF2-40B4-BE49-F238E27FC236}">
                  <a16:creationId xmlns:a16="http://schemas.microsoft.com/office/drawing/2014/main" id="{00000000-0008-0000-0C00-00000298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3053571" name="Check Box 3" hidden="1">
              <a:extLst>
                <a:ext uri="{63B3BB69-23CF-44E3-9099-C40C66FF867C}">
                  <a14:compatExt spid="_x0000_s3053571"/>
                </a:ext>
                <a:ext uri="{FF2B5EF4-FFF2-40B4-BE49-F238E27FC236}">
                  <a16:creationId xmlns:a16="http://schemas.microsoft.com/office/drawing/2014/main" id="{00000000-0008-0000-0C00-00000398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3053572" name="Check Box 4" hidden="1">
              <a:extLst>
                <a:ext uri="{63B3BB69-23CF-44E3-9099-C40C66FF867C}">
                  <a14:compatExt spid="_x0000_s3053572"/>
                </a:ext>
                <a:ext uri="{FF2B5EF4-FFF2-40B4-BE49-F238E27FC236}">
                  <a16:creationId xmlns:a16="http://schemas.microsoft.com/office/drawing/2014/main" id="{00000000-0008-0000-0C00-00000498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3053573" name="Check Box 5" hidden="1">
              <a:extLst>
                <a:ext uri="{63B3BB69-23CF-44E3-9099-C40C66FF867C}">
                  <a14:compatExt spid="_x0000_s3053573"/>
                </a:ext>
                <a:ext uri="{FF2B5EF4-FFF2-40B4-BE49-F238E27FC236}">
                  <a16:creationId xmlns:a16="http://schemas.microsoft.com/office/drawing/2014/main" id="{00000000-0008-0000-0C00-00000598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3053574" name="Check Box 6" hidden="1">
              <a:extLst>
                <a:ext uri="{63B3BB69-23CF-44E3-9099-C40C66FF867C}">
                  <a14:compatExt spid="_x0000_s3053574"/>
                </a:ext>
                <a:ext uri="{FF2B5EF4-FFF2-40B4-BE49-F238E27FC236}">
                  <a16:creationId xmlns:a16="http://schemas.microsoft.com/office/drawing/2014/main" id="{00000000-0008-0000-0C00-000006982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4.xml><?xml version="1.0" encoding="utf-8"?>
<xdr:wsDr xmlns:xdr="http://schemas.openxmlformats.org/drawingml/2006/spreadsheetDrawing" xmlns:a="http://schemas.openxmlformats.org/drawingml/2006/main">
  <xdr:twoCellAnchor>
    <xdr:from>
      <xdr:col>1</xdr:col>
      <xdr:colOff>225901</xdr:colOff>
      <xdr:row>1</xdr:row>
      <xdr:rowOff>666750</xdr:rowOff>
    </xdr:from>
    <xdr:to>
      <xdr:col>5</xdr:col>
      <xdr:colOff>3497278</xdr:colOff>
      <xdr:row>2</xdr:row>
      <xdr:rowOff>4191000</xdr:rowOff>
    </xdr:to>
    <xdr:pic>
      <xdr:nvPicPr>
        <xdr:cNvPr id="2" name="Picture 1">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5403797" y="971550"/>
          <a:ext cx="11453352" cy="649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87386</xdr:colOff>
      <xdr:row>1</xdr:row>
      <xdr:rowOff>726115</xdr:rowOff>
    </xdr:from>
    <xdr:to>
      <xdr:col>13</xdr:col>
      <xdr:colOff>3933700</xdr:colOff>
      <xdr:row>2</xdr:row>
      <xdr:rowOff>3476624</xdr:rowOff>
    </xdr:to>
    <xdr:pic>
      <xdr:nvPicPr>
        <xdr:cNvPr id="3" name="Picture 2" descr="index">
          <a:extLst>
            <a:ext uri="{FF2B5EF4-FFF2-40B4-BE49-F238E27FC236}">
              <a16:creationId xmlns:a16="http://schemas.microsoft.com/office/drawing/2014/main" id="{00000000-0008-0000-0D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8961625" y="1030915"/>
          <a:ext cx="16790789" cy="57223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6287634</xdr:colOff>
      <xdr:row>61</xdr:row>
      <xdr:rowOff>138339</xdr:rowOff>
    </xdr:from>
    <xdr:to>
      <xdr:col>6</xdr:col>
      <xdr:colOff>6750277</xdr:colOff>
      <xdr:row>61</xdr:row>
      <xdr:rowOff>492124</xdr:rowOff>
    </xdr:to>
    <xdr:sp macro="" textlink="">
      <xdr:nvSpPr>
        <xdr:cNvPr id="4" name="Rectangle 3">
          <a:extLst>
            <a:ext uri="{FF2B5EF4-FFF2-40B4-BE49-F238E27FC236}">
              <a16:creationId xmlns:a16="http://schemas.microsoft.com/office/drawing/2014/main" id="{00000000-0008-0000-0D00-000004000000}"/>
            </a:ext>
          </a:extLst>
        </xdr:cNvPr>
        <xdr:cNvSpPr/>
      </xdr:nvSpPr>
      <xdr:spPr>
        <a:xfrm flipH="1">
          <a:off x="10017769298" y="1621109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3273651</xdr:colOff>
      <xdr:row>61</xdr:row>
      <xdr:rowOff>258536</xdr:rowOff>
    </xdr:from>
    <xdr:to>
      <xdr:col>5</xdr:col>
      <xdr:colOff>3743326</xdr:colOff>
      <xdr:row>61</xdr:row>
      <xdr:rowOff>762000</xdr:rowOff>
    </xdr:to>
    <xdr:sp macro="" textlink="">
      <xdr:nvSpPr>
        <xdr:cNvPr id="5" name="Rectangle 4">
          <a:extLst>
            <a:ext uri="{FF2B5EF4-FFF2-40B4-BE49-F238E27FC236}">
              <a16:creationId xmlns:a16="http://schemas.microsoft.com/office/drawing/2014/main" id="{00000000-0008-0000-0D00-000005000000}"/>
            </a:ext>
          </a:extLst>
        </xdr:cNvPr>
        <xdr:cNvSpPr/>
      </xdr:nvSpPr>
      <xdr:spPr>
        <a:xfrm flipH="1">
          <a:off x="10025157749" y="16223116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1675038</xdr:colOff>
      <xdr:row>61</xdr:row>
      <xdr:rowOff>187099</xdr:rowOff>
    </xdr:from>
    <xdr:to>
      <xdr:col>8</xdr:col>
      <xdr:colOff>2106386</xdr:colOff>
      <xdr:row>61</xdr:row>
      <xdr:rowOff>649741</xdr:rowOff>
    </xdr:to>
    <xdr:sp macro="" textlink="">
      <xdr:nvSpPr>
        <xdr:cNvPr id="6" name="Rectangle 5">
          <a:extLst>
            <a:ext uri="{FF2B5EF4-FFF2-40B4-BE49-F238E27FC236}">
              <a16:creationId xmlns:a16="http://schemas.microsoft.com/office/drawing/2014/main" id="{00000000-0008-0000-0D00-000006000000}"/>
            </a:ext>
          </a:extLst>
        </xdr:cNvPr>
        <xdr:cNvSpPr/>
      </xdr:nvSpPr>
      <xdr:spPr>
        <a:xfrm flipH="1">
          <a:off x="10008401914" y="16215972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61</xdr:row>
      <xdr:rowOff>0</xdr:rowOff>
    </xdr:from>
    <xdr:to>
      <xdr:col>5</xdr:col>
      <xdr:colOff>9524</xdr:colOff>
      <xdr:row>61</xdr:row>
      <xdr:rowOff>219048</xdr:rowOff>
    </xdr:to>
    <xdr:pic>
      <xdr:nvPicPr>
        <xdr:cNvPr id="7" name="Picture 6">
          <a:extLst>
            <a:ext uri="{FF2B5EF4-FFF2-40B4-BE49-F238E27FC236}">
              <a16:creationId xmlns:a16="http://schemas.microsoft.com/office/drawing/2014/main" id="{00000000-0008-0000-0D00-000007000000}"/>
            </a:ext>
          </a:extLst>
        </xdr:cNvPr>
        <xdr:cNvPicPr>
          <a:picLocks noChangeAspect="1"/>
        </xdr:cNvPicPr>
      </xdr:nvPicPr>
      <xdr:blipFill>
        <a:blip xmlns:r="http://schemas.openxmlformats.org/officeDocument/2006/relationships" r:embed="rId3"/>
        <a:stretch>
          <a:fillRect/>
        </a:stretch>
      </xdr:blipFill>
      <xdr:spPr>
        <a:xfrm>
          <a:off x="10028891551" y="161972625"/>
          <a:ext cx="9524" cy="219048"/>
        </a:xfrm>
        <a:prstGeom prst="rect">
          <a:avLst/>
        </a:prstGeom>
      </xdr:spPr>
    </xdr:pic>
    <xdr:clientData/>
  </xdr:twoCellAnchor>
  <xdr:twoCellAnchor>
    <xdr:from>
      <xdr:col>4</xdr:col>
      <xdr:colOff>82775</xdr:colOff>
      <xdr:row>61</xdr:row>
      <xdr:rowOff>147411</xdr:rowOff>
    </xdr:from>
    <xdr:to>
      <xdr:col>4</xdr:col>
      <xdr:colOff>463776</xdr:colOff>
      <xdr:row>61</xdr:row>
      <xdr:rowOff>610052</xdr:rowOff>
    </xdr:to>
    <xdr:sp macro="" textlink="">
      <xdr:nvSpPr>
        <xdr:cNvPr id="8" name="Rectangle 7">
          <a:extLst>
            <a:ext uri="{FF2B5EF4-FFF2-40B4-BE49-F238E27FC236}">
              <a16:creationId xmlns:a16="http://schemas.microsoft.com/office/drawing/2014/main" id="{00000000-0008-0000-0D00-000008000000}"/>
            </a:ext>
          </a:extLst>
        </xdr:cNvPr>
        <xdr:cNvSpPr/>
      </xdr:nvSpPr>
      <xdr:spPr>
        <a:xfrm flipH="1">
          <a:off x="10031409099" y="16212003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1840138</xdr:colOff>
      <xdr:row>61</xdr:row>
      <xdr:rowOff>379186</xdr:rowOff>
    </xdr:from>
    <xdr:to>
      <xdr:col>10</xdr:col>
      <xdr:colOff>2271486</xdr:colOff>
      <xdr:row>61</xdr:row>
      <xdr:rowOff>841828</xdr:rowOff>
    </xdr:to>
    <xdr:sp macro="" textlink="">
      <xdr:nvSpPr>
        <xdr:cNvPr id="9" name="Rectangle 8">
          <a:extLst>
            <a:ext uri="{FF2B5EF4-FFF2-40B4-BE49-F238E27FC236}">
              <a16:creationId xmlns:a16="http://schemas.microsoft.com/office/drawing/2014/main" id="{00000000-0008-0000-0D00-000009000000}"/>
            </a:ext>
          </a:extLst>
        </xdr:cNvPr>
        <xdr:cNvSpPr/>
      </xdr:nvSpPr>
      <xdr:spPr>
        <a:xfrm flipH="1">
          <a:off x="9999931014" y="1623518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9990048601" y="121920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38100</xdr:rowOff>
        </xdr:to>
        <xdr:sp macro="" textlink="">
          <xdr:nvSpPr>
            <xdr:cNvPr id="2824193" name="Check Box 1" hidden="1">
              <a:extLst>
                <a:ext uri="{63B3BB69-23CF-44E3-9099-C40C66FF867C}">
                  <a14:compatExt spid="_x0000_s2824193"/>
                </a:ext>
                <a:ext uri="{FF2B5EF4-FFF2-40B4-BE49-F238E27FC236}">
                  <a16:creationId xmlns:a16="http://schemas.microsoft.com/office/drawing/2014/main" id="{00000000-0008-0000-0E00-00000118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1009650</xdr:colOff>
          <xdr:row>36</xdr:row>
          <xdr:rowOff>9525</xdr:rowOff>
        </xdr:to>
        <xdr:sp macro="" textlink="">
          <xdr:nvSpPr>
            <xdr:cNvPr id="2824194" name="Check Box 2" hidden="1">
              <a:extLst>
                <a:ext uri="{63B3BB69-23CF-44E3-9099-C40C66FF867C}">
                  <a14:compatExt spid="_x0000_s2824194"/>
                </a:ext>
                <a:ext uri="{FF2B5EF4-FFF2-40B4-BE49-F238E27FC236}">
                  <a16:creationId xmlns:a16="http://schemas.microsoft.com/office/drawing/2014/main" id="{00000000-0008-0000-0E00-00000218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2824195" name="Check Box 3" hidden="1">
              <a:extLst>
                <a:ext uri="{63B3BB69-23CF-44E3-9099-C40C66FF867C}">
                  <a14:compatExt spid="_x0000_s2824195"/>
                </a:ext>
                <a:ext uri="{FF2B5EF4-FFF2-40B4-BE49-F238E27FC236}">
                  <a16:creationId xmlns:a16="http://schemas.microsoft.com/office/drawing/2014/main" id="{00000000-0008-0000-0E00-00000318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609600</xdr:colOff>
          <xdr:row>36</xdr:row>
          <xdr:rowOff>38100</xdr:rowOff>
        </xdr:to>
        <xdr:sp macro="" textlink="">
          <xdr:nvSpPr>
            <xdr:cNvPr id="2824196" name="Check Box 4" hidden="1">
              <a:extLst>
                <a:ext uri="{63B3BB69-23CF-44E3-9099-C40C66FF867C}">
                  <a14:compatExt spid="_x0000_s2824196"/>
                </a:ext>
                <a:ext uri="{FF2B5EF4-FFF2-40B4-BE49-F238E27FC236}">
                  <a16:creationId xmlns:a16="http://schemas.microsoft.com/office/drawing/2014/main" id="{00000000-0008-0000-0E00-00000418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38100</xdr:rowOff>
        </xdr:to>
        <xdr:sp macro="" textlink="">
          <xdr:nvSpPr>
            <xdr:cNvPr id="2824197" name="Check Box 5" hidden="1">
              <a:extLst>
                <a:ext uri="{63B3BB69-23CF-44E3-9099-C40C66FF867C}">
                  <a14:compatExt spid="_x0000_s2824197"/>
                </a:ext>
                <a:ext uri="{FF2B5EF4-FFF2-40B4-BE49-F238E27FC236}">
                  <a16:creationId xmlns:a16="http://schemas.microsoft.com/office/drawing/2014/main" id="{00000000-0008-0000-0E00-00000518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3" name="Picture 1">
          <a:extLst>
            <a:ext uri="{FF2B5EF4-FFF2-40B4-BE49-F238E27FC236}">
              <a16:creationId xmlns:a16="http://schemas.microsoft.com/office/drawing/2014/main" id="{00000000-0008-0000-0E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9302456" y="838620"/>
          <a:ext cx="1219033"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4" name="Group 3">
          <a:extLst>
            <a:ext uri="{FF2B5EF4-FFF2-40B4-BE49-F238E27FC236}">
              <a16:creationId xmlns:a16="http://schemas.microsoft.com/office/drawing/2014/main" id="{00000000-0008-0000-0E00-000004000000}"/>
            </a:ext>
          </a:extLst>
        </xdr:cNvPr>
        <xdr:cNvGrpSpPr>
          <a:grpSpLocks/>
        </xdr:cNvGrpSpPr>
      </xdr:nvGrpSpPr>
      <xdr:grpSpPr bwMode="auto">
        <a:xfrm>
          <a:off x="10034148379" y="779689"/>
          <a:ext cx="2520615" cy="1402556"/>
          <a:chOff x="7483" y="1187"/>
          <a:chExt cx="3022" cy="1915"/>
        </a:xfrm>
      </xdr:grpSpPr>
      <mc:AlternateContent xmlns:mc="http://schemas.openxmlformats.org/markup-compatibility/2006">
        <mc:Choice xmlns:a14="http://schemas.microsoft.com/office/drawing/2010/main" Requires="a14">
          <xdr:sp macro="" textlink="">
            <xdr:nvSpPr>
              <xdr:cNvPr id="2824198" name="Object 6" hidden="1">
                <a:extLst>
                  <a:ext uri="{63B3BB69-23CF-44E3-9099-C40C66FF867C}">
                    <a14:compatExt spid="_x0000_s2824198"/>
                  </a:ext>
                  <a:ext uri="{FF2B5EF4-FFF2-40B4-BE49-F238E27FC236}">
                    <a16:creationId xmlns:a16="http://schemas.microsoft.com/office/drawing/2014/main" id="{00000000-0008-0000-0E00-000006182B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0E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6" name="Picture 5" descr="index">
          <a:extLst>
            <a:ext uri="{FF2B5EF4-FFF2-40B4-BE49-F238E27FC236}">
              <a16:creationId xmlns:a16="http://schemas.microsoft.com/office/drawing/2014/main" id="{00000000-0008-0000-0E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74393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0E00-000007000000}"/>
            </a:ext>
          </a:extLst>
        </xdr:cNvPr>
        <xdr:cNvPicPr>
          <a:picLocks noChangeAspect="1"/>
        </xdr:cNvPicPr>
      </xdr:nvPicPr>
      <xdr:blipFill>
        <a:blip xmlns:r="http://schemas.openxmlformats.org/officeDocument/2006/relationships" r:embed="rId1"/>
        <a:stretch>
          <a:fillRect/>
        </a:stretch>
      </xdr:blipFill>
      <xdr:spPr>
        <a:xfrm>
          <a:off x="9990048601" y="119062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180975</xdr:colOff>
          <xdr:row>34</xdr:row>
          <xdr:rowOff>247650</xdr:rowOff>
        </xdr:to>
        <xdr:sp macro="" textlink="">
          <xdr:nvSpPr>
            <xdr:cNvPr id="2824199" name="Check Box 7" hidden="1">
              <a:extLst>
                <a:ext uri="{63B3BB69-23CF-44E3-9099-C40C66FF867C}">
                  <a14:compatExt spid="_x0000_s2824199"/>
                </a:ext>
                <a:ext uri="{FF2B5EF4-FFF2-40B4-BE49-F238E27FC236}">
                  <a16:creationId xmlns:a16="http://schemas.microsoft.com/office/drawing/2014/main" id="{00000000-0008-0000-0E00-00000718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657225</xdr:colOff>
          <xdr:row>34</xdr:row>
          <xdr:rowOff>247650</xdr:rowOff>
        </xdr:to>
        <xdr:sp macro="" textlink="">
          <xdr:nvSpPr>
            <xdr:cNvPr id="2824200" name="Check Box 8" hidden="1">
              <a:extLst>
                <a:ext uri="{63B3BB69-23CF-44E3-9099-C40C66FF867C}">
                  <a14:compatExt spid="_x0000_s2824200"/>
                </a:ext>
                <a:ext uri="{FF2B5EF4-FFF2-40B4-BE49-F238E27FC236}">
                  <a16:creationId xmlns:a16="http://schemas.microsoft.com/office/drawing/2014/main" id="{00000000-0008-0000-0E00-00000818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228600</xdr:rowOff>
        </xdr:to>
        <xdr:sp macro="" textlink="">
          <xdr:nvSpPr>
            <xdr:cNvPr id="2824201" name="Check Box 9" hidden="1">
              <a:extLst>
                <a:ext uri="{63B3BB69-23CF-44E3-9099-C40C66FF867C}">
                  <a14:compatExt spid="_x0000_s2824201"/>
                </a:ext>
                <a:ext uri="{FF2B5EF4-FFF2-40B4-BE49-F238E27FC236}">
                  <a16:creationId xmlns:a16="http://schemas.microsoft.com/office/drawing/2014/main" id="{00000000-0008-0000-0E00-00000918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276225</xdr:rowOff>
        </xdr:to>
        <xdr:sp macro="" textlink="">
          <xdr:nvSpPr>
            <xdr:cNvPr id="2824202" name="Check Box 10" hidden="1">
              <a:extLst>
                <a:ext uri="{63B3BB69-23CF-44E3-9099-C40C66FF867C}">
                  <a14:compatExt spid="_x0000_s2824202"/>
                </a:ext>
                <a:ext uri="{FF2B5EF4-FFF2-40B4-BE49-F238E27FC236}">
                  <a16:creationId xmlns:a16="http://schemas.microsoft.com/office/drawing/2014/main" id="{00000000-0008-0000-0E00-00000A18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228600</xdr:colOff>
          <xdr:row>34</xdr:row>
          <xdr:rowOff>228600</xdr:rowOff>
        </xdr:to>
        <xdr:sp macro="" textlink="">
          <xdr:nvSpPr>
            <xdr:cNvPr id="2824203" name="Check Box 11" hidden="1">
              <a:extLst>
                <a:ext uri="{63B3BB69-23CF-44E3-9099-C40C66FF867C}">
                  <a14:compatExt spid="_x0000_s2824203"/>
                </a:ext>
                <a:ext uri="{FF2B5EF4-FFF2-40B4-BE49-F238E27FC236}">
                  <a16:creationId xmlns:a16="http://schemas.microsoft.com/office/drawing/2014/main" id="{00000000-0008-0000-0E00-00000B18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6.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9988619851"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152400</xdr:colOff>
          <xdr:row>34</xdr:row>
          <xdr:rowOff>247650</xdr:rowOff>
        </xdr:to>
        <xdr:sp macro="" textlink="">
          <xdr:nvSpPr>
            <xdr:cNvPr id="2825217" name="Check Box 1" hidden="1">
              <a:extLst>
                <a:ext uri="{63B3BB69-23CF-44E3-9099-C40C66FF867C}">
                  <a14:compatExt spid="_x0000_s2825217"/>
                </a:ext>
                <a:ext uri="{FF2B5EF4-FFF2-40B4-BE49-F238E27FC236}">
                  <a16:creationId xmlns:a16="http://schemas.microsoft.com/office/drawing/2014/main" id="{00000000-0008-0000-0F00-0000011C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2825218" name="Check Box 2" hidden="1">
              <a:extLst>
                <a:ext uri="{63B3BB69-23CF-44E3-9099-C40C66FF867C}">
                  <a14:compatExt spid="_x0000_s2825218"/>
                </a:ext>
                <a:ext uri="{FF2B5EF4-FFF2-40B4-BE49-F238E27FC236}">
                  <a16:creationId xmlns:a16="http://schemas.microsoft.com/office/drawing/2014/main" id="{00000000-0008-0000-0F00-0000021C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228600</xdr:rowOff>
        </xdr:to>
        <xdr:sp macro="" textlink="">
          <xdr:nvSpPr>
            <xdr:cNvPr id="2825219" name="Check Box 3" hidden="1">
              <a:extLst>
                <a:ext uri="{63B3BB69-23CF-44E3-9099-C40C66FF867C}">
                  <a14:compatExt spid="_x0000_s2825219"/>
                </a:ext>
                <a:ext uri="{FF2B5EF4-FFF2-40B4-BE49-F238E27FC236}">
                  <a16:creationId xmlns:a16="http://schemas.microsoft.com/office/drawing/2014/main" id="{00000000-0008-0000-0F00-0000031C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2825220" name="Check Box 4" hidden="1">
              <a:extLst>
                <a:ext uri="{63B3BB69-23CF-44E3-9099-C40C66FF867C}">
                  <a14:compatExt spid="_x0000_s2825220"/>
                </a:ext>
                <a:ext uri="{FF2B5EF4-FFF2-40B4-BE49-F238E27FC236}">
                  <a16:creationId xmlns:a16="http://schemas.microsoft.com/office/drawing/2014/main" id="{00000000-0008-0000-0F00-0000041C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0F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016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0F00-000004000000}"/>
            </a:ext>
          </a:extLst>
        </xdr:cNvPr>
        <xdr:cNvGrpSpPr>
          <a:grpSpLocks/>
        </xdr:cNvGrpSpPr>
      </xdr:nvGrpSpPr>
      <xdr:grpSpPr bwMode="auto">
        <a:xfrm>
          <a:off x="10032719629" y="779689"/>
          <a:ext cx="2520615" cy="1214008"/>
          <a:chOff x="7483" y="1187"/>
          <a:chExt cx="3022" cy="1915"/>
        </a:xfrm>
      </xdr:grpSpPr>
      <mc:AlternateContent xmlns:mc="http://schemas.openxmlformats.org/markup-compatibility/2006">
        <mc:Choice xmlns:a14="http://schemas.microsoft.com/office/drawing/2010/main" Requires="a14">
          <xdr:sp macro="" textlink="">
            <xdr:nvSpPr>
              <xdr:cNvPr id="2825221" name="Object 5" hidden="1">
                <a:extLst>
                  <a:ext uri="{63B3BB69-23CF-44E3-9099-C40C66FF867C}">
                    <a14:compatExt spid="_x0000_s2825221"/>
                  </a:ext>
                  <a:ext uri="{FF2B5EF4-FFF2-40B4-BE49-F238E27FC236}">
                    <a16:creationId xmlns:a16="http://schemas.microsoft.com/office/drawing/2014/main" id="{00000000-0008-0000-0F00-0000051C2B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0F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6" name="Picture 5" descr="index">
          <a:extLst>
            <a:ext uri="{FF2B5EF4-FFF2-40B4-BE49-F238E27FC236}">
              <a16:creationId xmlns:a16="http://schemas.microsoft.com/office/drawing/2014/main" id="{00000000-0008-0000-0F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34246" y="898712"/>
          <a:ext cx="1690347"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2825222" name="Check Box 6" hidden="1">
              <a:extLst>
                <a:ext uri="{63B3BB69-23CF-44E3-9099-C40C66FF867C}">
                  <a14:compatExt spid="_x0000_s2825222"/>
                </a:ext>
                <a:ext uri="{FF2B5EF4-FFF2-40B4-BE49-F238E27FC236}">
                  <a16:creationId xmlns:a16="http://schemas.microsoft.com/office/drawing/2014/main" id="{00000000-0008-0000-0F00-0000061C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7.xml><?xml version="1.0" encoding="utf-8"?>
<xdr:wsDr xmlns:xdr="http://schemas.openxmlformats.org/drawingml/2006/spreadsheetDrawing" xmlns:a="http://schemas.openxmlformats.org/drawingml/2006/main">
  <xdr:twoCellAnchor>
    <xdr:from>
      <xdr:col>2</xdr:col>
      <xdr:colOff>178253</xdr:colOff>
      <xdr:row>1</xdr:row>
      <xdr:rowOff>593418</xdr:rowOff>
    </xdr:from>
    <xdr:to>
      <xdr:col>5</xdr:col>
      <xdr:colOff>4619625</xdr:colOff>
      <xdr:row>2</xdr:row>
      <xdr:rowOff>3810000</xdr:rowOff>
    </xdr:to>
    <xdr:pic>
      <xdr:nvPicPr>
        <xdr:cNvPr id="2" name="Picture 1">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0510800" y="898218"/>
          <a:ext cx="10908847" cy="6188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2217590</xdr:colOff>
      <xdr:row>1</xdr:row>
      <xdr:rowOff>535615</xdr:rowOff>
    </xdr:from>
    <xdr:to>
      <xdr:col>13</xdr:col>
      <xdr:colOff>2381250</xdr:colOff>
      <xdr:row>2</xdr:row>
      <xdr:rowOff>3190874</xdr:rowOff>
    </xdr:to>
    <xdr:pic>
      <xdr:nvPicPr>
        <xdr:cNvPr id="3" name="Picture 2" descr="index">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3952600" y="840415"/>
          <a:ext cx="12850960" cy="5627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5430384</xdr:colOff>
      <xdr:row>31</xdr:row>
      <xdr:rowOff>757464</xdr:rowOff>
    </xdr:from>
    <xdr:to>
      <xdr:col>6</xdr:col>
      <xdr:colOff>5893027</xdr:colOff>
      <xdr:row>31</xdr:row>
      <xdr:rowOff>1111249</xdr:rowOff>
    </xdr:to>
    <xdr:sp macro="" textlink="">
      <xdr:nvSpPr>
        <xdr:cNvPr id="4" name="Rectangle 3">
          <a:extLst>
            <a:ext uri="{FF2B5EF4-FFF2-40B4-BE49-F238E27FC236}">
              <a16:creationId xmlns:a16="http://schemas.microsoft.com/office/drawing/2014/main" id="{00000000-0008-0000-1000-000004000000}"/>
            </a:ext>
          </a:extLst>
        </xdr:cNvPr>
        <xdr:cNvSpPr/>
      </xdr:nvSpPr>
      <xdr:spPr>
        <a:xfrm flipH="1">
          <a:off x="10022331773" y="711662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3511776</xdr:colOff>
      <xdr:row>31</xdr:row>
      <xdr:rowOff>639536</xdr:rowOff>
    </xdr:from>
    <xdr:to>
      <xdr:col>5</xdr:col>
      <xdr:colOff>3981451</xdr:colOff>
      <xdr:row>31</xdr:row>
      <xdr:rowOff>1143000</xdr:rowOff>
    </xdr:to>
    <xdr:sp macro="" textlink="">
      <xdr:nvSpPr>
        <xdr:cNvPr id="5" name="Rectangle 4">
          <a:extLst>
            <a:ext uri="{FF2B5EF4-FFF2-40B4-BE49-F238E27FC236}">
              <a16:creationId xmlns:a16="http://schemas.microsoft.com/office/drawing/2014/main" id="{00000000-0008-0000-1000-000005000000}"/>
            </a:ext>
          </a:extLst>
        </xdr:cNvPr>
        <xdr:cNvSpPr/>
      </xdr:nvSpPr>
      <xdr:spPr>
        <a:xfrm flipH="1">
          <a:off x="10031148974" y="71048336"/>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246288</xdr:colOff>
      <xdr:row>31</xdr:row>
      <xdr:rowOff>615724</xdr:rowOff>
    </xdr:from>
    <xdr:to>
      <xdr:col>8</xdr:col>
      <xdr:colOff>677636</xdr:colOff>
      <xdr:row>31</xdr:row>
      <xdr:rowOff>1078366</xdr:rowOff>
    </xdr:to>
    <xdr:sp macro="" textlink="">
      <xdr:nvSpPr>
        <xdr:cNvPr id="6" name="Rectangle 5">
          <a:extLst>
            <a:ext uri="{FF2B5EF4-FFF2-40B4-BE49-F238E27FC236}">
              <a16:creationId xmlns:a16="http://schemas.microsoft.com/office/drawing/2014/main" id="{00000000-0008-0000-1000-000006000000}"/>
            </a:ext>
          </a:extLst>
        </xdr:cNvPr>
        <xdr:cNvSpPr/>
      </xdr:nvSpPr>
      <xdr:spPr>
        <a:xfrm flipH="1">
          <a:off x="10011440389" y="7102452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31</xdr:row>
      <xdr:rowOff>0</xdr:rowOff>
    </xdr:from>
    <xdr:to>
      <xdr:col>5</xdr:col>
      <xdr:colOff>9524</xdr:colOff>
      <xdr:row>31</xdr:row>
      <xdr:rowOff>219048</xdr:rowOff>
    </xdr:to>
    <xdr:pic>
      <xdr:nvPicPr>
        <xdr:cNvPr id="7" name="Picture 6">
          <a:extLst>
            <a:ext uri="{FF2B5EF4-FFF2-40B4-BE49-F238E27FC236}">
              <a16:creationId xmlns:a16="http://schemas.microsoft.com/office/drawing/2014/main" id="{00000000-0008-0000-1000-000007000000}"/>
            </a:ext>
          </a:extLst>
        </xdr:cNvPr>
        <xdr:cNvPicPr>
          <a:picLocks noChangeAspect="1"/>
        </xdr:cNvPicPr>
      </xdr:nvPicPr>
      <xdr:blipFill>
        <a:blip xmlns:r="http://schemas.openxmlformats.org/officeDocument/2006/relationships" r:embed="rId3"/>
        <a:stretch>
          <a:fillRect/>
        </a:stretch>
      </xdr:blipFill>
      <xdr:spPr>
        <a:xfrm>
          <a:off x="10035120901" y="70408800"/>
          <a:ext cx="9524" cy="219048"/>
        </a:xfrm>
        <a:prstGeom prst="rect">
          <a:avLst/>
        </a:prstGeom>
      </xdr:spPr>
    </xdr:pic>
    <xdr:clientData/>
  </xdr:twoCellAnchor>
  <xdr:twoCellAnchor>
    <xdr:from>
      <xdr:col>9</xdr:col>
      <xdr:colOff>4269013</xdr:colOff>
      <xdr:row>31</xdr:row>
      <xdr:rowOff>760186</xdr:rowOff>
    </xdr:from>
    <xdr:to>
      <xdr:col>9</xdr:col>
      <xdr:colOff>4700361</xdr:colOff>
      <xdr:row>31</xdr:row>
      <xdr:rowOff>1222828</xdr:rowOff>
    </xdr:to>
    <xdr:sp macro="" textlink="">
      <xdr:nvSpPr>
        <xdr:cNvPr id="8" name="Rectangle 7">
          <a:extLst>
            <a:ext uri="{FF2B5EF4-FFF2-40B4-BE49-F238E27FC236}">
              <a16:creationId xmlns:a16="http://schemas.microsoft.com/office/drawing/2014/main" id="{00000000-0008-0000-1000-000008000000}"/>
            </a:ext>
          </a:extLst>
        </xdr:cNvPr>
        <xdr:cNvSpPr/>
      </xdr:nvSpPr>
      <xdr:spPr>
        <a:xfrm flipH="1">
          <a:off x="10005693639" y="711689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4</xdr:col>
      <xdr:colOff>273275</xdr:colOff>
      <xdr:row>31</xdr:row>
      <xdr:rowOff>766536</xdr:rowOff>
    </xdr:from>
    <xdr:to>
      <xdr:col>4</xdr:col>
      <xdr:colOff>654276</xdr:colOff>
      <xdr:row>31</xdr:row>
      <xdr:rowOff>1229177</xdr:rowOff>
    </xdr:to>
    <xdr:sp macro="" textlink="">
      <xdr:nvSpPr>
        <xdr:cNvPr id="9" name="Rectangle 8">
          <a:extLst>
            <a:ext uri="{FF2B5EF4-FFF2-40B4-BE49-F238E27FC236}">
              <a16:creationId xmlns:a16="http://schemas.microsoft.com/office/drawing/2014/main" id="{00000000-0008-0000-1000-000009000000}"/>
            </a:ext>
          </a:extLst>
        </xdr:cNvPr>
        <xdr:cNvSpPr/>
      </xdr:nvSpPr>
      <xdr:spPr>
        <a:xfrm flipH="1">
          <a:off x="10037447949" y="7117533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9987743551" y="109442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11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2826241" name="Object 1" hidden="1">
                <a:extLst>
                  <a:ext uri="{63B3BB69-23CF-44E3-9099-C40C66FF867C}">
                    <a14:compatExt spid="_x0000_s2826241"/>
                  </a:ext>
                  <a:ext uri="{FF2B5EF4-FFF2-40B4-BE49-F238E27FC236}">
                    <a16:creationId xmlns:a16="http://schemas.microsoft.com/office/drawing/2014/main" id="{00000000-0008-0000-1100-000001202B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11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11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1100-000007000000}"/>
            </a:ext>
          </a:extLst>
        </xdr:cNvPr>
        <xdr:cNvPicPr>
          <a:picLocks noChangeAspect="1"/>
        </xdr:cNvPicPr>
      </xdr:nvPicPr>
      <xdr:blipFill>
        <a:blip xmlns:r="http://schemas.openxmlformats.org/officeDocument/2006/relationships" r:embed="rId1"/>
        <a:stretch>
          <a:fillRect/>
        </a:stretch>
      </xdr:blipFill>
      <xdr:spPr>
        <a:xfrm>
          <a:off x="9987743551" y="106203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2826242" name="Check Box 2" hidden="1">
              <a:extLst>
                <a:ext uri="{63B3BB69-23CF-44E3-9099-C40C66FF867C}">
                  <a14:compatExt spid="_x0000_s2826242"/>
                </a:ext>
                <a:ext uri="{FF2B5EF4-FFF2-40B4-BE49-F238E27FC236}">
                  <a16:creationId xmlns:a16="http://schemas.microsoft.com/office/drawing/2014/main" id="{00000000-0008-0000-1100-00000220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2826243" name="Check Box 3" hidden="1">
              <a:extLst>
                <a:ext uri="{63B3BB69-23CF-44E3-9099-C40C66FF867C}">
                  <a14:compatExt spid="_x0000_s2826243"/>
                </a:ext>
                <a:ext uri="{FF2B5EF4-FFF2-40B4-BE49-F238E27FC236}">
                  <a16:creationId xmlns:a16="http://schemas.microsoft.com/office/drawing/2014/main" id="{00000000-0008-0000-1100-00000320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2826244" name="Check Box 4" hidden="1">
              <a:extLst>
                <a:ext uri="{63B3BB69-23CF-44E3-9099-C40C66FF867C}">
                  <a14:compatExt spid="_x0000_s2826244"/>
                </a:ext>
                <a:ext uri="{FF2B5EF4-FFF2-40B4-BE49-F238E27FC236}">
                  <a16:creationId xmlns:a16="http://schemas.microsoft.com/office/drawing/2014/main" id="{00000000-0008-0000-1100-00000420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2826245" name="Check Box 5" hidden="1">
              <a:extLst>
                <a:ext uri="{63B3BB69-23CF-44E3-9099-C40C66FF867C}">
                  <a14:compatExt spid="_x0000_s2826245"/>
                </a:ext>
                <a:ext uri="{FF2B5EF4-FFF2-40B4-BE49-F238E27FC236}">
                  <a16:creationId xmlns:a16="http://schemas.microsoft.com/office/drawing/2014/main" id="{00000000-0008-0000-1100-00000520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2826246" name="Check Box 6" hidden="1">
              <a:extLst>
                <a:ext uri="{63B3BB69-23CF-44E3-9099-C40C66FF867C}">
                  <a14:compatExt spid="_x0000_s2826246"/>
                </a:ext>
                <a:ext uri="{FF2B5EF4-FFF2-40B4-BE49-F238E27FC236}">
                  <a16:creationId xmlns:a16="http://schemas.microsoft.com/office/drawing/2014/main" id="{00000000-0008-0000-1100-00000620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9.xml><?xml version="1.0" encoding="utf-8"?>
<xdr:wsDr xmlns:xdr="http://schemas.openxmlformats.org/drawingml/2006/spreadsheetDrawing" xmlns:a="http://schemas.openxmlformats.org/drawingml/2006/main">
  <xdr:twoCellAnchor>
    <xdr:from>
      <xdr:col>2</xdr:col>
      <xdr:colOff>178253</xdr:colOff>
      <xdr:row>1</xdr:row>
      <xdr:rowOff>593418</xdr:rowOff>
    </xdr:from>
    <xdr:to>
      <xdr:col>5</xdr:col>
      <xdr:colOff>4619625</xdr:colOff>
      <xdr:row>2</xdr:row>
      <xdr:rowOff>3810000</xdr:rowOff>
    </xdr:to>
    <xdr:pic>
      <xdr:nvPicPr>
        <xdr:cNvPr id="2" name="Picture 1">
          <a:extLst>
            <a:ext uri="{FF2B5EF4-FFF2-40B4-BE49-F238E27FC236}">
              <a16:creationId xmlns:a16="http://schemas.microsoft.com/office/drawing/2014/main" id="{00000000-0008-0000-1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0510800" y="898218"/>
          <a:ext cx="10908847" cy="6188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2217590</xdr:colOff>
      <xdr:row>1</xdr:row>
      <xdr:rowOff>535615</xdr:rowOff>
    </xdr:from>
    <xdr:to>
      <xdr:col>13</xdr:col>
      <xdr:colOff>2381250</xdr:colOff>
      <xdr:row>2</xdr:row>
      <xdr:rowOff>3190874</xdr:rowOff>
    </xdr:to>
    <xdr:pic>
      <xdr:nvPicPr>
        <xdr:cNvPr id="3" name="Picture 2" descr="index">
          <a:extLst>
            <a:ext uri="{FF2B5EF4-FFF2-40B4-BE49-F238E27FC236}">
              <a16:creationId xmlns:a16="http://schemas.microsoft.com/office/drawing/2014/main" id="{00000000-0008-0000-1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3952600" y="840415"/>
          <a:ext cx="12850960" cy="5627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5430384</xdr:colOff>
      <xdr:row>31</xdr:row>
      <xdr:rowOff>757464</xdr:rowOff>
    </xdr:from>
    <xdr:to>
      <xdr:col>6</xdr:col>
      <xdr:colOff>5893027</xdr:colOff>
      <xdr:row>31</xdr:row>
      <xdr:rowOff>1111249</xdr:rowOff>
    </xdr:to>
    <xdr:sp macro="" textlink="">
      <xdr:nvSpPr>
        <xdr:cNvPr id="4" name="Rectangle 3">
          <a:extLst>
            <a:ext uri="{FF2B5EF4-FFF2-40B4-BE49-F238E27FC236}">
              <a16:creationId xmlns:a16="http://schemas.microsoft.com/office/drawing/2014/main" id="{00000000-0008-0000-1200-000004000000}"/>
            </a:ext>
          </a:extLst>
        </xdr:cNvPr>
        <xdr:cNvSpPr/>
      </xdr:nvSpPr>
      <xdr:spPr>
        <a:xfrm flipH="1">
          <a:off x="10022331773" y="7164251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3511776</xdr:colOff>
      <xdr:row>31</xdr:row>
      <xdr:rowOff>639536</xdr:rowOff>
    </xdr:from>
    <xdr:to>
      <xdr:col>5</xdr:col>
      <xdr:colOff>3981451</xdr:colOff>
      <xdr:row>31</xdr:row>
      <xdr:rowOff>1143000</xdr:rowOff>
    </xdr:to>
    <xdr:sp macro="" textlink="">
      <xdr:nvSpPr>
        <xdr:cNvPr id="5" name="Rectangle 4">
          <a:extLst>
            <a:ext uri="{FF2B5EF4-FFF2-40B4-BE49-F238E27FC236}">
              <a16:creationId xmlns:a16="http://schemas.microsoft.com/office/drawing/2014/main" id="{00000000-0008-0000-1200-000005000000}"/>
            </a:ext>
          </a:extLst>
        </xdr:cNvPr>
        <xdr:cNvSpPr/>
      </xdr:nvSpPr>
      <xdr:spPr>
        <a:xfrm flipH="1">
          <a:off x="10031148974" y="71524586"/>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246288</xdr:colOff>
      <xdr:row>31</xdr:row>
      <xdr:rowOff>615724</xdr:rowOff>
    </xdr:from>
    <xdr:to>
      <xdr:col>8</xdr:col>
      <xdr:colOff>677636</xdr:colOff>
      <xdr:row>31</xdr:row>
      <xdr:rowOff>1078366</xdr:rowOff>
    </xdr:to>
    <xdr:sp macro="" textlink="">
      <xdr:nvSpPr>
        <xdr:cNvPr id="6" name="Rectangle 5">
          <a:extLst>
            <a:ext uri="{FF2B5EF4-FFF2-40B4-BE49-F238E27FC236}">
              <a16:creationId xmlns:a16="http://schemas.microsoft.com/office/drawing/2014/main" id="{00000000-0008-0000-1200-000006000000}"/>
            </a:ext>
          </a:extLst>
        </xdr:cNvPr>
        <xdr:cNvSpPr/>
      </xdr:nvSpPr>
      <xdr:spPr>
        <a:xfrm flipH="1">
          <a:off x="10011440389" y="7150077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31</xdr:row>
      <xdr:rowOff>0</xdr:rowOff>
    </xdr:from>
    <xdr:to>
      <xdr:col>5</xdr:col>
      <xdr:colOff>9524</xdr:colOff>
      <xdr:row>31</xdr:row>
      <xdr:rowOff>219048</xdr:rowOff>
    </xdr:to>
    <xdr:pic>
      <xdr:nvPicPr>
        <xdr:cNvPr id="7" name="Picture 6">
          <a:extLst>
            <a:ext uri="{FF2B5EF4-FFF2-40B4-BE49-F238E27FC236}">
              <a16:creationId xmlns:a16="http://schemas.microsoft.com/office/drawing/2014/main" id="{00000000-0008-0000-1200-000007000000}"/>
            </a:ext>
          </a:extLst>
        </xdr:cNvPr>
        <xdr:cNvPicPr>
          <a:picLocks noChangeAspect="1"/>
        </xdr:cNvPicPr>
      </xdr:nvPicPr>
      <xdr:blipFill>
        <a:blip xmlns:r="http://schemas.openxmlformats.org/officeDocument/2006/relationships" r:embed="rId3"/>
        <a:stretch>
          <a:fillRect/>
        </a:stretch>
      </xdr:blipFill>
      <xdr:spPr>
        <a:xfrm>
          <a:off x="10035120901" y="70885050"/>
          <a:ext cx="9524" cy="219048"/>
        </a:xfrm>
        <a:prstGeom prst="rect">
          <a:avLst/>
        </a:prstGeom>
      </xdr:spPr>
    </xdr:pic>
    <xdr:clientData/>
  </xdr:twoCellAnchor>
  <xdr:twoCellAnchor>
    <xdr:from>
      <xdr:col>9</xdr:col>
      <xdr:colOff>4269013</xdr:colOff>
      <xdr:row>31</xdr:row>
      <xdr:rowOff>760186</xdr:rowOff>
    </xdr:from>
    <xdr:to>
      <xdr:col>9</xdr:col>
      <xdr:colOff>4700361</xdr:colOff>
      <xdr:row>31</xdr:row>
      <xdr:rowOff>1222828</xdr:rowOff>
    </xdr:to>
    <xdr:sp macro="" textlink="">
      <xdr:nvSpPr>
        <xdr:cNvPr id="8" name="Rectangle 7">
          <a:extLst>
            <a:ext uri="{FF2B5EF4-FFF2-40B4-BE49-F238E27FC236}">
              <a16:creationId xmlns:a16="http://schemas.microsoft.com/office/drawing/2014/main" id="{00000000-0008-0000-1200-000008000000}"/>
            </a:ext>
          </a:extLst>
        </xdr:cNvPr>
        <xdr:cNvSpPr/>
      </xdr:nvSpPr>
      <xdr:spPr>
        <a:xfrm flipH="1">
          <a:off x="10005693639" y="7164523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4</xdr:col>
      <xdr:colOff>273275</xdr:colOff>
      <xdr:row>31</xdr:row>
      <xdr:rowOff>766536</xdr:rowOff>
    </xdr:from>
    <xdr:to>
      <xdr:col>4</xdr:col>
      <xdr:colOff>654276</xdr:colOff>
      <xdr:row>31</xdr:row>
      <xdr:rowOff>1229177</xdr:rowOff>
    </xdr:to>
    <xdr:sp macro="" textlink="">
      <xdr:nvSpPr>
        <xdr:cNvPr id="9" name="Rectangle 8">
          <a:extLst>
            <a:ext uri="{FF2B5EF4-FFF2-40B4-BE49-F238E27FC236}">
              <a16:creationId xmlns:a16="http://schemas.microsoft.com/office/drawing/2014/main" id="{00000000-0008-0000-1200-000009000000}"/>
            </a:ext>
          </a:extLst>
        </xdr:cNvPr>
        <xdr:cNvSpPr/>
      </xdr:nvSpPr>
      <xdr:spPr>
        <a:xfrm flipH="1">
          <a:off x="10037447949" y="7165158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9987991201" y="107156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1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38793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1300-000004000000}"/>
            </a:ext>
          </a:extLst>
        </xdr:cNvPr>
        <xdr:cNvGrpSpPr>
          <a:grpSpLocks/>
        </xdr:cNvGrpSpPr>
      </xdr:nvGrpSpPr>
      <xdr:grpSpPr bwMode="auto">
        <a:xfrm>
          <a:off x="9948561152"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2827265" name="Object 1" hidden="1">
                <a:extLst>
                  <a:ext uri="{63B3BB69-23CF-44E3-9099-C40C66FF867C}">
                    <a14:compatExt spid="_x0000_s2827265"/>
                  </a:ext>
                  <a:ext uri="{FF2B5EF4-FFF2-40B4-BE49-F238E27FC236}">
                    <a16:creationId xmlns:a16="http://schemas.microsoft.com/office/drawing/2014/main" id="{00000000-0008-0000-1300-000001242B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13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13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09748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1300-000007000000}"/>
            </a:ext>
          </a:extLst>
        </xdr:cNvPr>
        <xdr:cNvPicPr>
          <a:picLocks noChangeAspect="1"/>
        </xdr:cNvPicPr>
      </xdr:nvPicPr>
      <xdr:blipFill>
        <a:blip xmlns:r="http://schemas.openxmlformats.org/officeDocument/2006/relationships" r:embed="rId1"/>
        <a:stretch>
          <a:fillRect/>
        </a:stretch>
      </xdr:blipFill>
      <xdr:spPr>
        <a:xfrm>
          <a:off x="9987991201" y="103917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2827266" name="Check Box 2" hidden="1">
              <a:extLst>
                <a:ext uri="{63B3BB69-23CF-44E3-9099-C40C66FF867C}">
                  <a14:compatExt spid="_x0000_s2827266"/>
                </a:ext>
                <a:ext uri="{FF2B5EF4-FFF2-40B4-BE49-F238E27FC236}">
                  <a16:creationId xmlns:a16="http://schemas.microsoft.com/office/drawing/2014/main" id="{00000000-0008-0000-1300-0000022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2827267" name="Check Box 3" hidden="1">
              <a:extLst>
                <a:ext uri="{63B3BB69-23CF-44E3-9099-C40C66FF867C}">
                  <a14:compatExt spid="_x0000_s2827267"/>
                </a:ext>
                <a:ext uri="{FF2B5EF4-FFF2-40B4-BE49-F238E27FC236}">
                  <a16:creationId xmlns:a16="http://schemas.microsoft.com/office/drawing/2014/main" id="{00000000-0008-0000-1300-0000032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2827268" name="Check Box 4" hidden="1">
              <a:extLst>
                <a:ext uri="{63B3BB69-23CF-44E3-9099-C40C66FF867C}">
                  <a14:compatExt spid="_x0000_s2827268"/>
                </a:ext>
                <a:ext uri="{FF2B5EF4-FFF2-40B4-BE49-F238E27FC236}">
                  <a16:creationId xmlns:a16="http://schemas.microsoft.com/office/drawing/2014/main" id="{00000000-0008-0000-1300-0000042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2827269" name="Check Box 5" hidden="1">
              <a:extLst>
                <a:ext uri="{63B3BB69-23CF-44E3-9099-C40C66FF867C}">
                  <a14:compatExt spid="_x0000_s2827269"/>
                </a:ext>
                <a:ext uri="{FF2B5EF4-FFF2-40B4-BE49-F238E27FC236}">
                  <a16:creationId xmlns:a16="http://schemas.microsoft.com/office/drawing/2014/main" id="{00000000-0008-0000-1300-0000052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2827270" name="Check Box 6" hidden="1">
              <a:extLst>
                <a:ext uri="{63B3BB69-23CF-44E3-9099-C40C66FF867C}">
                  <a14:compatExt spid="_x0000_s2827270"/>
                </a:ext>
                <a:ext uri="{FF2B5EF4-FFF2-40B4-BE49-F238E27FC236}">
                  <a16:creationId xmlns:a16="http://schemas.microsoft.com/office/drawing/2014/main" id="{00000000-0008-0000-1300-0000062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21.xml><?xml version="1.0" encoding="utf-8"?>
<xdr:wsDr xmlns:xdr="http://schemas.openxmlformats.org/drawingml/2006/spreadsheetDrawing" xmlns:a="http://schemas.openxmlformats.org/drawingml/2006/main">
  <xdr:twoCellAnchor>
    <xdr:from>
      <xdr:col>2</xdr:col>
      <xdr:colOff>178253</xdr:colOff>
      <xdr:row>1</xdr:row>
      <xdr:rowOff>593418</xdr:rowOff>
    </xdr:from>
    <xdr:to>
      <xdr:col>5</xdr:col>
      <xdr:colOff>4619625</xdr:colOff>
      <xdr:row>2</xdr:row>
      <xdr:rowOff>3810000</xdr:rowOff>
    </xdr:to>
    <xdr:pic>
      <xdr:nvPicPr>
        <xdr:cNvPr id="2" name="Picture 1">
          <a:extLst>
            <a:ext uri="{FF2B5EF4-FFF2-40B4-BE49-F238E27FC236}">
              <a16:creationId xmlns:a16="http://schemas.microsoft.com/office/drawing/2014/main" id="{00000000-0008-0000-1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0510800" y="898218"/>
          <a:ext cx="10908847" cy="6188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2217590</xdr:colOff>
      <xdr:row>1</xdr:row>
      <xdr:rowOff>535615</xdr:rowOff>
    </xdr:from>
    <xdr:to>
      <xdr:col>13</xdr:col>
      <xdr:colOff>2381250</xdr:colOff>
      <xdr:row>2</xdr:row>
      <xdr:rowOff>3190874</xdr:rowOff>
    </xdr:to>
    <xdr:pic>
      <xdr:nvPicPr>
        <xdr:cNvPr id="3" name="Picture 2" descr="index">
          <a:extLst>
            <a:ext uri="{FF2B5EF4-FFF2-40B4-BE49-F238E27FC236}">
              <a16:creationId xmlns:a16="http://schemas.microsoft.com/office/drawing/2014/main" id="{00000000-0008-0000-14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3952600" y="840415"/>
          <a:ext cx="12850960" cy="5627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5430384</xdr:colOff>
      <xdr:row>31</xdr:row>
      <xdr:rowOff>757464</xdr:rowOff>
    </xdr:from>
    <xdr:to>
      <xdr:col>6</xdr:col>
      <xdr:colOff>5893027</xdr:colOff>
      <xdr:row>31</xdr:row>
      <xdr:rowOff>1111249</xdr:rowOff>
    </xdr:to>
    <xdr:sp macro="" textlink="">
      <xdr:nvSpPr>
        <xdr:cNvPr id="4" name="Rectangle 3">
          <a:extLst>
            <a:ext uri="{FF2B5EF4-FFF2-40B4-BE49-F238E27FC236}">
              <a16:creationId xmlns:a16="http://schemas.microsoft.com/office/drawing/2014/main" id="{00000000-0008-0000-1400-000004000000}"/>
            </a:ext>
          </a:extLst>
        </xdr:cNvPr>
        <xdr:cNvSpPr/>
      </xdr:nvSpPr>
      <xdr:spPr>
        <a:xfrm flipH="1">
          <a:off x="10022331773" y="711662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3511776</xdr:colOff>
      <xdr:row>31</xdr:row>
      <xdr:rowOff>639536</xdr:rowOff>
    </xdr:from>
    <xdr:to>
      <xdr:col>5</xdr:col>
      <xdr:colOff>3981451</xdr:colOff>
      <xdr:row>31</xdr:row>
      <xdr:rowOff>1143000</xdr:rowOff>
    </xdr:to>
    <xdr:sp macro="" textlink="">
      <xdr:nvSpPr>
        <xdr:cNvPr id="5" name="Rectangle 4">
          <a:extLst>
            <a:ext uri="{FF2B5EF4-FFF2-40B4-BE49-F238E27FC236}">
              <a16:creationId xmlns:a16="http://schemas.microsoft.com/office/drawing/2014/main" id="{00000000-0008-0000-1400-000005000000}"/>
            </a:ext>
          </a:extLst>
        </xdr:cNvPr>
        <xdr:cNvSpPr/>
      </xdr:nvSpPr>
      <xdr:spPr>
        <a:xfrm flipH="1">
          <a:off x="10031148974" y="71048336"/>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246288</xdr:colOff>
      <xdr:row>31</xdr:row>
      <xdr:rowOff>615724</xdr:rowOff>
    </xdr:from>
    <xdr:to>
      <xdr:col>8</xdr:col>
      <xdr:colOff>677636</xdr:colOff>
      <xdr:row>31</xdr:row>
      <xdr:rowOff>1078366</xdr:rowOff>
    </xdr:to>
    <xdr:sp macro="" textlink="">
      <xdr:nvSpPr>
        <xdr:cNvPr id="6" name="Rectangle 5">
          <a:extLst>
            <a:ext uri="{FF2B5EF4-FFF2-40B4-BE49-F238E27FC236}">
              <a16:creationId xmlns:a16="http://schemas.microsoft.com/office/drawing/2014/main" id="{00000000-0008-0000-1400-000006000000}"/>
            </a:ext>
          </a:extLst>
        </xdr:cNvPr>
        <xdr:cNvSpPr/>
      </xdr:nvSpPr>
      <xdr:spPr>
        <a:xfrm flipH="1">
          <a:off x="10011440389" y="7102452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31</xdr:row>
      <xdr:rowOff>0</xdr:rowOff>
    </xdr:from>
    <xdr:to>
      <xdr:col>5</xdr:col>
      <xdr:colOff>9524</xdr:colOff>
      <xdr:row>31</xdr:row>
      <xdr:rowOff>219048</xdr:rowOff>
    </xdr:to>
    <xdr:pic>
      <xdr:nvPicPr>
        <xdr:cNvPr id="7" name="Picture 6">
          <a:extLst>
            <a:ext uri="{FF2B5EF4-FFF2-40B4-BE49-F238E27FC236}">
              <a16:creationId xmlns:a16="http://schemas.microsoft.com/office/drawing/2014/main" id="{00000000-0008-0000-1400-000007000000}"/>
            </a:ext>
          </a:extLst>
        </xdr:cNvPr>
        <xdr:cNvPicPr>
          <a:picLocks noChangeAspect="1"/>
        </xdr:cNvPicPr>
      </xdr:nvPicPr>
      <xdr:blipFill>
        <a:blip xmlns:r="http://schemas.openxmlformats.org/officeDocument/2006/relationships" r:embed="rId3"/>
        <a:stretch>
          <a:fillRect/>
        </a:stretch>
      </xdr:blipFill>
      <xdr:spPr>
        <a:xfrm>
          <a:off x="10035120901" y="70408800"/>
          <a:ext cx="9524" cy="219048"/>
        </a:xfrm>
        <a:prstGeom prst="rect">
          <a:avLst/>
        </a:prstGeom>
      </xdr:spPr>
    </xdr:pic>
    <xdr:clientData/>
  </xdr:twoCellAnchor>
  <xdr:twoCellAnchor>
    <xdr:from>
      <xdr:col>9</xdr:col>
      <xdr:colOff>4269013</xdr:colOff>
      <xdr:row>31</xdr:row>
      <xdr:rowOff>760186</xdr:rowOff>
    </xdr:from>
    <xdr:to>
      <xdr:col>9</xdr:col>
      <xdr:colOff>4700361</xdr:colOff>
      <xdr:row>31</xdr:row>
      <xdr:rowOff>1222828</xdr:rowOff>
    </xdr:to>
    <xdr:sp macro="" textlink="">
      <xdr:nvSpPr>
        <xdr:cNvPr id="8" name="Rectangle 7">
          <a:extLst>
            <a:ext uri="{FF2B5EF4-FFF2-40B4-BE49-F238E27FC236}">
              <a16:creationId xmlns:a16="http://schemas.microsoft.com/office/drawing/2014/main" id="{00000000-0008-0000-1400-000008000000}"/>
            </a:ext>
          </a:extLst>
        </xdr:cNvPr>
        <xdr:cNvSpPr/>
      </xdr:nvSpPr>
      <xdr:spPr>
        <a:xfrm flipH="1">
          <a:off x="10005693639" y="711689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4</xdr:col>
      <xdr:colOff>273275</xdr:colOff>
      <xdr:row>31</xdr:row>
      <xdr:rowOff>766536</xdr:rowOff>
    </xdr:from>
    <xdr:to>
      <xdr:col>4</xdr:col>
      <xdr:colOff>654276</xdr:colOff>
      <xdr:row>31</xdr:row>
      <xdr:rowOff>1229177</xdr:rowOff>
    </xdr:to>
    <xdr:sp macro="" textlink="">
      <xdr:nvSpPr>
        <xdr:cNvPr id="9" name="Rectangle 8">
          <a:extLst>
            <a:ext uri="{FF2B5EF4-FFF2-40B4-BE49-F238E27FC236}">
              <a16:creationId xmlns:a16="http://schemas.microsoft.com/office/drawing/2014/main" id="{00000000-0008-0000-1400-000009000000}"/>
            </a:ext>
          </a:extLst>
        </xdr:cNvPr>
        <xdr:cNvSpPr/>
      </xdr:nvSpPr>
      <xdr:spPr>
        <a:xfrm flipH="1">
          <a:off x="10037447949" y="7117533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9990048601" y="121920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38100</xdr:rowOff>
        </xdr:to>
        <xdr:sp macro="" textlink="">
          <xdr:nvSpPr>
            <xdr:cNvPr id="2820097" name="Check Box 1" hidden="1">
              <a:extLst>
                <a:ext uri="{63B3BB69-23CF-44E3-9099-C40C66FF867C}">
                  <a14:compatExt spid="_x0000_s2820097"/>
                </a:ext>
                <a:ext uri="{FF2B5EF4-FFF2-40B4-BE49-F238E27FC236}">
                  <a16:creationId xmlns:a16="http://schemas.microsoft.com/office/drawing/2014/main" id="{00000000-0008-0000-1500-00000108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1009650</xdr:colOff>
          <xdr:row>36</xdr:row>
          <xdr:rowOff>9525</xdr:rowOff>
        </xdr:to>
        <xdr:sp macro="" textlink="">
          <xdr:nvSpPr>
            <xdr:cNvPr id="2820098" name="Check Box 2" hidden="1">
              <a:extLst>
                <a:ext uri="{63B3BB69-23CF-44E3-9099-C40C66FF867C}">
                  <a14:compatExt spid="_x0000_s2820098"/>
                </a:ext>
                <a:ext uri="{FF2B5EF4-FFF2-40B4-BE49-F238E27FC236}">
                  <a16:creationId xmlns:a16="http://schemas.microsoft.com/office/drawing/2014/main" id="{00000000-0008-0000-1500-00000208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2820099" name="Check Box 3" hidden="1">
              <a:extLst>
                <a:ext uri="{63B3BB69-23CF-44E3-9099-C40C66FF867C}">
                  <a14:compatExt spid="_x0000_s2820099"/>
                </a:ext>
                <a:ext uri="{FF2B5EF4-FFF2-40B4-BE49-F238E27FC236}">
                  <a16:creationId xmlns:a16="http://schemas.microsoft.com/office/drawing/2014/main" id="{00000000-0008-0000-1500-00000308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609600</xdr:colOff>
          <xdr:row>36</xdr:row>
          <xdr:rowOff>38100</xdr:rowOff>
        </xdr:to>
        <xdr:sp macro="" textlink="">
          <xdr:nvSpPr>
            <xdr:cNvPr id="2820100" name="Check Box 4" hidden="1">
              <a:extLst>
                <a:ext uri="{63B3BB69-23CF-44E3-9099-C40C66FF867C}">
                  <a14:compatExt spid="_x0000_s2820100"/>
                </a:ext>
                <a:ext uri="{FF2B5EF4-FFF2-40B4-BE49-F238E27FC236}">
                  <a16:creationId xmlns:a16="http://schemas.microsoft.com/office/drawing/2014/main" id="{00000000-0008-0000-1500-00000408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38100</xdr:rowOff>
        </xdr:to>
        <xdr:sp macro="" textlink="">
          <xdr:nvSpPr>
            <xdr:cNvPr id="2820101" name="Check Box 5" hidden="1">
              <a:extLst>
                <a:ext uri="{63B3BB69-23CF-44E3-9099-C40C66FF867C}">
                  <a14:compatExt spid="_x0000_s2820101"/>
                </a:ext>
                <a:ext uri="{FF2B5EF4-FFF2-40B4-BE49-F238E27FC236}">
                  <a16:creationId xmlns:a16="http://schemas.microsoft.com/office/drawing/2014/main" id="{00000000-0008-0000-1500-00000508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3" name="Picture 1">
          <a:extLst>
            <a:ext uri="{FF2B5EF4-FFF2-40B4-BE49-F238E27FC236}">
              <a16:creationId xmlns:a16="http://schemas.microsoft.com/office/drawing/2014/main" id="{00000000-0008-0000-1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9302456" y="838620"/>
          <a:ext cx="1219033"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4" name="Group 3">
          <a:extLst>
            <a:ext uri="{FF2B5EF4-FFF2-40B4-BE49-F238E27FC236}">
              <a16:creationId xmlns:a16="http://schemas.microsoft.com/office/drawing/2014/main" id="{00000000-0008-0000-1500-000004000000}"/>
            </a:ext>
          </a:extLst>
        </xdr:cNvPr>
        <xdr:cNvGrpSpPr>
          <a:grpSpLocks/>
        </xdr:cNvGrpSpPr>
      </xdr:nvGrpSpPr>
      <xdr:grpSpPr bwMode="auto">
        <a:xfrm>
          <a:off x="10034148379" y="779689"/>
          <a:ext cx="2520615" cy="1402556"/>
          <a:chOff x="7483" y="1187"/>
          <a:chExt cx="3022" cy="1915"/>
        </a:xfrm>
      </xdr:grpSpPr>
      <mc:AlternateContent xmlns:mc="http://schemas.openxmlformats.org/markup-compatibility/2006">
        <mc:Choice xmlns:a14="http://schemas.microsoft.com/office/drawing/2010/main" Requires="a14">
          <xdr:sp macro="" textlink="">
            <xdr:nvSpPr>
              <xdr:cNvPr id="2820102" name="Object 6" hidden="1">
                <a:extLst>
                  <a:ext uri="{63B3BB69-23CF-44E3-9099-C40C66FF867C}">
                    <a14:compatExt spid="_x0000_s2820102"/>
                  </a:ext>
                  <a:ext uri="{FF2B5EF4-FFF2-40B4-BE49-F238E27FC236}">
                    <a16:creationId xmlns:a16="http://schemas.microsoft.com/office/drawing/2014/main" id="{00000000-0008-0000-1500-000006082B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15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6" name="Picture 5" descr="index">
          <a:extLst>
            <a:ext uri="{FF2B5EF4-FFF2-40B4-BE49-F238E27FC236}">
              <a16:creationId xmlns:a16="http://schemas.microsoft.com/office/drawing/2014/main" id="{00000000-0008-0000-15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74393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1500-000007000000}"/>
            </a:ext>
          </a:extLst>
        </xdr:cNvPr>
        <xdr:cNvPicPr>
          <a:picLocks noChangeAspect="1"/>
        </xdr:cNvPicPr>
      </xdr:nvPicPr>
      <xdr:blipFill>
        <a:blip xmlns:r="http://schemas.openxmlformats.org/officeDocument/2006/relationships" r:embed="rId1"/>
        <a:stretch>
          <a:fillRect/>
        </a:stretch>
      </xdr:blipFill>
      <xdr:spPr>
        <a:xfrm>
          <a:off x="9990048601" y="119062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180975</xdr:colOff>
          <xdr:row>34</xdr:row>
          <xdr:rowOff>247650</xdr:rowOff>
        </xdr:to>
        <xdr:sp macro="" textlink="">
          <xdr:nvSpPr>
            <xdr:cNvPr id="2820103" name="Check Box 7" hidden="1">
              <a:extLst>
                <a:ext uri="{63B3BB69-23CF-44E3-9099-C40C66FF867C}">
                  <a14:compatExt spid="_x0000_s2820103"/>
                </a:ext>
                <a:ext uri="{FF2B5EF4-FFF2-40B4-BE49-F238E27FC236}">
                  <a16:creationId xmlns:a16="http://schemas.microsoft.com/office/drawing/2014/main" id="{00000000-0008-0000-1500-00000708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657225</xdr:colOff>
          <xdr:row>34</xdr:row>
          <xdr:rowOff>247650</xdr:rowOff>
        </xdr:to>
        <xdr:sp macro="" textlink="">
          <xdr:nvSpPr>
            <xdr:cNvPr id="2820104" name="Check Box 8" hidden="1">
              <a:extLst>
                <a:ext uri="{63B3BB69-23CF-44E3-9099-C40C66FF867C}">
                  <a14:compatExt spid="_x0000_s2820104"/>
                </a:ext>
                <a:ext uri="{FF2B5EF4-FFF2-40B4-BE49-F238E27FC236}">
                  <a16:creationId xmlns:a16="http://schemas.microsoft.com/office/drawing/2014/main" id="{00000000-0008-0000-1500-00000808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228600</xdr:rowOff>
        </xdr:to>
        <xdr:sp macro="" textlink="">
          <xdr:nvSpPr>
            <xdr:cNvPr id="2820105" name="Check Box 9" hidden="1">
              <a:extLst>
                <a:ext uri="{63B3BB69-23CF-44E3-9099-C40C66FF867C}">
                  <a14:compatExt spid="_x0000_s2820105"/>
                </a:ext>
                <a:ext uri="{FF2B5EF4-FFF2-40B4-BE49-F238E27FC236}">
                  <a16:creationId xmlns:a16="http://schemas.microsoft.com/office/drawing/2014/main" id="{00000000-0008-0000-1500-00000908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276225</xdr:rowOff>
        </xdr:to>
        <xdr:sp macro="" textlink="">
          <xdr:nvSpPr>
            <xdr:cNvPr id="2820106" name="Check Box 10" hidden="1">
              <a:extLst>
                <a:ext uri="{63B3BB69-23CF-44E3-9099-C40C66FF867C}">
                  <a14:compatExt spid="_x0000_s2820106"/>
                </a:ext>
                <a:ext uri="{FF2B5EF4-FFF2-40B4-BE49-F238E27FC236}">
                  <a16:creationId xmlns:a16="http://schemas.microsoft.com/office/drawing/2014/main" id="{00000000-0008-0000-1500-00000A08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228600</xdr:colOff>
          <xdr:row>34</xdr:row>
          <xdr:rowOff>228600</xdr:rowOff>
        </xdr:to>
        <xdr:sp macro="" textlink="">
          <xdr:nvSpPr>
            <xdr:cNvPr id="2820107" name="Check Box 11" hidden="1">
              <a:extLst>
                <a:ext uri="{63B3BB69-23CF-44E3-9099-C40C66FF867C}">
                  <a14:compatExt spid="_x0000_s2820107"/>
                </a:ext>
                <a:ext uri="{FF2B5EF4-FFF2-40B4-BE49-F238E27FC236}">
                  <a16:creationId xmlns:a16="http://schemas.microsoft.com/office/drawing/2014/main" id="{00000000-0008-0000-1500-00000B08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23.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9988619851"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152400</xdr:colOff>
          <xdr:row>34</xdr:row>
          <xdr:rowOff>247650</xdr:rowOff>
        </xdr:to>
        <xdr:sp macro="" textlink="">
          <xdr:nvSpPr>
            <xdr:cNvPr id="2821121" name="Check Box 1" hidden="1">
              <a:extLst>
                <a:ext uri="{63B3BB69-23CF-44E3-9099-C40C66FF867C}">
                  <a14:compatExt spid="_x0000_s2821121"/>
                </a:ext>
                <a:ext uri="{FF2B5EF4-FFF2-40B4-BE49-F238E27FC236}">
                  <a16:creationId xmlns:a16="http://schemas.microsoft.com/office/drawing/2014/main" id="{00000000-0008-0000-1600-0000010C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2821122" name="Check Box 2" hidden="1">
              <a:extLst>
                <a:ext uri="{63B3BB69-23CF-44E3-9099-C40C66FF867C}">
                  <a14:compatExt spid="_x0000_s2821122"/>
                </a:ext>
                <a:ext uri="{FF2B5EF4-FFF2-40B4-BE49-F238E27FC236}">
                  <a16:creationId xmlns:a16="http://schemas.microsoft.com/office/drawing/2014/main" id="{00000000-0008-0000-1600-0000020C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228600</xdr:rowOff>
        </xdr:to>
        <xdr:sp macro="" textlink="">
          <xdr:nvSpPr>
            <xdr:cNvPr id="2821123" name="Check Box 3" hidden="1">
              <a:extLst>
                <a:ext uri="{63B3BB69-23CF-44E3-9099-C40C66FF867C}">
                  <a14:compatExt spid="_x0000_s2821123"/>
                </a:ext>
                <a:ext uri="{FF2B5EF4-FFF2-40B4-BE49-F238E27FC236}">
                  <a16:creationId xmlns:a16="http://schemas.microsoft.com/office/drawing/2014/main" id="{00000000-0008-0000-1600-0000030C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2821124" name="Check Box 4" hidden="1">
              <a:extLst>
                <a:ext uri="{63B3BB69-23CF-44E3-9099-C40C66FF867C}">
                  <a14:compatExt spid="_x0000_s2821124"/>
                </a:ext>
                <a:ext uri="{FF2B5EF4-FFF2-40B4-BE49-F238E27FC236}">
                  <a16:creationId xmlns:a16="http://schemas.microsoft.com/office/drawing/2014/main" id="{00000000-0008-0000-1600-0000040C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1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016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1600-000004000000}"/>
            </a:ext>
          </a:extLst>
        </xdr:cNvPr>
        <xdr:cNvGrpSpPr>
          <a:grpSpLocks/>
        </xdr:cNvGrpSpPr>
      </xdr:nvGrpSpPr>
      <xdr:grpSpPr bwMode="auto">
        <a:xfrm>
          <a:off x="10032719629" y="779689"/>
          <a:ext cx="2520615" cy="1214008"/>
          <a:chOff x="7483" y="1187"/>
          <a:chExt cx="3022" cy="1915"/>
        </a:xfrm>
      </xdr:grpSpPr>
      <mc:AlternateContent xmlns:mc="http://schemas.openxmlformats.org/markup-compatibility/2006">
        <mc:Choice xmlns:a14="http://schemas.microsoft.com/office/drawing/2010/main" Requires="a14">
          <xdr:sp macro="" textlink="">
            <xdr:nvSpPr>
              <xdr:cNvPr id="2821125" name="Object 5" hidden="1">
                <a:extLst>
                  <a:ext uri="{63B3BB69-23CF-44E3-9099-C40C66FF867C}">
                    <a14:compatExt spid="_x0000_s2821125"/>
                  </a:ext>
                  <a:ext uri="{FF2B5EF4-FFF2-40B4-BE49-F238E27FC236}">
                    <a16:creationId xmlns:a16="http://schemas.microsoft.com/office/drawing/2014/main" id="{00000000-0008-0000-1600-0000050C2B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16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6" name="Picture 5" descr="index">
          <a:extLst>
            <a:ext uri="{FF2B5EF4-FFF2-40B4-BE49-F238E27FC236}">
              <a16:creationId xmlns:a16="http://schemas.microsoft.com/office/drawing/2014/main" id="{00000000-0008-0000-16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34246" y="898712"/>
          <a:ext cx="1690347"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2821126" name="Check Box 6" hidden="1">
              <a:extLst>
                <a:ext uri="{63B3BB69-23CF-44E3-9099-C40C66FF867C}">
                  <a14:compatExt spid="_x0000_s2821126"/>
                </a:ext>
                <a:ext uri="{FF2B5EF4-FFF2-40B4-BE49-F238E27FC236}">
                  <a16:creationId xmlns:a16="http://schemas.microsoft.com/office/drawing/2014/main" id="{00000000-0008-0000-1600-0000060C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24.xml><?xml version="1.0" encoding="utf-8"?>
<xdr:wsDr xmlns:xdr="http://schemas.openxmlformats.org/drawingml/2006/spreadsheetDrawing" xmlns:a="http://schemas.openxmlformats.org/drawingml/2006/main">
  <xdr:twoCellAnchor>
    <xdr:from>
      <xdr:col>1</xdr:col>
      <xdr:colOff>225901</xdr:colOff>
      <xdr:row>1</xdr:row>
      <xdr:rowOff>666750</xdr:rowOff>
    </xdr:from>
    <xdr:to>
      <xdr:col>5</xdr:col>
      <xdr:colOff>3497278</xdr:colOff>
      <xdr:row>2</xdr:row>
      <xdr:rowOff>4191000</xdr:rowOff>
    </xdr:to>
    <xdr:pic>
      <xdr:nvPicPr>
        <xdr:cNvPr id="2" name="Picture 1">
          <a:extLst>
            <a:ext uri="{FF2B5EF4-FFF2-40B4-BE49-F238E27FC236}">
              <a16:creationId xmlns:a16="http://schemas.microsoft.com/office/drawing/2014/main" id="{00000000-0008-0000-1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5403797" y="971550"/>
          <a:ext cx="11453352" cy="649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87386</xdr:colOff>
      <xdr:row>1</xdr:row>
      <xdr:rowOff>726115</xdr:rowOff>
    </xdr:from>
    <xdr:to>
      <xdr:col>13</xdr:col>
      <xdr:colOff>3933700</xdr:colOff>
      <xdr:row>2</xdr:row>
      <xdr:rowOff>3476624</xdr:rowOff>
    </xdr:to>
    <xdr:pic>
      <xdr:nvPicPr>
        <xdr:cNvPr id="3" name="Picture 2" descr="index">
          <a:extLst>
            <a:ext uri="{FF2B5EF4-FFF2-40B4-BE49-F238E27FC236}">
              <a16:creationId xmlns:a16="http://schemas.microsoft.com/office/drawing/2014/main" id="{00000000-0008-0000-1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8961625" y="1030915"/>
          <a:ext cx="16790789" cy="57223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6287634</xdr:colOff>
      <xdr:row>54</xdr:row>
      <xdr:rowOff>138339</xdr:rowOff>
    </xdr:from>
    <xdr:to>
      <xdr:col>6</xdr:col>
      <xdr:colOff>6750277</xdr:colOff>
      <xdr:row>54</xdr:row>
      <xdr:rowOff>492124</xdr:rowOff>
    </xdr:to>
    <xdr:sp macro="" textlink="">
      <xdr:nvSpPr>
        <xdr:cNvPr id="4" name="Rectangle 3">
          <a:extLst>
            <a:ext uri="{FF2B5EF4-FFF2-40B4-BE49-F238E27FC236}">
              <a16:creationId xmlns:a16="http://schemas.microsoft.com/office/drawing/2014/main" id="{00000000-0008-0000-1700-000004000000}"/>
            </a:ext>
          </a:extLst>
        </xdr:cNvPr>
        <xdr:cNvSpPr/>
      </xdr:nvSpPr>
      <xdr:spPr>
        <a:xfrm flipH="1">
          <a:off x="10017769298" y="1426799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3273651</xdr:colOff>
      <xdr:row>54</xdr:row>
      <xdr:rowOff>258536</xdr:rowOff>
    </xdr:from>
    <xdr:to>
      <xdr:col>5</xdr:col>
      <xdr:colOff>3743326</xdr:colOff>
      <xdr:row>54</xdr:row>
      <xdr:rowOff>762000</xdr:rowOff>
    </xdr:to>
    <xdr:sp macro="" textlink="">
      <xdr:nvSpPr>
        <xdr:cNvPr id="5" name="Rectangle 4">
          <a:extLst>
            <a:ext uri="{FF2B5EF4-FFF2-40B4-BE49-F238E27FC236}">
              <a16:creationId xmlns:a16="http://schemas.microsoft.com/office/drawing/2014/main" id="{00000000-0008-0000-1700-000005000000}"/>
            </a:ext>
          </a:extLst>
        </xdr:cNvPr>
        <xdr:cNvSpPr/>
      </xdr:nvSpPr>
      <xdr:spPr>
        <a:xfrm flipH="1">
          <a:off x="10025157749" y="14280016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1675038</xdr:colOff>
      <xdr:row>54</xdr:row>
      <xdr:rowOff>187099</xdr:rowOff>
    </xdr:from>
    <xdr:to>
      <xdr:col>8</xdr:col>
      <xdr:colOff>2106386</xdr:colOff>
      <xdr:row>54</xdr:row>
      <xdr:rowOff>649741</xdr:rowOff>
    </xdr:to>
    <xdr:sp macro="" textlink="">
      <xdr:nvSpPr>
        <xdr:cNvPr id="6" name="Rectangle 5">
          <a:extLst>
            <a:ext uri="{FF2B5EF4-FFF2-40B4-BE49-F238E27FC236}">
              <a16:creationId xmlns:a16="http://schemas.microsoft.com/office/drawing/2014/main" id="{00000000-0008-0000-1700-000006000000}"/>
            </a:ext>
          </a:extLst>
        </xdr:cNvPr>
        <xdr:cNvSpPr/>
      </xdr:nvSpPr>
      <xdr:spPr>
        <a:xfrm flipH="1">
          <a:off x="10008401914" y="14272872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54</xdr:row>
      <xdr:rowOff>0</xdr:rowOff>
    </xdr:from>
    <xdr:to>
      <xdr:col>5</xdr:col>
      <xdr:colOff>9524</xdr:colOff>
      <xdr:row>54</xdr:row>
      <xdr:rowOff>219048</xdr:rowOff>
    </xdr:to>
    <xdr:pic>
      <xdr:nvPicPr>
        <xdr:cNvPr id="7" name="Picture 6">
          <a:extLst>
            <a:ext uri="{FF2B5EF4-FFF2-40B4-BE49-F238E27FC236}">
              <a16:creationId xmlns:a16="http://schemas.microsoft.com/office/drawing/2014/main" id="{00000000-0008-0000-1700-000007000000}"/>
            </a:ext>
          </a:extLst>
        </xdr:cNvPr>
        <xdr:cNvPicPr>
          <a:picLocks noChangeAspect="1"/>
        </xdr:cNvPicPr>
      </xdr:nvPicPr>
      <xdr:blipFill>
        <a:blip xmlns:r="http://schemas.openxmlformats.org/officeDocument/2006/relationships" r:embed="rId3"/>
        <a:stretch>
          <a:fillRect/>
        </a:stretch>
      </xdr:blipFill>
      <xdr:spPr>
        <a:xfrm>
          <a:off x="10028891551" y="142541625"/>
          <a:ext cx="9524" cy="219048"/>
        </a:xfrm>
        <a:prstGeom prst="rect">
          <a:avLst/>
        </a:prstGeom>
      </xdr:spPr>
    </xdr:pic>
    <xdr:clientData/>
  </xdr:twoCellAnchor>
  <xdr:twoCellAnchor>
    <xdr:from>
      <xdr:col>4</xdr:col>
      <xdr:colOff>82775</xdr:colOff>
      <xdr:row>54</xdr:row>
      <xdr:rowOff>147411</xdr:rowOff>
    </xdr:from>
    <xdr:to>
      <xdr:col>4</xdr:col>
      <xdr:colOff>463776</xdr:colOff>
      <xdr:row>54</xdr:row>
      <xdr:rowOff>610052</xdr:rowOff>
    </xdr:to>
    <xdr:sp macro="" textlink="">
      <xdr:nvSpPr>
        <xdr:cNvPr id="8" name="Rectangle 7">
          <a:extLst>
            <a:ext uri="{FF2B5EF4-FFF2-40B4-BE49-F238E27FC236}">
              <a16:creationId xmlns:a16="http://schemas.microsoft.com/office/drawing/2014/main" id="{00000000-0008-0000-1700-000008000000}"/>
            </a:ext>
          </a:extLst>
        </xdr:cNvPr>
        <xdr:cNvSpPr/>
      </xdr:nvSpPr>
      <xdr:spPr>
        <a:xfrm flipH="1">
          <a:off x="10031409099" y="14268903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1840138</xdr:colOff>
      <xdr:row>54</xdr:row>
      <xdr:rowOff>379186</xdr:rowOff>
    </xdr:from>
    <xdr:to>
      <xdr:col>10</xdr:col>
      <xdr:colOff>2271486</xdr:colOff>
      <xdr:row>54</xdr:row>
      <xdr:rowOff>841828</xdr:rowOff>
    </xdr:to>
    <xdr:sp macro="" textlink="">
      <xdr:nvSpPr>
        <xdr:cNvPr id="9" name="Rectangle 8">
          <a:extLst>
            <a:ext uri="{FF2B5EF4-FFF2-40B4-BE49-F238E27FC236}">
              <a16:creationId xmlns:a16="http://schemas.microsoft.com/office/drawing/2014/main" id="{00000000-0008-0000-1700-000009000000}"/>
            </a:ext>
          </a:extLst>
        </xdr:cNvPr>
        <xdr:cNvSpPr/>
      </xdr:nvSpPr>
      <xdr:spPr>
        <a:xfrm flipH="1">
          <a:off x="9999931014" y="1429208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9987743551" y="109442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18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18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2822145" name="Object 1" hidden="1">
                <a:extLst>
                  <a:ext uri="{63B3BB69-23CF-44E3-9099-C40C66FF867C}">
                    <a14:compatExt spid="_x0000_s2822145"/>
                  </a:ext>
                  <a:ext uri="{FF2B5EF4-FFF2-40B4-BE49-F238E27FC236}">
                    <a16:creationId xmlns:a16="http://schemas.microsoft.com/office/drawing/2014/main" id="{00000000-0008-0000-1800-000001102B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18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18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1800-000007000000}"/>
            </a:ext>
          </a:extLst>
        </xdr:cNvPr>
        <xdr:cNvPicPr>
          <a:picLocks noChangeAspect="1"/>
        </xdr:cNvPicPr>
      </xdr:nvPicPr>
      <xdr:blipFill>
        <a:blip xmlns:r="http://schemas.openxmlformats.org/officeDocument/2006/relationships" r:embed="rId1"/>
        <a:stretch>
          <a:fillRect/>
        </a:stretch>
      </xdr:blipFill>
      <xdr:spPr>
        <a:xfrm>
          <a:off x="9987743551" y="106203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2822146" name="Check Box 2" hidden="1">
              <a:extLst>
                <a:ext uri="{63B3BB69-23CF-44E3-9099-C40C66FF867C}">
                  <a14:compatExt spid="_x0000_s2822146"/>
                </a:ext>
                <a:ext uri="{FF2B5EF4-FFF2-40B4-BE49-F238E27FC236}">
                  <a16:creationId xmlns:a16="http://schemas.microsoft.com/office/drawing/2014/main" id="{00000000-0008-0000-1800-00000210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2822147" name="Check Box 3" hidden="1">
              <a:extLst>
                <a:ext uri="{63B3BB69-23CF-44E3-9099-C40C66FF867C}">
                  <a14:compatExt spid="_x0000_s2822147"/>
                </a:ext>
                <a:ext uri="{FF2B5EF4-FFF2-40B4-BE49-F238E27FC236}">
                  <a16:creationId xmlns:a16="http://schemas.microsoft.com/office/drawing/2014/main" id="{00000000-0008-0000-1800-00000310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2822148" name="Check Box 4" hidden="1">
              <a:extLst>
                <a:ext uri="{63B3BB69-23CF-44E3-9099-C40C66FF867C}">
                  <a14:compatExt spid="_x0000_s2822148"/>
                </a:ext>
                <a:ext uri="{FF2B5EF4-FFF2-40B4-BE49-F238E27FC236}">
                  <a16:creationId xmlns:a16="http://schemas.microsoft.com/office/drawing/2014/main" id="{00000000-0008-0000-1800-00000410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2822149" name="Check Box 5" hidden="1">
              <a:extLst>
                <a:ext uri="{63B3BB69-23CF-44E3-9099-C40C66FF867C}">
                  <a14:compatExt spid="_x0000_s2822149"/>
                </a:ext>
                <a:ext uri="{FF2B5EF4-FFF2-40B4-BE49-F238E27FC236}">
                  <a16:creationId xmlns:a16="http://schemas.microsoft.com/office/drawing/2014/main" id="{00000000-0008-0000-1800-00000510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2822150" name="Check Box 6" hidden="1">
              <a:extLst>
                <a:ext uri="{63B3BB69-23CF-44E3-9099-C40C66FF867C}">
                  <a14:compatExt spid="_x0000_s2822150"/>
                </a:ext>
                <a:ext uri="{FF2B5EF4-FFF2-40B4-BE49-F238E27FC236}">
                  <a16:creationId xmlns:a16="http://schemas.microsoft.com/office/drawing/2014/main" id="{00000000-0008-0000-1800-00000610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26.xml><?xml version="1.0" encoding="utf-8"?>
<xdr:wsDr xmlns:xdr="http://schemas.openxmlformats.org/drawingml/2006/spreadsheetDrawing" xmlns:a="http://schemas.openxmlformats.org/drawingml/2006/main">
  <xdr:twoCellAnchor>
    <xdr:from>
      <xdr:col>1</xdr:col>
      <xdr:colOff>225901</xdr:colOff>
      <xdr:row>1</xdr:row>
      <xdr:rowOff>666750</xdr:rowOff>
    </xdr:from>
    <xdr:to>
      <xdr:col>5</xdr:col>
      <xdr:colOff>3497278</xdr:colOff>
      <xdr:row>2</xdr:row>
      <xdr:rowOff>4191000</xdr:rowOff>
    </xdr:to>
    <xdr:pic>
      <xdr:nvPicPr>
        <xdr:cNvPr id="2" name="Picture 1">
          <a:extLst>
            <a:ext uri="{FF2B5EF4-FFF2-40B4-BE49-F238E27FC236}">
              <a16:creationId xmlns:a16="http://schemas.microsoft.com/office/drawing/2014/main" id="{00000000-0008-0000-1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5403797" y="971550"/>
          <a:ext cx="11453352" cy="649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87386</xdr:colOff>
      <xdr:row>1</xdr:row>
      <xdr:rowOff>726115</xdr:rowOff>
    </xdr:from>
    <xdr:to>
      <xdr:col>13</xdr:col>
      <xdr:colOff>3933700</xdr:colOff>
      <xdr:row>2</xdr:row>
      <xdr:rowOff>3476624</xdr:rowOff>
    </xdr:to>
    <xdr:pic>
      <xdr:nvPicPr>
        <xdr:cNvPr id="3" name="Picture 2" descr="index">
          <a:extLst>
            <a:ext uri="{FF2B5EF4-FFF2-40B4-BE49-F238E27FC236}">
              <a16:creationId xmlns:a16="http://schemas.microsoft.com/office/drawing/2014/main" id="{00000000-0008-0000-19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8961625" y="1030915"/>
          <a:ext cx="16790789" cy="57223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6287634</xdr:colOff>
      <xdr:row>54</xdr:row>
      <xdr:rowOff>138339</xdr:rowOff>
    </xdr:from>
    <xdr:to>
      <xdr:col>6</xdr:col>
      <xdr:colOff>6750277</xdr:colOff>
      <xdr:row>54</xdr:row>
      <xdr:rowOff>492124</xdr:rowOff>
    </xdr:to>
    <xdr:sp macro="" textlink="">
      <xdr:nvSpPr>
        <xdr:cNvPr id="4" name="Rectangle 3">
          <a:extLst>
            <a:ext uri="{FF2B5EF4-FFF2-40B4-BE49-F238E27FC236}">
              <a16:creationId xmlns:a16="http://schemas.microsoft.com/office/drawing/2014/main" id="{00000000-0008-0000-1900-000004000000}"/>
            </a:ext>
          </a:extLst>
        </xdr:cNvPr>
        <xdr:cNvSpPr/>
      </xdr:nvSpPr>
      <xdr:spPr>
        <a:xfrm flipH="1">
          <a:off x="10017769298" y="14463258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3273651</xdr:colOff>
      <xdr:row>54</xdr:row>
      <xdr:rowOff>258536</xdr:rowOff>
    </xdr:from>
    <xdr:to>
      <xdr:col>5</xdr:col>
      <xdr:colOff>3743326</xdr:colOff>
      <xdr:row>54</xdr:row>
      <xdr:rowOff>762000</xdr:rowOff>
    </xdr:to>
    <xdr:sp macro="" textlink="">
      <xdr:nvSpPr>
        <xdr:cNvPr id="5" name="Rectangle 4">
          <a:extLst>
            <a:ext uri="{FF2B5EF4-FFF2-40B4-BE49-F238E27FC236}">
              <a16:creationId xmlns:a16="http://schemas.microsoft.com/office/drawing/2014/main" id="{00000000-0008-0000-1900-000005000000}"/>
            </a:ext>
          </a:extLst>
        </xdr:cNvPr>
        <xdr:cNvSpPr/>
      </xdr:nvSpPr>
      <xdr:spPr>
        <a:xfrm flipH="1">
          <a:off x="10025157749" y="144752786"/>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1675038</xdr:colOff>
      <xdr:row>54</xdr:row>
      <xdr:rowOff>187099</xdr:rowOff>
    </xdr:from>
    <xdr:to>
      <xdr:col>8</xdr:col>
      <xdr:colOff>2106386</xdr:colOff>
      <xdr:row>54</xdr:row>
      <xdr:rowOff>649741</xdr:rowOff>
    </xdr:to>
    <xdr:sp macro="" textlink="">
      <xdr:nvSpPr>
        <xdr:cNvPr id="6" name="Rectangle 5">
          <a:extLst>
            <a:ext uri="{FF2B5EF4-FFF2-40B4-BE49-F238E27FC236}">
              <a16:creationId xmlns:a16="http://schemas.microsoft.com/office/drawing/2014/main" id="{00000000-0008-0000-1900-000006000000}"/>
            </a:ext>
          </a:extLst>
        </xdr:cNvPr>
        <xdr:cNvSpPr/>
      </xdr:nvSpPr>
      <xdr:spPr>
        <a:xfrm flipH="1">
          <a:off x="10008401914" y="14468134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54</xdr:row>
      <xdr:rowOff>0</xdr:rowOff>
    </xdr:from>
    <xdr:to>
      <xdr:col>5</xdr:col>
      <xdr:colOff>9524</xdr:colOff>
      <xdr:row>54</xdr:row>
      <xdr:rowOff>219048</xdr:rowOff>
    </xdr:to>
    <xdr:pic>
      <xdr:nvPicPr>
        <xdr:cNvPr id="7" name="Picture 6">
          <a:extLst>
            <a:ext uri="{FF2B5EF4-FFF2-40B4-BE49-F238E27FC236}">
              <a16:creationId xmlns:a16="http://schemas.microsoft.com/office/drawing/2014/main" id="{00000000-0008-0000-1900-000007000000}"/>
            </a:ext>
          </a:extLst>
        </xdr:cNvPr>
        <xdr:cNvPicPr>
          <a:picLocks noChangeAspect="1"/>
        </xdr:cNvPicPr>
      </xdr:nvPicPr>
      <xdr:blipFill>
        <a:blip xmlns:r="http://schemas.openxmlformats.org/officeDocument/2006/relationships" r:embed="rId3"/>
        <a:stretch>
          <a:fillRect/>
        </a:stretch>
      </xdr:blipFill>
      <xdr:spPr>
        <a:xfrm>
          <a:off x="10028891551" y="144494250"/>
          <a:ext cx="9524" cy="219048"/>
        </a:xfrm>
        <a:prstGeom prst="rect">
          <a:avLst/>
        </a:prstGeom>
      </xdr:spPr>
    </xdr:pic>
    <xdr:clientData/>
  </xdr:twoCellAnchor>
  <xdr:twoCellAnchor>
    <xdr:from>
      <xdr:col>4</xdr:col>
      <xdr:colOff>82775</xdr:colOff>
      <xdr:row>54</xdr:row>
      <xdr:rowOff>147411</xdr:rowOff>
    </xdr:from>
    <xdr:to>
      <xdr:col>4</xdr:col>
      <xdr:colOff>463776</xdr:colOff>
      <xdr:row>54</xdr:row>
      <xdr:rowOff>610052</xdr:rowOff>
    </xdr:to>
    <xdr:sp macro="" textlink="">
      <xdr:nvSpPr>
        <xdr:cNvPr id="8" name="Rectangle 7">
          <a:extLst>
            <a:ext uri="{FF2B5EF4-FFF2-40B4-BE49-F238E27FC236}">
              <a16:creationId xmlns:a16="http://schemas.microsoft.com/office/drawing/2014/main" id="{00000000-0008-0000-1900-000008000000}"/>
            </a:ext>
          </a:extLst>
        </xdr:cNvPr>
        <xdr:cNvSpPr/>
      </xdr:nvSpPr>
      <xdr:spPr>
        <a:xfrm flipH="1">
          <a:off x="10031409099" y="14464166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1840138</xdr:colOff>
      <xdr:row>54</xdr:row>
      <xdr:rowOff>379186</xdr:rowOff>
    </xdr:from>
    <xdr:to>
      <xdr:col>10</xdr:col>
      <xdr:colOff>2271486</xdr:colOff>
      <xdr:row>54</xdr:row>
      <xdr:rowOff>841828</xdr:rowOff>
    </xdr:to>
    <xdr:sp macro="" textlink="">
      <xdr:nvSpPr>
        <xdr:cNvPr id="9" name="Rectangle 8">
          <a:extLst>
            <a:ext uri="{FF2B5EF4-FFF2-40B4-BE49-F238E27FC236}">
              <a16:creationId xmlns:a16="http://schemas.microsoft.com/office/drawing/2014/main" id="{00000000-0008-0000-1900-000009000000}"/>
            </a:ext>
          </a:extLst>
        </xdr:cNvPr>
        <xdr:cNvSpPr/>
      </xdr:nvSpPr>
      <xdr:spPr>
        <a:xfrm flipH="1">
          <a:off x="9999931014" y="14487343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9987991201" y="107156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1A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38793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1A00-000004000000}"/>
            </a:ext>
          </a:extLst>
        </xdr:cNvPr>
        <xdr:cNvGrpSpPr>
          <a:grpSpLocks/>
        </xdr:cNvGrpSpPr>
      </xdr:nvGrpSpPr>
      <xdr:grpSpPr bwMode="auto">
        <a:xfrm>
          <a:off x="9948561152"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2823169" name="Object 1" hidden="1">
                <a:extLst>
                  <a:ext uri="{63B3BB69-23CF-44E3-9099-C40C66FF867C}">
                    <a14:compatExt spid="_x0000_s2823169"/>
                  </a:ext>
                  <a:ext uri="{FF2B5EF4-FFF2-40B4-BE49-F238E27FC236}">
                    <a16:creationId xmlns:a16="http://schemas.microsoft.com/office/drawing/2014/main" id="{00000000-0008-0000-1A00-000001142B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1A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1A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09748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1A00-000007000000}"/>
            </a:ext>
          </a:extLst>
        </xdr:cNvPr>
        <xdr:cNvPicPr>
          <a:picLocks noChangeAspect="1"/>
        </xdr:cNvPicPr>
      </xdr:nvPicPr>
      <xdr:blipFill>
        <a:blip xmlns:r="http://schemas.openxmlformats.org/officeDocument/2006/relationships" r:embed="rId1"/>
        <a:stretch>
          <a:fillRect/>
        </a:stretch>
      </xdr:blipFill>
      <xdr:spPr>
        <a:xfrm>
          <a:off x="9987991201" y="103917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2823170" name="Check Box 2" hidden="1">
              <a:extLst>
                <a:ext uri="{63B3BB69-23CF-44E3-9099-C40C66FF867C}">
                  <a14:compatExt spid="_x0000_s2823170"/>
                </a:ext>
                <a:ext uri="{FF2B5EF4-FFF2-40B4-BE49-F238E27FC236}">
                  <a16:creationId xmlns:a16="http://schemas.microsoft.com/office/drawing/2014/main" id="{00000000-0008-0000-1A00-0000021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2823171" name="Check Box 3" hidden="1">
              <a:extLst>
                <a:ext uri="{63B3BB69-23CF-44E3-9099-C40C66FF867C}">
                  <a14:compatExt spid="_x0000_s2823171"/>
                </a:ext>
                <a:ext uri="{FF2B5EF4-FFF2-40B4-BE49-F238E27FC236}">
                  <a16:creationId xmlns:a16="http://schemas.microsoft.com/office/drawing/2014/main" id="{00000000-0008-0000-1A00-0000031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2823172" name="Check Box 4" hidden="1">
              <a:extLst>
                <a:ext uri="{63B3BB69-23CF-44E3-9099-C40C66FF867C}">
                  <a14:compatExt spid="_x0000_s2823172"/>
                </a:ext>
                <a:ext uri="{FF2B5EF4-FFF2-40B4-BE49-F238E27FC236}">
                  <a16:creationId xmlns:a16="http://schemas.microsoft.com/office/drawing/2014/main" id="{00000000-0008-0000-1A00-0000041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2823173" name="Check Box 5" hidden="1">
              <a:extLst>
                <a:ext uri="{63B3BB69-23CF-44E3-9099-C40C66FF867C}">
                  <a14:compatExt spid="_x0000_s2823173"/>
                </a:ext>
                <a:ext uri="{FF2B5EF4-FFF2-40B4-BE49-F238E27FC236}">
                  <a16:creationId xmlns:a16="http://schemas.microsoft.com/office/drawing/2014/main" id="{00000000-0008-0000-1A00-0000051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2823174" name="Check Box 6" hidden="1">
              <a:extLst>
                <a:ext uri="{63B3BB69-23CF-44E3-9099-C40C66FF867C}">
                  <a14:compatExt spid="_x0000_s2823174"/>
                </a:ext>
                <a:ext uri="{FF2B5EF4-FFF2-40B4-BE49-F238E27FC236}">
                  <a16:creationId xmlns:a16="http://schemas.microsoft.com/office/drawing/2014/main" id="{00000000-0008-0000-1A00-0000061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28.xml><?xml version="1.0" encoding="utf-8"?>
<xdr:wsDr xmlns:xdr="http://schemas.openxmlformats.org/drawingml/2006/spreadsheetDrawing" xmlns:a="http://schemas.openxmlformats.org/drawingml/2006/main">
  <xdr:twoCellAnchor>
    <xdr:from>
      <xdr:col>1</xdr:col>
      <xdr:colOff>225901</xdr:colOff>
      <xdr:row>1</xdr:row>
      <xdr:rowOff>666750</xdr:rowOff>
    </xdr:from>
    <xdr:to>
      <xdr:col>5</xdr:col>
      <xdr:colOff>3497278</xdr:colOff>
      <xdr:row>2</xdr:row>
      <xdr:rowOff>4191000</xdr:rowOff>
    </xdr:to>
    <xdr:pic>
      <xdr:nvPicPr>
        <xdr:cNvPr id="2" name="Picture 1">
          <a:extLst>
            <a:ext uri="{FF2B5EF4-FFF2-40B4-BE49-F238E27FC236}">
              <a16:creationId xmlns:a16="http://schemas.microsoft.com/office/drawing/2014/main" id="{00000000-0008-0000-1B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5403797" y="971550"/>
          <a:ext cx="11453352" cy="649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87386</xdr:colOff>
      <xdr:row>1</xdr:row>
      <xdr:rowOff>726115</xdr:rowOff>
    </xdr:from>
    <xdr:to>
      <xdr:col>13</xdr:col>
      <xdr:colOff>3933700</xdr:colOff>
      <xdr:row>2</xdr:row>
      <xdr:rowOff>3476624</xdr:rowOff>
    </xdr:to>
    <xdr:pic>
      <xdr:nvPicPr>
        <xdr:cNvPr id="3" name="Picture 2" descr="index">
          <a:extLst>
            <a:ext uri="{FF2B5EF4-FFF2-40B4-BE49-F238E27FC236}">
              <a16:creationId xmlns:a16="http://schemas.microsoft.com/office/drawing/2014/main" id="{00000000-0008-0000-1B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8961625" y="1030915"/>
          <a:ext cx="16790789" cy="57223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6287634</xdr:colOff>
      <xdr:row>54</xdr:row>
      <xdr:rowOff>138339</xdr:rowOff>
    </xdr:from>
    <xdr:to>
      <xdr:col>6</xdr:col>
      <xdr:colOff>6750277</xdr:colOff>
      <xdr:row>54</xdr:row>
      <xdr:rowOff>492124</xdr:rowOff>
    </xdr:to>
    <xdr:sp macro="" textlink="">
      <xdr:nvSpPr>
        <xdr:cNvPr id="4" name="Rectangle 3">
          <a:extLst>
            <a:ext uri="{FF2B5EF4-FFF2-40B4-BE49-F238E27FC236}">
              <a16:creationId xmlns:a16="http://schemas.microsoft.com/office/drawing/2014/main" id="{00000000-0008-0000-1B00-000004000000}"/>
            </a:ext>
          </a:extLst>
        </xdr:cNvPr>
        <xdr:cNvSpPr/>
      </xdr:nvSpPr>
      <xdr:spPr>
        <a:xfrm flipH="1">
          <a:off x="10017769298" y="1430609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3273651</xdr:colOff>
      <xdr:row>54</xdr:row>
      <xdr:rowOff>258536</xdr:rowOff>
    </xdr:from>
    <xdr:to>
      <xdr:col>5</xdr:col>
      <xdr:colOff>3743326</xdr:colOff>
      <xdr:row>54</xdr:row>
      <xdr:rowOff>762000</xdr:rowOff>
    </xdr:to>
    <xdr:sp macro="" textlink="">
      <xdr:nvSpPr>
        <xdr:cNvPr id="5" name="Rectangle 4">
          <a:extLst>
            <a:ext uri="{FF2B5EF4-FFF2-40B4-BE49-F238E27FC236}">
              <a16:creationId xmlns:a16="http://schemas.microsoft.com/office/drawing/2014/main" id="{00000000-0008-0000-1B00-000005000000}"/>
            </a:ext>
          </a:extLst>
        </xdr:cNvPr>
        <xdr:cNvSpPr/>
      </xdr:nvSpPr>
      <xdr:spPr>
        <a:xfrm flipH="1">
          <a:off x="10025157749" y="14318116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1675038</xdr:colOff>
      <xdr:row>54</xdr:row>
      <xdr:rowOff>187099</xdr:rowOff>
    </xdr:from>
    <xdr:to>
      <xdr:col>8</xdr:col>
      <xdr:colOff>2106386</xdr:colOff>
      <xdr:row>54</xdr:row>
      <xdr:rowOff>649741</xdr:rowOff>
    </xdr:to>
    <xdr:sp macro="" textlink="">
      <xdr:nvSpPr>
        <xdr:cNvPr id="6" name="Rectangle 5">
          <a:extLst>
            <a:ext uri="{FF2B5EF4-FFF2-40B4-BE49-F238E27FC236}">
              <a16:creationId xmlns:a16="http://schemas.microsoft.com/office/drawing/2014/main" id="{00000000-0008-0000-1B00-000006000000}"/>
            </a:ext>
          </a:extLst>
        </xdr:cNvPr>
        <xdr:cNvSpPr/>
      </xdr:nvSpPr>
      <xdr:spPr>
        <a:xfrm flipH="1">
          <a:off x="10008401914" y="14310972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54</xdr:row>
      <xdr:rowOff>0</xdr:rowOff>
    </xdr:from>
    <xdr:to>
      <xdr:col>5</xdr:col>
      <xdr:colOff>9524</xdr:colOff>
      <xdr:row>54</xdr:row>
      <xdr:rowOff>219048</xdr:rowOff>
    </xdr:to>
    <xdr:pic>
      <xdr:nvPicPr>
        <xdr:cNvPr id="7" name="Picture 6">
          <a:extLst>
            <a:ext uri="{FF2B5EF4-FFF2-40B4-BE49-F238E27FC236}">
              <a16:creationId xmlns:a16="http://schemas.microsoft.com/office/drawing/2014/main" id="{00000000-0008-0000-1B00-000007000000}"/>
            </a:ext>
          </a:extLst>
        </xdr:cNvPr>
        <xdr:cNvPicPr>
          <a:picLocks noChangeAspect="1"/>
        </xdr:cNvPicPr>
      </xdr:nvPicPr>
      <xdr:blipFill>
        <a:blip xmlns:r="http://schemas.openxmlformats.org/officeDocument/2006/relationships" r:embed="rId3"/>
        <a:stretch>
          <a:fillRect/>
        </a:stretch>
      </xdr:blipFill>
      <xdr:spPr>
        <a:xfrm>
          <a:off x="10028891551" y="142922625"/>
          <a:ext cx="9524" cy="219048"/>
        </a:xfrm>
        <a:prstGeom prst="rect">
          <a:avLst/>
        </a:prstGeom>
      </xdr:spPr>
    </xdr:pic>
    <xdr:clientData/>
  </xdr:twoCellAnchor>
  <xdr:twoCellAnchor>
    <xdr:from>
      <xdr:col>4</xdr:col>
      <xdr:colOff>82775</xdr:colOff>
      <xdr:row>54</xdr:row>
      <xdr:rowOff>147411</xdr:rowOff>
    </xdr:from>
    <xdr:to>
      <xdr:col>4</xdr:col>
      <xdr:colOff>463776</xdr:colOff>
      <xdr:row>54</xdr:row>
      <xdr:rowOff>610052</xdr:rowOff>
    </xdr:to>
    <xdr:sp macro="" textlink="">
      <xdr:nvSpPr>
        <xdr:cNvPr id="8" name="Rectangle 7">
          <a:extLst>
            <a:ext uri="{FF2B5EF4-FFF2-40B4-BE49-F238E27FC236}">
              <a16:creationId xmlns:a16="http://schemas.microsoft.com/office/drawing/2014/main" id="{00000000-0008-0000-1B00-000008000000}"/>
            </a:ext>
          </a:extLst>
        </xdr:cNvPr>
        <xdr:cNvSpPr/>
      </xdr:nvSpPr>
      <xdr:spPr>
        <a:xfrm flipH="1">
          <a:off x="10031409099" y="14307003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1840138</xdr:colOff>
      <xdr:row>54</xdr:row>
      <xdr:rowOff>379186</xdr:rowOff>
    </xdr:from>
    <xdr:to>
      <xdr:col>10</xdr:col>
      <xdr:colOff>2271486</xdr:colOff>
      <xdr:row>54</xdr:row>
      <xdr:rowOff>841828</xdr:rowOff>
    </xdr:to>
    <xdr:sp macro="" textlink="">
      <xdr:nvSpPr>
        <xdr:cNvPr id="9" name="Rectangle 8">
          <a:extLst>
            <a:ext uri="{FF2B5EF4-FFF2-40B4-BE49-F238E27FC236}">
              <a16:creationId xmlns:a16="http://schemas.microsoft.com/office/drawing/2014/main" id="{00000000-0008-0000-1B00-000009000000}"/>
            </a:ext>
          </a:extLst>
        </xdr:cNvPr>
        <xdr:cNvSpPr/>
      </xdr:nvSpPr>
      <xdr:spPr>
        <a:xfrm flipH="1">
          <a:off x="9999931014" y="1433018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29.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9990048601" y="121920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38100</xdr:rowOff>
        </xdr:to>
        <xdr:sp macro="" textlink="">
          <xdr:nvSpPr>
            <xdr:cNvPr id="2606081" name="Check Box 1" hidden="1">
              <a:extLst>
                <a:ext uri="{63B3BB69-23CF-44E3-9099-C40C66FF867C}">
                  <a14:compatExt spid="_x0000_s2606081"/>
                </a:ext>
                <a:ext uri="{FF2B5EF4-FFF2-40B4-BE49-F238E27FC236}">
                  <a16:creationId xmlns:a16="http://schemas.microsoft.com/office/drawing/2014/main" id="{00000000-0008-0000-1C00-000001C4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1009650</xdr:colOff>
          <xdr:row>36</xdr:row>
          <xdr:rowOff>9525</xdr:rowOff>
        </xdr:to>
        <xdr:sp macro="" textlink="">
          <xdr:nvSpPr>
            <xdr:cNvPr id="2606082" name="Check Box 2" hidden="1">
              <a:extLst>
                <a:ext uri="{63B3BB69-23CF-44E3-9099-C40C66FF867C}">
                  <a14:compatExt spid="_x0000_s2606082"/>
                </a:ext>
                <a:ext uri="{FF2B5EF4-FFF2-40B4-BE49-F238E27FC236}">
                  <a16:creationId xmlns:a16="http://schemas.microsoft.com/office/drawing/2014/main" id="{00000000-0008-0000-1C00-000002C4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2606083" name="Check Box 3" hidden="1">
              <a:extLst>
                <a:ext uri="{63B3BB69-23CF-44E3-9099-C40C66FF867C}">
                  <a14:compatExt spid="_x0000_s2606083"/>
                </a:ext>
                <a:ext uri="{FF2B5EF4-FFF2-40B4-BE49-F238E27FC236}">
                  <a16:creationId xmlns:a16="http://schemas.microsoft.com/office/drawing/2014/main" id="{00000000-0008-0000-1C00-000003C4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609600</xdr:colOff>
          <xdr:row>36</xdr:row>
          <xdr:rowOff>38100</xdr:rowOff>
        </xdr:to>
        <xdr:sp macro="" textlink="">
          <xdr:nvSpPr>
            <xdr:cNvPr id="2606084" name="Check Box 4" hidden="1">
              <a:extLst>
                <a:ext uri="{63B3BB69-23CF-44E3-9099-C40C66FF867C}">
                  <a14:compatExt spid="_x0000_s2606084"/>
                </a:ext>
                <a:ext uri="{FF2B5EF4-FFF2-40B4-BE49-F238E27FC236}">
                  <a16:creationId xmlns:a16="http://schemas.microsoft.com/office/drawing/2014/main" id="{00000000-0008-0000-1C00-000004C4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38100</xdr:rowOff>
        </xdr:to>
        <xdr:sp macro="" textlink="">
          <xdr:nvSpPr>
            <xdr:cNvPr id="2606085" name="Check Box 5" hidden="1">
              <a:extLst>
                <a:ext uri="{63B3BB69-23CF-44E3-9099-C40C66FF867C}">
                  <a14:compatExt spid="_x0000_s2606085"/>
                </a:ext>
                <a:ext uri="{FF2B5EF4-FFF2-40B4-BE49-F238E27FC236}">
                  <a16:creationId xmlns:a16="http://schemas.microsoft.com/office/drawing/2014/main" id="{00000000-0008-0000-1C00-000005C4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3" name="Picture 1">
          <a:extLst>
            <a:ext uri="{FF2B5EF4-FFF2-40B4-BE49-F238E27FC236}">
              <a16:creationId xmlns:a16="http://schemas.microsoft.com/office/drawing/2014/main" id="{00000000-0008-0000-1C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9302456" y="838620"/>
          <a:ext cx="1219033"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4" name="Group 3">
          <a:extLst>
            <a:ext uri="{FF2B5EF4-FFF2-40B4-BE49-F238E27FC236}">
              <a16:creationId xmlns:a16="http://schemas.microsoft.com/office/drawing/2014/main" id="{00000000-0008-0000-1C00-000004000000}"/>
            </a:ext>
          </a:extLst>
        </xdr:cNvPr>
        <xdr:cNvGrpSpPr>
          <a:grpSpLocks/>
        </xdr:cNvGrpSpPr>
      </xdr:nvGrpSpPr>
      <xdr:grpSpPr bwMode="auto">
        <a:xfrm>
          <a:off x="10034148379" y="779689"/>
          <a:ext cx="2520615" cy="1402556"/>
          <a:chOff x="7483" y="1187"/>
          <a:chExt cx="3022" cy="1915"/>
        </a:xfrm>
      </xdr:grpSpPr>
      <mc:AlternateContent xmlns:mc="http://schemas.openxmlformats.org/markup-compatibility/2006">
        <mc:Choice xmlns:a14="http://schemas.microsoft.com/office/drawing/2010/main" Requires="a14">
          <xdr:sp macro="" textlink="">
            <xdr:nvSpPr>
              <xdr:cNvPr id="2606086" name="Object 6" hidden="1">
                <a:extLst>
                  <a:ext uri="{63B3BB69-23CF-44E3-9099-C40C66FF867C}">
                    <a14:compatExt spid="_x0000_s2606086"/>
                  </a:ext>
                  <a:ext uri="{FF2B5EF4-FFF2-40B4-BE49-F238E27FC236}">
                    <a16:creationId xmlns:a16="http://schemas.microsoft.com/office/drawing/2014/main" id="{00000000-0008-0000-1C00-000006C427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1C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6" name="Picture 5" descr="index">
          <a:extLst>
            <a:ext uri="{FF2B5EF4-FFF2-40B4-BE49-F238E27FC236}">
              <a16:creationId xmlns:a16="http://schemas.microsoft.com/office/drawing/2014/main" id="{00000000-0008-0000-1C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74393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1C00-000007000000}"/>
            </a:ext>
          </a:extLst>
        </xdr:cNvPr>
        <xdr:cNvPicPr>
          <a:picLocks noChangeAspect="1"/>
        </xdr:cNvPicPr>
      </xdr:nvPicPr>
      <xdr:blipFill>
        <a:blip xmlns:r="http://schemas.openxmlformats.org/officeDocument/2006/relationships" r:embed="rId1"/>
        <a:stretch>
          <a:fillRect/>
        </a:stretch>
      </xdr:blipFill>
      <xdr:spPr>
        <a:xfrm>
          <a:off x="9990048601" y="119062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180975</xdr:colOff>
          <xdr:row>34</xdr:row>
          <xdr:rowOff>247650</xdr:rowOff>
        </xdr:to>
        <xdr:sp macro="" textlink="">
          <xdr:nvSpPr>
            <xdr:cNvPr id="2606087" name="Check Box 7" hidden="1">
              <a:extLst>
                <a:ext uri="{63B3BB69-23CF-44E3-9099-C40C66FF867C}">
                  <a14:compatExt spid="_x0000_s2606087"/>
                </a:ext>
                <a:ext uri="{FF2B5EF4-FFF2-40B4-BE49-F238E27FC236}">
                  <a16:creationId xmlns:a16="http://schemas.microsoft.com/office/drawing/2014/main" id="{00000000-0008-0000-1C00-000007C4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657225</xdr:colOff>
          <xdr:row>34</xdr:row>
          <xdr:rowOff>247650</xdr:rowOff>
        </xdr:to>
        <xdr:sp macro="" textlink="">
          <xdr:nvSpPr>
            <xdr:cNvPr id="2606088" name="Check Box 8" hidden="1">
              <a:extLst>
                <a:ext uri="{63B3BB69-23CF-44E3-9099-C40C66FF867C}">
                  <a14:compatExt spid="_x0000_s2606088"/>
                </a:ext>
                <a:ext uri="{FF2B5EF4-FFF2-40B4-BE49-F238E27FC236}">
                  <a16:creationId xmlns:a16="http://schemas.microsoft.com/office/drawing/2014/main" id="{00000000-0008-0000-1C00-000008C4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228600</xdr:rowOff>
        </xdr:to>
        <xdr:sp macro="" textlink="">
          <xdr:nvSpPr>
            <xdr:cNvPr id="2606089" name="Check Box 9" hidden="1">
              <a:extLst>
                <a:ext uri="{63B3BB69-23CF-44E3-9099-C40C66FF867C}">
                  <a14:compatExt spid="_x0000_s2606089"/>
                </a:ext>
                <a:ext uri="{FF2B5EF4-FFF2-40B4-BE49-F238E27FC236}">
                  <a16:creationId xmlns:a16="http://schemas.microsoft.com/office/drawing/2014/main" id="{00000000-0008-0000-1C00-000009C4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276225</xdr:rowOff>
        </xdr:to>
        <xdr:sp macro="" textlink="">
          <xdr:nvSpPr>
            <xdr:cNvPr id="2606090" name="Check Box 10" hidden="1">
              <a:extLst>
                <a:ext uri="{63B3BB69-23CF-44E3-9099-C40C66FF867C}">
                  <a14:compatExt spid="_x0000_s2606090"/>
                </a:ext>
                <a:ext uri="{FF2B5EF4-FFF2-40B4-BE49-F238E27FC236}">
                  <a16:creationId xmlns:a16="http://schemas.microsoft.com/office/drawing/2014/main" id="{00000000-0008-0000-1C00-00000AC4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228600</xdr:colOff>
          <xdr:row>34</xdr:row>
          <xdr:rowOff>228600</xdr:rowOff>
        </xdr:to>
        <xdr:sp macro="" textlink="">
          <xdr:nvSpPr>
            <xdr:cNvPr id="2606091" name="Check Box 11" hidden="1">
              <a:extLst>
                <a:ext uri="{63B3BB69-23CF-44E3-9099-C40C66FF867C}">
                  <a14:compatExt spid="_x0000_s2606091"/>
                </a:ext>
                <a:ext uri="{FF2B5EF4-FFF2-40B4-BE49-F238E27FC236}">
                  <a16:creationId xmlns:a16="http://schemas.microsoft.com/office/drawing/2014/main" id="{00000000-0008-0000-1C00-00000BC4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30.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stretch>
          <a:fillRect/>
        </a:stretch>
      </xdr:blipFill>
      <xdr:spPr>
        <a:xfrm>
          <a:off x="9988619851"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152400</xdr:colOff>
          <xdr:row>34</xdr:row>
          <xdr:rowOff>247650</xdr:rowOff>
        </xdr:to>
        <xdr:sp macro="" textlink="">
          <xdr:nvSpPr>
            <xdr:cNvPr id="2607105" name="Check Box 1" hidden="1">
              <a:extLst>
                <a:ext uri="{63B3BB69-23CF-44E3-9099-C40C66FF867C}">
                  <a14:compatExt spid="_x0000_s2607105"/>
                </a:ext>
                <a:ext uri="{FF2B5EF4-FFF2-40B4-BE49-F238E27FC236}">
                  <a16:creationId xmlns:a16="http://schemas.microsoft.com/office/drawing/2014/main" id="{00000000-0008-0000-1D00-000001C8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2607106" name="Check Box 2" hidden="1">
              <a:extLst>
                <a:ext uri="{63B3BB69-23CF-44E3-9099-C40C66FF867C}">
                  <a14:compatExt spid="_x0000_s2607106"/>
                </a:ext>
                <a:ext uri="{FF2B5EF4-FFF2-40B4-BE49-F238E27FC236}">
                  <a16:creationId xmlns:a16="http://schemas.microsoft.com/office/drawing/2014/main" id="{00000000-0008-0000-1D00-000002C8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228600</xdr:rowOff>
        </xdr:to>
        <xdr:sp macro="" textlink="">
          <xdr:nvSpPr>
            <xdr:cNvPr id="2607107" name="Check Box 3" hidden="1">
              <a:extLst>
                <a:ext uri="{63B3BB69-23CF-44E3-9099-C40C66FF867C}">
                  <a14:compatExt spid="_x0000_s2607107"/>
                </a:ext>
                <a:ext uri="{FF2B5EF4-FFF2-40B4-BE49-F238E27FC236}">
                  <a16:creationId xmlns:a16="http://schemas.microsoft.com/office/drawing/2014/main" id="{00000000-0008-0000-1D00-000003C8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2607108" name="Check Box 4" hidden="1">
              <a:extLst>
                <a:ext uri="{63B3BB69-23CF-44E3-9099-C40C66FF867C}">
                  <a14:compatExt spid="_x0000_s2607108"/>
                </a:ext>
                <a:ext uri="{FF2B5EF4-FFF2-40B4-BE49-F238E27FC236}">
                  <a16:creationId xmlns:a16="http://schemas.microsoft.com/office/drawing/2014/main" id="{00000000-0008-0000-1D00-000004C8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1D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016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1D00-000004000000}"/>
            </a:ext>
          </a:extLst>
        </xdr:cNvPr>
        <xdr:cNvGrpSpPr>
          <a:grpSpLocks/>
        </xdr:cNvGrpSpPr>
      </xdr:nvGrpSpPr>
      <xdr:grpSpPr bwMode="auto">
        <a:xfrm>
          <a:off x="10032719629" y="779689"/>
          <a:ext cx="2520615" cy="1214008"/>
          <a:chOff x="7483" y="1187"/>
          <a:chExt cx="3022" cy="1915"/>
        </a:xfrm>
      </xdr:grpSpPr>
      <mc:AlternateContent xmlns:mc="http://schemas.openxmlformats.org/markup-compatibility/2006">
        <mc:Choice xmlns:a14="http://schemas.microsoft.com/office/drawing/2010/main" Requires="a14">
          <xdr:sp macro="" textlink="">
            <xdr:nvSpPr>
              <xdr:cNvPr id="2607109" name="Object 5" hidden="1">
                <a:extLst>
                  <a:ext uri="{63B3BB69-23CF-44E3-9099-C40C66FF867C}">
                    <a14:compatExt spid="_x0000_s2607109"/>
                  </a:ext>
                  <a:ext uri="{FF2B5EF4-FFF2-40B4-BE49-F238E27FC236}">
                    <a16:creationId xmlns:a16="http://schemas.microsoft.com/office/drawing/2014/main" id="{00000000-0008-0000-1D00-000005C827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1D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6" name="Picture 5" descr="index">
          <a:extLst>
            <a:ext uri="{FF2B5EF4-FFF2-40B4-BE49-F238E27FC236}">
              <a16:creationId xmlns:a16="http://schemas.microsoft.com/office/drawing/2014/main" id="{00000000-0008-0000-1D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34246" y="898712"/>
          <a:ext cx="1690347"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2607110" name="Check Box 6" hidden="1">
              <a:extLst>
                <a:ext uri="{63B3BB69-23CF-44E3-9099-C40C66FF867C}">
                  <a14:compatExt spid="_x0000_s2607110"/>
                </a:ext>
                <a:ext uri="{FF2B5EF4-FFF2-40B4-BE49-F238E27FC236}">
                  <a16:creationId xmlns:a16="http://schemas.microsoft.com/office/drawing/2014/main" id="{00000000-0008-0000-1D00-000006C8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31.xml><?xml version="1.0" encoding="utf-8"?>
<xdr:wsDr xmlns:xdr="http://schemas.openxmlformats.org/drawingml/2006/spreadsheetDrawing" xmlns:a="http://schemas.openxmlformats.org/drawingml/2006/main">
  <xdr:twoCellAnchor>
    <xdr:from>
      <xdr:col>2</xdr:col>
      <xdr:colOff>202202</xdr:colOff>
      <xdr:row>1</xdr:row>
      <xdr:rowOff>260042</xdr:rowOff>
    </xdr:from>
    <xdr:to>
      <xdr:col>5</xdr:col>
      <xdr:colOff>4000501</xdr:colOff>
      <xdr:row>3</xdr:row>
      <xdr:rowOff>2095500</xdr:rowOff>
    </xdr:to>
    <xdr:pic>
      <xdr:nvPicPr>
        <xdr:cNvPr id="2" name="Picture 1">
          <a:extLst>
            <a:ext uri="{FF2B5EF4-FFF2-40B4-BE49-F238E27FC236}">
              <a16:creationId xmlns:a16="http://schemas.microsoft.com/office/drawing/2014/main" id="{00000000-0008-0000-1E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5254249" y="564842"/>
          <a:ext cx="10265774" cy="100079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3619500</xdr:colOff>
      <xdr:row>1</xdr:row>
      <xdr:rowOff>202239</xdr:rowOff>
    </xdr:from>
    <xdr:to>
      <xdr:col>13</xdr:col>
      <xdr:colOff>1571625</xdr:colOff>
      <xdr:row>3</xdr:row>
      <xdr:rowOff>1905000</xdr:rowOff>
    </xdr:to>
    <xdr:pic>
      <xdr:nvPicPr>
        <xdr:cNvPr id="3" name="Picture 2" descr="index">
          <a:extLst>
            <a:ext uri="{FF2B5EF4-FFF2-40B4-BE49-F238E27FC236}">
              <a16:creationId xmlns:a16="http://schemas.microsoft.com/office/drawing/2014/main" id="{00000000-0008-0000-1E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4762225" y="507039"/>
          <a:ext cx="13354050" cy="98752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5430384</xdr:colOff>
      <xdr:row>25</xdr:row>
      <xdr:rowOff>757464</xdr:rowOff>
    </xdr:from>
    <xdr:to>
      <xdr:col>6</xdr:col>
      <xdr:colOff>5893027</xdr:colOff>
      <xdr:row>25</xdr:row>
      <xdr:rowOff>1111249</xdr:rowOff>
    </xdr:to>
    <xdr:sp macro="" textlink="">
      <xdr:nvSpPr>
        <xdr:cNvPr id="4" name="Rectangle 3">
          <a:extLst>
            <a:ext uri="{FF2B5EF4-FFF2-40B4-BE49-F238E27FC236}">
              <a16:creationId xmlns:a16="http://schemas.microsoft.com/office/drawing/2014/main" id="{00000000-0008-0000-1E00-000004000000}"/>
            </a:ext>
          </a:extLst>
        </xdr:cNvPr>
        <xdr:cNvSpPr/>
      </xdr:nvSpPr>
      <xdr:spPr>
        <a:xfrm flipH="1">
          <a:off x="10026456098" y="6885168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3511776</xdr:colOff>
      <xdr:row>25</xdr:row>
      <xdr:rowOff>639536</xdr:rowOff>
    </xdr:from>
    <xdr:to>
      <xdr:col>5</xdr:col>
      <xdr:colOff>3981451</xdr:colOff>
      <xdr:row>25</xdr:row>
      <xdr:rowOff>1143000</xdr:rowOff>
    </xdr:to>
    <xdr:sp macro="" textlink="">
      <xdr:nvSpPr>
        <xdr:cNvPr id="5" name="Rectangle 4">
          <a:extLst>
            <a:ext uri="{FF2B5EF4-FFF2-40B4-BE49-F238E27FC236}">
              <a16:creationId xmlns:a16="http://schemas.microsoft.com/office/drawing/2014/main" id="{00000000-0008-0000-1E00-000005000000}"/>
            </a:ext>
          </a:extLst>
        </xdr:cNvPr>
        <xdr:cNvSpPr/>
      </xdr:nvSpPr>
      <xdr:spPr>
        <a:xfrm flipH="1">
          <a:off x="10035273299" y="6873376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246288</xdr:colOff>
      <xdr:row>25</xdr:row>
      <xdr:rowOff>615724</xdr:rowOff>
    </xdr:from>
    <xdr:to>
      <xdr:col>8</xdr:col>
      <xdr:colOff>677636</xdr:colOff>
      <xdr:row>25</xdr:row>
      <xdr:rowOff>1078366</xdr:rowOff>
    </xdr:to>
    <xdr:sp macro="" textlink="">
      <xdr:nvSpPr>
        <xdr:cNvPr id="6" name="Rectangle 5">
          <a:extLst>
            <a:ext uri="{FF2B5EF4-FFF2-40B4-BE49-F238E27FC236}">
              <a16:creationId xmlns:a16="http://schemas.microsoft.com/office/drawing/2014/main" id="{00000000-0008-0000-1E00-000006000000}"/>
            </a:ext>
          </a:extLst>
        </xdr:cNvPr>
        <xdr:cNvSpPr/>
      </xdr:nvSpPr>
      <xdr:spPr>
        <a:xfrm flipH="1">
          <a:off x="10015659964" y="6870994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25</xdr:row>
      <xdr:rowOff>0</xdr:rowOff>
    </xdr:from>
    <xdr:to>
      <xdr:col>5</xdr:col>
      <xdr:colOff>9524</xdr:colOff>
      <xdr:row>25</xdr:row>
      <xdr:rowOff>219048</xdr:rowOff>
    </xdr:to>
    <xdr:pic>
      <xdr:nvPicPr>
        <xdr:cNvPr id="7" name="Picture 6">
          <a:extLst>
            <a:ext uri="{FF2B5EF4-FFF2-40B4-BE49-F238E27FC236}">
              <a16:creationId xmlns:a16="http://schemas.microsoft.com/office/drawing/2014/main" id="{00000000-0008-0000-1E00-000007000000}"/>
            </a:ext>
          </a:extLst>
        </xdr:cNvPr>
        <xdr:cNvPicPr>
          <a:picLocks noChangeAspect="1"/>
        </xdr:cNvPicPr>
      </xdr:nvPicPr>
      <xdr:blipFill>
        <a:blip xmlns:r="http://schemas.openxmlformats.org/officeDocument/2006/relationships" r:embed="rId3"/>
        <a:stretch>
          <a:fillRect/>
        </a:stretch>
      </xdr:blipFill>
      <xdr:spPr>
        <a:xfrm>
          <a:off x="10039245226" y="68094225"/>
          <a:ext cx="9524" cy="219048"/>
        </a:xfrm>
        <a:prstGeom prst="rect">
          <a:avLst/>
        </a:prstGeom>
      </xdr:spPr>
    </xdr:pic>
    <xdr:clientData/>
  </xdr:twoCellAnchor>
  <xdr:twoCellAnchor>
    <xdr:from>
      <xdr:col>9</xdr:col>
      <xdr:colOff>4269013</xdr:colOff>
      <xdr:row>25</xdr:row>
      <xdr:rowOff>760186</xdr:rowOff>
    </xdr:from>
    <xdr:to>
      <xdr:col>9</xdr:col>
      <xdr:colOff>4700361</xdr:colOff>
      <xdr:row>25</xdr:row>
      <xdr:rowOff>1222828</xdr:rowOff>
    </xdr:to>
    <xdr:sp macro="" textlink="">
      <xdr:nvSpPr>
        <xdr:cNvPr id="8" name="Rectangle 7">
          <a:extLst>
            <a:ext uri="{FF2B5EF4-FFF2-40B4-BE49-F238E27FC236}">
              <a16:creationId xmlns:a16="http://schemas.microsoft.com/office/drawing/2014/main" id="{00000000-0008-0000-1E00-000008000000}"/>
            </a:ext>
          </a:extLst>
        </xdr:cNvPr>
        <xdr:cNvSpPr/>
      </xdr:nvSpPr>
      <xdr:spPr>
        <a:xfrm flipH="1">
          <a:off x="10009913214" y="688544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4</xdr:col>
      <xdr:colOff>273275</xdr:colOff>
      <xdr:row>25</xdr:row>
      <xdr:rowOff>766536</xdr:rowOff>
    </xdr:from>
    <xdr:to>
      <xdr:col>4</xdr:col>
      <xdr:colOff>654276</xdr:colOff>
      <xdr:row>25</xdr:row>
      <xdr:rowOff>1229177</xdr:rowOff>
    </xdr:to>
    <xdr:sp macro="" textlink="">
      <xdr:nvSpPr>
        <xdr:cNvPr id="9" name="Rectangle 8">
          <a:extLst>
            <a:ext uri="{FF2B5EF4-FFF2-40B4-BE49-F238E27FC236}">
              <a16:creationId xmlns:a16="http://schemas.microsoft.com/office/drawing/2014/main" id="{00000000-0008-0000-1E00-000009000000}"/>
            </a:ext>
          </a:extLst>
        </xdr:cNvPr>
        <xdr:cNvSpPr/>
      </xdr:nvSpPr>
      <xdr:spPr>
        <a:xfrm flipH="1">
          <a:off x="10041572274" y="6886076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a:stretch>
          <a:fillRect/>
        </a:stretch>
      </xdr:blipFill>
      <xdr:spPr>
        <a:xfrm>
          <a:off x="9987743551" y="109442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1F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1F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2609153" name="Object 1" hidden="1">
                <a:extLst>
                  <a:ext uri="{63B3BB69-23CF-44E3-9099-C40C66FF867C}">
                    <a14:compatExt spid="_x0000_s2609153"/>
                  </a:ext>
                  <a:ext uri="{FF2B5EF4-FFF2-40B4-BE49-F238E27FC236}">
                    <a16:creationId xmlns:a16="http://schemas.microsoft.com/office/drawing/2014/main" id="{00000000-0008-0000-1F00-000001D027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1F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1F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1F00-000007000000}"/>
            </a:ext>
          </a:extLst>
        </xdr:cNvPr>
        <xdr:cNvPicPr>
          <a:picLocks noChangeAspect="1"/>
        </xdr:cNvPicPr>
      </xdr:nvPicPr>
      <xdr:blipFill>
        <a:blip xmlns:r="http://schemas.openxmlformats.org/officeDocument/2006/relationships" r:embed="rId1"/>
        <a:stretch>
          <a:fillRect/>
        </a:stretch>
      </xdr:blipFill>
      <xdr:spPr>
        <a:xfrm>
          <a:off x="9987743551" y="106203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2609154" name="Check Box 2" hidden="1">
              <a:extLst>
                <a:ext uri="{63B3BB69-23CF-44E3-9099-C40C66FF867C}">
                  <a14:compatExt spid="_x0000_s2609154"/>
                </a:ext>
                <a:ext uri="{FF2B5EF4-FFF2-40B4-BE49-F238E27FC236}">
                  <a16:creationId xmlns:a16="http://schemas.microsoft.com/office/drawing/2014/main" id="{00000000-0008-0000-1F00-000002D0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2609155" name="Check Box 3" hidden="1">
              <a:extLst>
                <a:ext uri="{63B3BB69-23CF-44E3-9099-C40C66FF867C}">
                  <a14:compatExt spid="_x0000_s2609155"/>
                </a:ext>
                <a:ext uri="{FF2B5EF4-FFF2-40B4-BE49-F238E27FC236}">
                  <a16:creationId xmlns:a16="http://schemas.microsoft.com/office/drawing/2014/main" id="{00000000-0008-0000-1F00-000003D0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2609156" name="Check Box 4" hidden="1">
              <a:extLst>
                <a:ext uri="{63B3BB69-23CF-44E3-9099-C40C66FF867C}">
                  <a14:compatExt spid="_x0000_s2609156"/>
                </a:ext>
                <a:ext uri="{FF2B5EF4-FFF2-40B4-BE49-F238E27FC236}">
                  <a16:creationId xmlns:a16="http://schemas.microsoft.com/office/drawing/2014/main" id="{00000000-0008-0000-1F00-000004D0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2609157" name="Check Box 5" hidden="1">
              <a:extLst>
                <a:ext uri="{63B3BB69-23CF-44E3-9099-C40C66FF867C}">
                  <a14:compatExt spid="_x0000_s2609157"/>
                </a:ext>
                <a:ext uri="{FF2B5EF4-FFF2-40B4-BE49-F238E27FC236}">
                  <a16:creationId xmlns:a16="http://schemas.microsoft.com/office/drawing/2014/main" id="{00000000-0008-0000-1F00-000005D0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2609158" name="Check Box 6" hidden="1">
              <a:extLst>
                <a:ext uri="{63B3BB69-23CF-44E3-9099-C40C66FF867C}">
                  <a14:compatExt spid="_x0000_s2609158"/>
                </a:ext>
                <a:ext uri="{FF2B5EF4-FFF2-40B4-BE49-F238E27FC236}">
                  <a16:creationId xmlns:a16="http://schemas.microsoft.com/office/drawing/2014/main" id="{00000000-0008-0000-1F00-000006D0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33.xml><?xml version="1.0" encoding="utf-8"?>
<xdr:wsDr xmlns:xdr="http://schemas.openxmlformats.org/drawingml/2006/spreadsheetDrawing" xmlns:a="http://schemas.openxmlformats.org/drawingml/2006/main">
  <xdr:twoCellAnchor>
    <xdr:from>
      <xdr:col>2</xdr:col>
      <xdr:colOff>202202</xdr:colOff>
      <xdr:row>1</xdr:row>
      <xdr:rowOff>260042</xdr:rowOff>
    </xdr:from>
    <xdr:to>
      <xdr:col>5</xdr:col>
      <xdr:colOff>4000501</xdr:colOff>
      <xdr:row>3</xdr:row>
      <xdr:rowOff>2095500</xdr:rowOff>
    </xdr:to>
    <xdr:pic>
      <xdr:nvPicPr>
        <xdr:cNvPr id="2" name="Picture 1">
          <a:extLst>
            <a:ext uri="{FF2B5EF4-FFF2-40B4-BE49-F238E27FC236}">
              <a16:creationId xmlns:a16="http://schemas.microsoft.com/office/drawing/2014/main" id="{00000000-0008-0000-2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5254249" y="564842"/>
          <a:ext cx="10265774" cy="100079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3619500</xdr:colOff>
      <xdr:row>1</xdr:row>
      <xdr:rowOff>202239</xdr:rowOff>
    </xdr:from>
    <xdr:to>
      <xdr:col>13</xdr:col>
      <xdr:colOff>1571625</xdr:colOff>
      <xdr:row>3</xdr:row>
      <xdr:rowOff>1905000</xdr:rowOff>
    </xdr:to>
    <xdr:pic>
      <xdr:nvPicPr>
        <xdr:cNvPr id="3" name="Picture 2" descr="index">
          <a:extLst>
            <a:ext uri="{FF2B5EF4-FFF2-40B4-BE49-F238E27FC236}">
              <a16:creationId xmlns:a16="http://schemas.microsoft.com/office/drawing/2014/main" id="{00000000-0008-0000-2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4762225" y="507039"/>
          <a:ext cx="13354050" cy="98752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5430384</xdr:colOff>
      <xdr:row>25</xdr:row>
      <xdr:rowOff>757464</xdr:rowOff>
    </xdr:from>
    <xdr:to>
      <xdr:col>6</xdr:col>
      <xdr:colOff>5893027</xdr:colOff>
      <xdr:row>25</xdr:row>
      <xdr:rowOff>1111249</xdr:rowOff>
    </xdr:to>
    <xdr:sp macro="" textlink="">
      <xdr:nvSpPr>
        <xdr:cNvPr id="4" name="Rectangle 3">
          <a:extLst>
            <a:ext uri="{FF2B5EF4-FFF2-40B4-BE49-F238E27FC236}">
              <a16:creationId xmlns:a16="http://schemas.microsoft.com/office/drawing/2014/main" id="{00000000-0008-0000-2000-000004000000}"/>
            </a:ext>
          </a:extLst>
        </xdr:cNvPr>
        <xdr:cNvSpPr/>
      </xdr:nvSpPr>
      <xdr:spPr>
        <a:xfrm flipH="1">
          <a:off x="10026456098" y="6832781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3511776</xdr:colOff>
      <xdr:row>25</xdr:row>
      <xdr:rowOff>639536</xdr:rowOff>
    </xdr:from>
    <xdr:to>
      <xdr:col>5</xdr:col>
      <xdr:colOff>3981451</xdr:colOff>
      <xdr:row>25</xdr:row>
      <xdr:rowOff>1143000</xdr:rowOff>
    </xdr:to>
    <xdr:sp macro="" textlink="">
      <xdr:nvSpPr>
        <xdr:cNvPr id="5" name="Rectangle 4">
          <a:extLst>
            <a:ext uri="{FF2B5EF4-FFF2-40B4-BE49-F238E27FC236}">
              <a16:creationId xmlns:a16="http://schemas.microsoft.com/office/drawing/2014/main" id="{00000000-0008-0000-2000-000005000000}"/>
            </a:ext>
          </a:extLst>
        </xdr:cNvPr>
        <xdr:cNvSpPr/>
      </xdr:nvSpPr>
      <xdr:spPr>
        <a:xfrm flipH="1">
          <a:off x="10035273299" y="68209886"/>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246288</xdr:colOff>
      <xdr:row>25</xdr:row>
      <xdr:rowOff>615724</xdr:rowOff>
    </xdr:from>
    <xdr:to>
      <xdr:col>8</xdr:col>
      <xdr:colOff>677636</xdr:colOff>
      <xdr:row>25</xdr:row>
      <xdr:rowOff>1078366</xdr:rowOff>
    </xdr:to>
    <xdr:sp macro="" textlink="">
      <xdr:nvSpPr>
        <xdr:cNvPr id="6" name="Rectangle 5">
          <a:extLst>
            <a:ext uri="{FF2B5EF4-FFF2-40B4-BE49-F238E27FC236}">
              <a16:creationId xmlns:a16="http://schemas.microsoft.com/office/drawing/2014/main" id="{00000000-0008-0000-2000-000006000000}"/>
            </a:ext>
          </a:extLst>
        </xdr:cNvPr>
        <xdr:cNvSpPr/>
      </xdr:nvSpPr>
      <xdr:spPr>
        <a:xfrm flipH="1">
          <a:off x="10015659964" y="6818607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25</xdr:row>
      <xdr:rowOff>0</xdr:rowOff>
    </xdr:from>
    <xdr:to>
      <xdr:col>5</xdr:col>
      <xdr:colOff>9524</xdr:colOff>
      <xdr:row>25</xdr:row>
      <xdr:rowOff>219048</xdr:rowOff>
    </xdr:to>
    <xdr:pic>
      <xdr:nvPicPr>
        <xdr:cNvPr id="7" name="Picture 6">
          <a:extLst>
            <a:ext uri="{FF2B5EF4-FFF2-40B4-BE49-F238E27FC236}">
              <a16:creationId xmlns:a16="http://schemas.microsoft.com/office/drawing/2014/main" id="{00000000-0008-0000-2000-000007000000}"/>
            </a:ext>
          </a:extLst>
        </xdr:cNvPr>
        <xdr:cNvPicPr>
          <a:picLocks noChangeAspect="1"/>
        </xdr:cNvPicPr>
      </xdr:nvPicPr>
      <xdr:blipFill>
        <a:blip xmlns:r="http://schemas.openxmlformats.org/officeDocument/2006/relationships" r:embed="rId3"/>
        <a:stretch>
          <a:fillRect/>
        </a:stretch>
      </xdr:blipFill>
      <xdr:spPr>
        <a:xfrm>
          <a:off x="10039245226" y="67570350"/>
          <a:ext cx="9524" cy="219048"/>
        </a:xfrm>
        <a:prstGeom prst="rect">
          <a:avLst/>
        </a:prstGeom>
      </xdr:spPr>
    </xdr:pic>
    <xdr:clientData/>
  </xdr:twoCellAnchor>
  <xdr:twoCellAnchor>
    <xdr:from>
      <xdr:col>9</xdr:col>
      <xdr:colOff>4269013</xdr:colOff>
      <xdr:row>25</xdr:row>
      <xdr:rowOff>760186</xdr:rowOff>
    </xdr:from>
    <xdr:to>
      <xdr:col>9</xdr:col>
      <xdr:colOff>4700361</xdr:colOff>
      <xdr:row>25</xdr:row>
      <xdr:rowOff>1222828</xdr:rowOff>
    </xdr:to>
    <xdr:sp macro="" textlink="">
      <xdr:nvSpPr>
        <xdr:cNvPr id="8" name="Rectangle 7">
          <a:extLst>
            <a:ext uri="{FF2B5EF4-FFF2-40B4-BE49-F238E27FC236}">
              <a16:creationId xmlns:a16="http://schemas.microsoft.com/office/drawing/2014/main" id="{00000000-0008-0000-2000-000008000000}"/>
            </a:ext>
          </a:extLst>
        </xdr:cNvPr>
        <xdr:cNvSpPr/>
      </xdr:nvSpPr>
      <xdr:spPr>
        <a:xfrm flipH="1">
          <a:off x="10009913214" y="6833053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4</xdr:col>
      <xdr:colOff>273275</xdr:colOff>
      <xdr:row>25</xdr:row>
      <xdr:rowOff>766536</xdr:rowOff>
    </xdr:from>
    <xdr:to>
      <xdr:col>4</xdr:col>
      <xdr:colOff>654276</xdr:colOff>
      <xdr:row>25</xdr:row>
      <xdr:rowOff>1229177</xdr:rowOff>
    </xdr:to>
    <xdr:sp macro="" textlink="">
      <xdr:nvSpPr>
        <xdr:cNvPr id="9" name="Rectangle 8">
          <a:extLst>
            <a:ext uri="{FF2B5EF4-FFF2-40B4-BE49-F238E27FC236}">
              <a16:creationId xmlns:a16="http://schemas.microsoft.com/office/drawing/2014/main" id="{00000000-0008-0000-2000-000009000000}"/>
            </a:ext>
          </a:extLst>
        </xdr:cNvPr>
        <xdr:cNvSpPr/>
      </xdr:nvSpPr>
      <xdr:spPr>
        <a:xfrm flipH="1">
          <a:off x="10041572274" y="6833688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stretch>
          <a:fillRect/>
        </a:stretch>
      </xdr:blipFill>
      <xdr:spPr>
        <a:xfrm>
          <a:off x="9987991201" y="107156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2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38793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2100-000004000000}"/>
            </a:ext>
          </a:extLst>
        </xdr:cNvPr>
        <xdr:cNvGrpSpPr>
          <a:grpSpLocks/>
        </xdr:cNvGrpSpPr>
      </xdr:nvGrpSpPr>
      <xdr:grpSpPr bwMode="auto">
        <a:xfrm>
          <a:off x="9948561152"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2611201" name="Object 1" hidden="1">
                <a:extLst>
                  <a:ext uri="{63B3BB69-23CF-44E3-9099-C40C66FF867C}">
                    <a14:compatExt spid="_x0000_s2611201"/>
                  </a:ext>
                  <a:ext uri="{FF2B5EF4-FFF2-40B4-BE49-F238E27FC236}">
                    <a16:creationId xmlns:a16="http://schemas.microsoft.com/office/drawing/2014/main" id="{00000000-0008-0000-2100-000001D827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21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21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09748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2100-000007000000}"/>
            </a:ext>
          </a:extLst>
        </xdr:cNvPr>
        <xdr:cNvPicPr>
          <a:picLocks noChangeAspect="1"/>
        </xdr:cNvPicPr>
      </xdr:nvPicPr>
      <xdr:blipFill>
        <a:blip xmlns:r="http://schemas.openxmlformats.org/officeDocument/2006/relationships" r:embed="rId1"/>
        <a:stretch>
          <a:fillRect/>
        </a:stretch>
      </xdr:blipFill>
      <xdr:spPr>
        <a:xfrm>
          <a:off x="9987991201" y="103917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2611202" name="Check Box 2" hidden="1">
              <a:extLst>
                <a:ext uri="{63B3BB69-23CF-44E3-9099-C40C66FF867C}">
                  <a14:compatExt spid="_x0000_s2611202"/>
                </a:ext>
                <a:ext uri="{FF2B5EF4-FFF2-40B4-BE49-F238E27FC236}">
                  <a16:creationId xmlns:a16="http://schemas.microsoft.com/office/drawing/2014/main" id="{00000000-0008-0000-2100-000002D8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2611203" name="Check Box 3" hidden="1">
              <a:extLst>
                <a:ext uri="{63B3BB69-23CF-44E3-9099-C40C66FF867C}">
                  <a14:compatExt spid="_x0000_s2611203"/>
                </a:ext>
                <a:ext uri="{FF2B5EF4-FFF2-40B4-BE49-F238E27FC236}">
                  <a16:creationId xmlns:a16="http://schemas.microsoft.com/office/drawing/2014/main" id="{00000000-0008-0000-2100-000003D8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2611204" name="Check Box 4" hidden="1">
              <a:extLst>
                <a:ext uri="{63B3BB69-23CF-44E3-9099-C40C66FF867C}">
                  <a14:compatExt spid="_x0000_s2611204"/>
                </a:ext>
                <a:ext uri="{FF2B5EF4-FFF2-40B4-BE49-F238E27FC236}">
                  <a16:creationId xmlns:a16="http://schemas.microsoft.com/office/drawing/2014/main" id="{00000000-0008-0000-2100-000004D8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2611205" name="Check Box 5" hidden="1">
              <a:extLst>
                <a:ext uri="{63B3BB69-23CF-44E3-9099-C40C66FF867C}">
                  <a14:compatExt spid="_x0000_s2611205"/>
                </a:ext>
                <a:ext uri="{FF2B5EF4-FFF2-40B4-BE49-F238E27FC236}">
                  <a16:creationId xmlns:a16="http://schemas.microsoft.com/office/drawing/2014/main" id="{00000000-0008-0000-2100-000005D8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2611206" name="Check Box 6" hidden="1">
              <a:extLst>
                <a:ext uri="{63B3BB69-23CF-44E3-9099-C40C66FF867C}">
                  <a14:compatExt spid="_x0000_s2611206"/>
                </a:ext>
                <a:ext uri="{FF2B5EF4-FFF2-40B4-BE49-F238E27FC236}">
                  <a16:creationId xmlns:a16="http://schemas.microsoft.com/office/drawing/2014/main" id="{00000000-0008-0000-2100-000006D8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35.xml><?xml version="1.0" encoding="utf-8"?>
<xdr:wsDr xmlns:xdr="http://schemas.openxmlformats.org/drawingml/2006/spreadsheetDrawing" xmlns:a="http://schemas.openxmlformats.org/drawingml/2006/main">
  <xdr:twoCellAnchor>
    <xdr:from>
      <xdr:col>2</xdr:col>
      <xdr:colOff>202202</xdr:colOff>
      <xdr:row>1</xdr:row>
      <xdr:rowOff>260042</xdr:rowOff>
    </xdr:from>
    <xdr:to>
      <xdr:col>5</xdr:col>
      <xdr:colOff>4000501</xdr:colOff>
      <xdr:row>3</xdr:row>
      <xdr:rowOff>2095500</xdr:rowOff>
    </xdr:to>
    <xdr:pic>
      <xdr:nvPicPr>
        <xdr:cNvPr id="2" name="Picture 1">
          <a:extLst>
            <a:ext uri="{FF2B5EF4-FFF2-40B4-BE49-F238E27FC236}">
              <a16:creationId xmlns:a16="http://schemas.microsoft.com/office/drawing/2014/main" id="{00000000-0008-0000-2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5254249" y="564842"/>
          <a:ext cx="10265774" cy="100079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3619500</xdr:colOff>
      <xdr:row>1</xdr:row>
      <xdr:rowOff>202239</xdr:rowOff>
    </xdr:from>
    <xdr:to>
      <xdr:col>13</xdr:col>
      <xdr:colOff>1571625</xdr:colOff>
      <xdr:row>3</xdr:row>
      <xdr:rowOff>1905000</xdr:rowOff>
    </xdr:to>
    <xdr:pic>
      <xdr:nvPicPr>
        <xdr:cNvPr id="3" name="Picture 2" descr="index">
          <a:extLst>
            <a:ext uri="{FF2B5EF4-FFF2-40B4-BE49-F238E27FC236}">
              <a16:creationId xmlns:a16="http://schemas.microsoft.com/office/drawing/2014/main" id="{00000000-0008-0000-2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4762225" y="507039"/>
          <a:ext cx="13354050" cy="98752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5430384</xdr:colOff>
      <xdr:row>25</xdr:row>
      <xdr:rowOff>757464</xdr:rowOff>
    </xdr:from>
    <xdr:to>
      <xdr:col>6</xdr:col>
      <xdr:colOff>5893027</xdr:colOff>
      <xdr:row>25</xdr:row>
      <xdr:rowOff>1111249</xdr:rowOff>
    </xdr:to>
    <xdr:sp macro="" textlink="">
      <xdr:nvSpPr>
        <xdr:cNvPr id="4" name="Rectangle 3">
          <a:extLst>
            <a:ext uri="{FF2B5EF4-FFF2-40B4-BE49-F238E27FC236}">
              <a16:creationId xmlns:a16="http://schemas.microsoft.com/office/drawing/2014/main" id="{00000000-0008-0000-2200-000004000000}"/>
            </a:ext>
          </a:extLst>
        </xdr:cNvPr>
        <xdr:cNvSpPr/>
      </xdr:nvSpPr>
      <xdr:spPr>
        <a:xfrm flipH="1">
          <a:off x="10026456098" y="6690858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3511776</xdr:colOff>
      <xdr:row>25</xdr:row>
      <xdr:rowOff>639536</xdr:rowOff>
    </xdr:from>
    <xdr:to>
      <xdr:col>5</xdr:col>
      <xdr:colOff>3981451</xdr:colOff>
      <xdr:row>25</xdr:row>
      <xdr:rowOff>1143000</xdr:rowOff>
    </xdr:to>
    <xdr:sp macro="" textlink="">
      <xdr:nvSpPr>
        <xdr:cNvPr id="5" name="Rectangle 4">
          <a:extLst>
            <a:ext uri="{FF2B5EF4-FFF2-40B4-BE49-F238E27FC236}">
              <a16:creationId xmlns:a16="http://schemas.microsoft.com/office/drawing/2014/main" id="{00000000-0008-0000-2200-000005000000}"/>
            </a:ext>
          </a:extLst>
        </xdr:cNvPr>
        <xdr:cNvSpPr/>
      </xdr:nvSpPr>
      <xdr:spPr>
        <a:xfrm flipH="1">
          <a:off x="10035273299" y="6679066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246288</xdr:colOff>
      <xdr:row>25</xdr:row>
      <xdr:rowOff>615724</xdr:rowOff>
    </xdr:from>
    <xdr:to>
      <xdr:col>8</xdr:col>
      <xdr:colOff>677636</xdr:colOff>
      <xdr:row>25</xdr:row>
      <xdr:rowOff>1078366</xdr:rowOff>
    </xdr:to>
    <xdr:sp macro="" textlink="">
      <xdr:nvSpPr>
        <xdr:cNvPr id="6" name="Rectangle 5">
          <a:extLst>
            <a:ext uri="{FF2B5EF4-FFF2-40B4-BE49-F238E27FC236}">
              <a16:creationId xmlns:a16="http://schemas.microsoft.com/office/drawing/2014/main" id="{00000000-0008-0000-2200-000006000000}"/>
            </a:ext>
          </a:extLst>
        </xdr:cNvPr>
        <xdr:cNvSpPr/>
      </xdr:nvSpPr>
      <xdr:spPr>
        <a:xfrm flipH="1">
          <a:off x="10015659964" y="6676684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25</xdr:row>
      <xdr:rowOff>0</xdr:rowOff>
    </xdr:from>
    <xdr:to>
      <xdr:col>5</xdr:col>
      <xdr:colOff>9524</xdr:colOff>
      <xdr:row>25</xdr:row>
      <xdr:rowOff>219048</xdr:rowOff>
    </xdr:to>
    <xdr:pic>
      <xdr:nvPicPr>
        <xdr:cNvPr id="7" name="Picture 6">
          <a:extLst>
            <a:ext uri="{FF2B5EF4-FFF2-40B4-BE49-F238E27FC236}">
              <a16:creationId xmlns:a16="http://schemas.microsoft.com/office/drawing/2014/main" id="{00000000-0008-0000-2200-000007000000}"/>
            </a:ext>
          </a:extLst>
        </xdr:cNvPr>
        <xdr:cNvPicPr>
          <a:picLocks noChangeAspect="1"/>
        </xdr:cNvPicPr>
      </xdr:nvPicPr>
      <xdr:blipFill>
        <a:blip xmlns:r="http://schemas.openxmlformats.org/officeDocument/2006/relationships" r:embed="rId3"/>
        <a:stretch>
          <a:fillRect/>
        </a:stretch>
      </xdr:blipFill>
      <xdr:spPr>
        <a:xfrm>
          <a:off x="10039245226" y="66151125"/>
          <a:ext cx="9524" cy="219048"/>
        </a:xfrm>
        <a:prstGeom prst="rect">
          <a:avLst/>
        </a:prstGeom>
      </xdr:spPr>
    </xdr:pic>
    <xdr:clientData/>
  </xdr:twoCellAnchor>
  <xdr:twoCellAnchor>
    <xdr:from>
      <xdr:col>9</xdr:col>
      <xdr:colOff>4269013</xdr:colOff>
      <xdr:row>25</xdr:row>
      <xdr:rowOff>760186</xdr:rowOff>
    </xdr:from>
    <xdr:to>
      <xdr:col>9</xdr:col>
      <xdr:colOff>4700361</xdr:colOff>
      <xdr:row>25</xdr:row>
      <xdr:rowOff>1222828</xdr:rowOff>
    </xdr:to>
    <xdr:sp macro="" textlink="">
      <xdr:nvSpPr>
        <xdr:cNvPr id="8" name="Rectangle 7">
          <a:extLst>
            <a:ext uri="{FF2B5EF4-FFF2-40B4-BE49-F238E27FC236}">
              <a16:creationId xmlns:a16="http://schemas.microsoft.com/office/drawing/2014/main" id="{00000000-0008-0000-2200-000008000000}"/>
            </a:ext>
          </a:extLst>
        </xdr:cNvPr>
        <xdr:cNvSpPr/>
      </xdr:nvSpPr>
      <xdr:spPr>
        <a:xfrm flipH="1">
          <a:off x="10009913214" y="669113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4</xdr:col>
      <xdr:colOff>273275</xdr:colOff>
      <xdr:row>25</xdr:row>
      <xdr:rowOff>766536</xdr:rowOff>
    </xdr:from>
    <xdr:to>
      <xdr:col>4</xdr:col>
      <xdr:colOff>654276</xdr:colOff>
      <xdr:row>25</xdr:row>
      <xdr:rowOff>1229177</xdr:rowOff>
    </xdr:to>
    <xdr:sp macro="" textlink="">
      <xdr:nvSpPr>
        <xdr:cNvPr id="9" name="Rectangle 8">
          <a:extLst>
            <a:ext uri="{FF2B5EF4-FFF2-40B4-BE49-F238E27FC236}">
              <a16:creationId xmlns:a16="http://schemas.microsoft.com/office/drawing/2014/main" id="{00000000-0008-0000-2200-000009000000}"/>
            </a:ext>
          </a:extLst>
        </xdr:cNvPr>
        <xdr:cNvSpPr/>
      </xdr:nvSpPr>
      <xdr:spPr>
        <a:xfrm flipH="1">
          <a:off x="10041572274" y="6691766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2300-000002000000}"/>
            </a:ext>
          </a:extLst>
        </xdr:cNvPr>
        <xdr:cNvPicPr>
          <a:picLocks noChangeAspect="1"/>
        </xdr:cNvPicPr>
      </xdr:nvPicPr>
      <xdr:blipFill>
        <a:blip xmlns:r="http://schemas.openxmlformats.org/officeDocument/2006/relationships" r:embed="rId1"/>
        <a:stretch>
          <a:fillRect/>
        </a:stretch>
      </xdr:blipFill>
      <xdr:spPr>
        <a:xfrm>
          <a:off x="9990048601" y="121920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38100</xdr:rowOff>
        </xdr:to>
        <xdr:sp macro="" textlink="">
          <xdr:nvSpPr>
            <xdr:cNvPr id="2598913" name="Check Box 1" hidden="1">
              <a:extLst>
                <a:ext uri="{63B3BB69-23CF-44E3-9099-C40C66FF867C}">
                  <a14:compatExt spid="_x0000_s2598913"/>
                </a:ext>
                <a:ext uri="{FF2B5EF4-FFF2-40B4-BE49-F238E27FC236}">
                  <a16:creationId xmlns:a16="http://schemas.microsoft.com/office/drawing/2014/main" id="{00000000-0008-0000-2300-000001A8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1009650</xdr:colOff>
          <xdr:row>36</xdr:row>
          <xdr:rowOff>9525</xdr:rowOff>
        </xdr:to>
        <xdr:sp macro="" textlink="">
          <xdr:nvSpPr>
            <xdr:cNvPr id="2598914" name="Check Box 2" hidden="1">
              <a:extLst>
                <a:ext uri="{63B3BB69-23CF-44E3-9099-C40C66FF867C}">
                  <a14:compatExt spid="_x0000_s2598914"/>
                </a:ext>
                <a:ext uri="{FF2B5EF4-FFF2-40B4-BE49-F238E27FC236}">
                  <a16:creationId xmlns:a16="http://schemas.microsoft.com/office/drawing/2014/main" id="{00000000-0008-0000-2300-000002A8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2598915" name="Check Box 3" hidden="1">
              <a:extLst>
                <a:ext uri="{63B3BB69-23CF-44E3-9099-C40C66FF867C}">
                  <a14:compatExt spid="_x0000_s2598915"/>
                </a:ext>
                <a:ext uri="{FF2B5EF4-FFF2-40B4-BE49-F238E27FC236}">
                  <a16:creationId xmlns:a16="http://schemas.microsoft.com/office/drawing/2014/main" id="{00000000-0008-0000-2300-000003A8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609600</xdr:colOff>
          <xdr:row>36</xdr:row>
          <xdr:rowOff>38100</xdr:rowOff>
        </xdr:to>
        <xdr:sp macro="" textlink="">
          <xdr:nvSpPr>
            <xdr:cNvPr id="2598916" name="Check Box 4" hidden="1">
              <a:extLst>
                <a:ext uri="{63B3BB69-23CF-44E3-9099-C40C66FF867C}">
                  <a14:compatExt spid="_x0000_s2598916"/>
                </a:ext>
                <a:ext uri="{FF2B5EF4-FFF2-40B4-BE49-F238E27FC236}">
                  <a16:creationId xmlns:a16="http://schemas.microsoft.com/office/drawing/2014/main" id="{00000000-0008-0000-2300-000004A8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38100</xdr:rowOff>
        </xdr:to>
        <xdr:sp macro="" textlink="">
          <xdr:nvSpPr>
            <xdr:cNvPr id="2598917" name="Check Box 5" hidden="1">
              <a:extLst>
                <a:ext uri="{63B3BB69-23CF-44E3-9099-C40C66FF867C}">
                  <a14:compatExt spid="_x0000_s2598917"/>
                </a:ext>
                <a:ext uri="{FF2B5EF4-FFF2-40B4-BE49-F238E27FC236}">
                  <a16:creationId xmlns:a16="http://schemas.microsoft.com/office/drawing/2014/main" id="{00000000-0008-0000-2300-000005A8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3" name="Picture 1">
          <a:extLst>
            <a:ext uri="{FF2B5EF4-FFF2-40B4-BE49-F238E27FC236}">
              <a16:creationId xmlns:a16="http://schemas.microsoft.com/office/drawing/2014/main" id="{00000000-0008-0000-2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9302456" y="838620"/>
          <a:ext cx="1219033"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4" name="Group 3">
          <a:extLst>
            <a:ext uri="{FF2B5EF4-FFF2-40B4-BE49-F238E27FC236}">
              <a16:creationId xmlns:a16="http://schemas.microsoft.com/office/drawing/2014/main" id="{00000000-0008-0000-2300-000004000000}"/>
            </a:ext>
          </a:extLst>
        </xdr:cNvPr>
        <xdr:cNvGrpSpPr>
          <a:grpSpLocks/>
        </xdr:cNvGrpSpPr>
      </xdr:nvGrpSpPr>
      <xdr:grpSpPr bwMode="auto">
        <a:xfrm>
          <a:off x="10034148379" y="779689"/>
          <a:ext cx="2520615" cy="1402556"/>
          <a:chOff x="7483" y="1187"/>
          <a:chExt cx="3022" cy="1915"/>
        </a:xfrm>
      </xdr:grpSpPr>
      <mc:AlternateContent xmlns:mc="http://schemas.openxmlformats.org/markup-compatibility/2006">
        <mc:Choice xmlns:a14="http://schemas.microsoft.com/office/drawing/2010/main" Requires="a14">
          <xdr:sp macro="" textlink="">
            <xdr:nvSpPr>
              <xdr:cNvPr id="2598918" name="Object 6" hidden="1">
                <a:extLst>
                  <a:ext uri="{63B3BB69-23CF-44E3-9099-C40C66FF867C}">
                    <a14:compatExt spid="_x0000_s2598918"/>
                  </a:ext>
                  <a:ext uri="{FF2B5EF4-FFF2-40B4-BE49-F238E27FC236}">
                    <a16:creationId xmlns:a16="http://schemas.microsoft.com/office/drawing/2014/main" id="{00000000-0008-0000-2300-000006A827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23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6" name="Picture 5" descr="index">
          <a:extLst>
            <a:ext uri="{FF2B5EF4-FFF2-40B4-BE49-F238E27FC236}">
              <a16:creationId xmlns:a16="http://schemas.microsoft.com/office/drawing/2014/main" id="{00000000-0008-0000-23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74393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2300-000007000000}"/>
            </a:ext>
          </a:extLst>
        </xdr:cNvPr>
        <xdr:cNvPicPr>
          <a:picLocks noChangeAspect="1"/>
        </xdr:cNvPicPr>
      </xdr:nvPicPr>
      <xdr:blipFill>
        <a:blip xmlns:r="http://schemas.openxmlformats.org/officeDocument/2006/relationships" r:embed="rId1"/>
        <a:stretch>
          <a:fillRect/>
        </a:stretch>
      </xdr:blipFill>
      <xdr:spPr>
        <a:xfrm>
          <a:off x="9990048601" y="119062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180975</xdr:colOff>
          <xdr:row>34</xdr:row>
          <xdr:rowOff>247650</xdr:rowOff>
        </xdr:to>
        <xdr:sp macro="" textlink="">
          <xdr:nvSpPr>
            <xdr:cNvPr id="2598919" name="Check Box 7" hidden="1">
              <a:extLst>
                <a:ext uri="{63B3BB69-23CF-44E3-9099-C40C66FF867C}">
                  <a14:compatExt spid="_x0000_s2598919"/>
                </a:ext>
                <a:ext uri="{FF2B5EF4-FFF2-40B4-BE49-F238E27FC236}">
                  <a16:creationId xmlns:a16="http://schemas.microsoft.com/office/drawing/2014/main" id="{00000000-0008-0000-2300-000007A8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657225</xdr:colOff>
          <xdr:row>34</xdr:row>
          <xdr:rowOff>247650</xdr:rowOff>
        </xdr:to>
        <xdr:sp macro="" textlink="">
          <xdr:nvSpPr>
            <xdr:cNvPr id="2598920" name="Check Box 8" hidden="1">
              <a:extLst>
                <a:ext uri="{63B3BB69-23CF-44E3-9099-C40C66FF867C}">
                  <a14:compatExt spid="_x0000_s2598920"/>
                </a:ext>
                <a:ext uri="{FF2B5EF4-FFF2-40B4-BE49-F238E27FC236}">
                  <a16:creationId xmlns:a16="http://schemas.microsoft.com/office/drawing/2014/main" id="{00000000-0008-0000-2300-000008A8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228600</xdr:rowOff>
        </xdr:to>
        <xdr:sp macro="" textlink="">
          <xdr:nvSpPr>
            <xdr:cNvPr id="2598921" name="Check Box 9" hidden="1">
              <a:extLst>
                <a:ext uri="{63B3BB69-23CF-44E3-9099-C40C66FF867C}">
                  <a14:compatExt spid="_x0000_s2598921"/>
                </a:ext>
                <a:ext uri="{FF2B5EF4-FFF2-40B4-BE49-F238E27FC236}">
                  <a16:creationId xmlns:a16="http://schemas.microsoft.com/office/drawing/2014/main" id="{00000000-0008-0000-2300-000009A8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276225</xdr:rowOff>
        </xdr:to>
        <xdr:sp macro="" textlink="">
          <xdr:nvSpPr>
            <xdr:cNvPr id="2598922" name="Check Box 10" hidden="1">
              <a:extLst>
                <a:ext uri="{63B3BB69-23CF-44E3-9099-C40C66FF867C}">
                  <a14:compatExt spid="_x0000_s2598922"/>
                </a:ext>
                <a:ext uri="{FF2B5EF4-FFF2-40B4-BE49-F238E27FC236}">
                  <a16:creationId xmlns:a16="http://schemas.microsoft.com/office/drawing/2014/main" id="{00000000-0008-0000-2300-00000AA8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228600</xdr:colOff>
          <xdr:row>34</xdr:row>
          <xdr:rowOff>228600</xdr:rowOff>
        </xdr:to>
        <xdr:sp macro="" textlink="">
          <xdr:nvSpPr>
            <xdr:cNvPr id="2598923" name="Check Box 11" hidden="1">
              <a:extLst>
                <a:ext uri="{63B3BB69-23CF-44E3-9099-C40C66FF867C}">
                  <a14:compatExt spid="_x0000_s2598923"/>
                </a:ext>
                <a:ext uri="{FF2B5EF4-FFF2-40B4-BE49-F238E27FC236}">
                  <a16:creationId xmlns:a16="http://schemas.microsoft.com/office/drawing/2014/main" id="{00000000-0008-0000-2300-00000BA8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37.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2400-000002000000}"/>
            </a:ext>
          </a:extLst>
        </xdr:cNvPr>
        <xdr:cNvPicPr>
          <a:picLocks noChangeAspect="1"/>
        </xdr:cNvPicPr>
      </xdr:nvPicPr>
      <xdr:blipFill>
        <a:blip xmlns:r="http://schemas.openxmlformats.org/officeDocument/2006/relationships" r:embed="rId1"/>
        <a:stretch>
          <a:fillRect/>
        </a:stretch>
      </xdr:blipFill>
      <xdr:spPr>
        <a:xfrm>
          <a:off x="9988619851"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152400</xdr:colOff>
          <xdr:row>34</xdr:row>
          <xdr:rowOff>247650</xdr:rowOff>
        </xdr:to>
        <xdr:sp macro="" textlink="">
          <xdr:nvSpPr>
            <xdr:cNvPr id="2599937" name="Check Box 1" hidden="1">
              <a:extLst>
                <a:ext uri="{63B3BB69-23CF-44E3-9099-C40C66FF867C}">
                  <a14:compatExt spid="_x0000_s2599937"/>
                </a:ext>
                <a:ext uri="{FF2B5EF4-FFF2-40B4-BE49-F238E27FC236}">
                  <a16:creationId xmlns:a16="http://schemas.microsoft.com/office/drawing/2014/main" id="{00000000-0008-0000-2400-000001AC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2599938" name="Check Box 2" hidden="1">
              <a:extLst>
                <a:ext uri="{63B3BB69-23CF-44E3-9099-C40C66FF867C}">
                  <a14:compatExt spid="_x0000_s2599938"/>
                </a:ext>
                <a:ext uri="{FF2B5EF4-FFF2-40B4-BE49-F238E27FC236}">
                  <a16:creationId xmlns:a16="http://schemas.microsoft.com/office/drawing/2014/main" id="{00000000-0008-0000-2400-000002AC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228600</xdr:rowOff>
        </xdr:to>
        <xdr:sp macro="" textlink="">
          <xdr:nvSpPr>
            <xdr:cNvPr id="2599939" name="Check Box 3" hidden="1">
              <a:extLst>
                <a:ext uri="{63B3BB69-23CF-44E3-9099-C40C66FF867C}">
                  <a14:compatExt spid="_x0000_s2599939"/>
                </a:ext>
                <a:ext uri="{FF2B5EF4-FFF2-40B4-BE49-F238E27FC236}">
                  <a16:creationId xmlns:a16="http://schemas.microsoft.com/office/drawing/2014/main" id="{00000000-0008-0000-2400-000003AC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2599940" name="Check Box 4" hidden="1">
              <a:extLst>
                <a:ext uri="{63B3BB69-23CF-44E3-9099-C40C66FF867C}">
                  <a14:compatExt spid="_x0000_s2599940"/>
                </a:ext>
                <a:ext uri="{FF2B5EF4-FFF2-40B4-BE49-F238E27FC236}">
                  <a16:creationId xmlns:a16="http://schemas.microsoft.com/office/drawing/2014/main" id="{00000000-0008-0000-2400-000004AC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24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016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2400-000004000000}"/>
            </a:ext>
          </a:extLst>
        </xdr:cNvPr>
        <xdr:cNvGrpSpPr>
          <a:grpSpLocks/>
        </xdr:cNvGrpSpPr>
      </xdr:nvGrpSpPr>
      <xdr:grpSpPr bwMode="auto">
        <a:xfrm>
          <a:off x="10032719629" y="779689"/>
          <a:ext cx="2520615" cy="1214008"/>
          <a:chOff x="7483" y="1187"/>
          <a:chExt cx="3022" cy="1915"/>
        </a:xfrm>
      </xdr:grpSpPr>
      <mc:AlternateContent xmlns:mc="http://schemas.openxmlformats.org/markup-compatibility/2006">
        <mc:Choice xmlns:a14="http://schemas.microsoft.com/office/drawing/2010/main" Requires="a14">
          <xdr:sp macro="" textlink="">
            <xdr:nvSpPr>
              <xdr:cNvPr id="2599941" name="Object 5" hidden="1">
                <a:extLst>
                  <a:ext uri="{63B3BB69-23CF-44E3-9099-C40C66FF867C}">
                    <a14:compatExt spid="_x0000_s2599941"/>
                  </a:ext>
                  <a:ext uri="{FF2B5EF4-FFF2-40B4-BE49-F238E27FC236}">
                    <a16:creationId xmlns:a16="http://schemas.microsoft.com/office/drawing/2014/main" id="{00000000-0008-0000-2400-000005AC27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24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6" name="Picture 5" descr="index">
          <a:extLst>
            <a:ext uri="{FF2B5EF4-FFF2-40B4-BE49-F238E27FC236}">
              <a16:creationId xmlns:a16="http://schemas.microsoft.com/office/drawing/2014/main" id="{00000000-0008-0000-24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34246" y="898712"/>
          <a:ext cx="1690347"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2599942" name="Check Box 6" hidden="1">
              <a:extLst>
                <a:ext uri="{63B3BB69-23CF-44E3-9099-C40C66FF867C}">
                  <a14:compatExt spid="_x0000_s2599942"/>
                </a:ext>
                <a:ext uri="{FF2B5EF4-FFF2-40B4-BE49-F238E27FC236}">
                  <a16:creationId xmlns:a16="http://schemas.microsoft.com/office/drawing/2014/main" id="{00000000-0008-0000-2400-000006AC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38.xml><?xml version="1.0" encoding="utf-8"?>
<xdr:wsDr xmlns:xdr="http://schemas.openxmlformats.org/drawingml/2006/spreadsheetDrawing" xmlns:a="http://schemas.openxmlformats.org/drawingml/2006/main">
  <xdr:twoCellAnchor>
    <xdr:from>
      <xdr:col>1</xdr:col>
      <xdr:colOff>2072290</xdr:colOff>
      <xdr:row>1</xdr:row>
      <xdr:rowOff>498167</xdr:rowOff>
    </xdr:from>
    <xdr:to>
      <xdr:col>5</xdr:col>
      <xdr:colOff>5830214</xdr:colOff>
      <xdr:row>3</xdr:row>
      <xdr:rowOff>2285999</xdr:rowOff>
    </xdr:to>
    <xdr:pic>
      <xdr:nvPicPr>
        <xdr:cNvPr id="2" name="Picture 1">
          <a:extLst>
            <a:ext uri="{FF2B5EF4-FFF2-40B4-BE49-F238E27FC236}">
              <a16:creationId xmlns:a16="http://schemas.microsoft.com/office/drawing/2014/main" id="{00000000-0008-0000-2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2529186" y="802967"/>
          <a:ext cx="12844774" cy="99602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3619500</xdr:colOff>
      <xdr:row>1</xdr:row>
      <xdr:rowOff>202239</xdr:rowOff>
    </xdr:from>
    <xdr:to>
      <xdr:col>13</xdr:col>
      <xdr:colOff>1571625</xdr:colOff>
      <xdr:row>3</xdr:row>
      <xdr:rowOff>2286000</xdr:rowOff>
    </xdr:to>
    <xdr:pic>
      <xdr:nvPicPr>
        <xdr:cNvPr id="3" name="Picture 2" descr="index">
          <a:extLst>
            <a:ext uri="{FF2B5EF4-FFF2-40B4-BE49-F238E27FC236}">
              <a16:creationId xmlns:a16="http://schemas.microsoft.com/office/drawing/2014/main" id="{00000000-0008-0000-2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5143225" y="507039"/>
          <a:ext cx="12306300" cy="102562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5430384</xdr:colOff>
      <xdr:row>39</xdr:row>
      <xdr:rowOff>757464</xdr:rowOff>
    </xdr:from>
    <xdr:to>
      <xdr:col>6</xdr:col>
      <xdr:colOff>5893027</xdr:colOff>
      <xdr:row>39</xdr:row>
      <xdr:rowOff>1111249</xdr:rowOff>
    </xdr:to>
    <xdr:sp macro="" textlink="">
      <xdr:nvSpPr>
        <xdr:cNvPr id="4" name="Rectangle 3">
          <a:extLst>
            <a:ext uri="{FF2B5EF4-FFF2-40B4-BE49-F238E27FC236}">
              <a16:creationId xmlns:a16="http://schemas.microsoft.com/office/drawing/2014/main" id="{00000000-0008-0000-2500-000004000000}"/>
            </a:ext>
          </a:extLst>
        </xdr:cNvPr>
        <xdr:cNvSpPr/>
      </xdr:nvSpPr>
      <xdr:spPr>
        <a:xfrm flipH="1">
          <a:off x="10025560748" y="9188313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3511776</xdr:colOff>
      <xdr:row>39</xdr:row>
      <xdr:rowOff>639536</xdr:rowOff>
    </xdr:from>
    <xdr:to>
      <xdr:col>5</xdr:col>
      <xdr:colOff>3981451</xdr:colOff>
      <xdr:row>39</xdr:row>
      <xdr:rowOff>1143000</xdr:rowOff>
    </xdr:to>
    <xdr:sp macro="" textlink="">
      <xdr:nvSpPr>
        <xdr:cNvPr id="5" name="Rectangle 4">
          <a:extLst>
            <a:ext uri="{FF2B5EF4-FFF2-40B4-BE49-F238E27FC236}">
              <a16:creationId xmlns:a16="http://schemas.microsoft.com/office/drawing/2014/main" id="{00000000-0008-0000-2500-000005000000}"/>
            </a:ext>
          </a:extLst>
        </xdr:cNvPr>
        <xdr:cNvSpPr/>
      </xdr:nvSpPr>
      <xdr:spPr>
        <a:xfrm flipH="1">
          <a:off x="10034377949" y="9176521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246288</xdr:colOff>
      <xdr:row>39</xdr:row>
      <xdr:rowOff>615724</xdr:rowOff>
    </xdr:from>
    <xdr:to>
      <xdr:col>8</xdr:col>
      <xdr:colOff>677636</xdr:colOff>
      <xdr:row>39</xdr:row>
      <xdr:rowOff>1078366</xdr:rowOff>
    </xdr:to>
    <xdr:sp macro="" textlink="">
      <xdr:nvSpPr>
        <xdr:cNvPr id="6" name="Rectangle 5">
          <a:extLst>
            <a:ext uri="{FF2B5EF4-FFF2-40B4-BE49-F238E27FC236}">
              <a16:creationId xmlns:a16="http://schemas.microsoft.com/office/drawing/2014/main" id="{00000000-0008-0000-2500-000006000000}"/>
            </a:ext>
          </a:extLst>
        </xdr:cNvPr>
        <xdr:cNvSpPr/>
      </xdr:nvSpPr>
      <xdr:spPr>
        <a:xfrm flipH="1">
          <a:off x="10014278839" y="9174139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39</xdr:row>
      <xdr:rowOff>0</xdr:rowOff>
    </xdr:from>
    <xdr:to>
      <xdr:col>5</xdr:col>
      <xdr:colOff>9524</xdr:colOff>
      <xdr:row>39</xdr:row>
      <xdr:rowOff>219048</xdr:rowOff>
    </xdr:to>
    <xdr:pic>
      <xdr:nvPicPr>
        <xdr:cNvPr id="7" name="Picture 6">
          <a:extLst>
            <a:ext uri="{FF2B5EF4-FFF2-40B4-BE49-F238E27FC236}">
              <a16:creationId xmlns:a16="http://schemas.microsoft.com/office/drawing/2014/main" id="{00000000-0008-0000-2500-000007000000}"/>
            </a:ext>
          </a:extLst>
        </xdr:cNvPr>
        <xdr:cNvPicPr>
          <a:picLocks noChangeAspect="1"/>
        </xdr:cNvPicPr>
      </xdr:nvPicPr>
      <xdr:blipFill>
        <a:blip xmlns:r="http://schemas.openxmlformats.org/officeDocument/2006/relationships" r:embed="rId3"/>
        <a:stretch>
          <a:fillRect/>
        </a:stretch>
      </xdr:blipFill>
      <xdr:spPr>
        <a:xfrm>
          <a:off x="10038349876" y="91125675"/>
          <a:ext cx="9524" cy="219048"/>
        </a:xfrm>
        <a:prstGeom prst="rect">
          <a:avLst/>
        </a:prstGeom>
      </xdr:spPr>
    </xdr:pic>
    <xdr:clientData/>
  </xdr:twoCellAnchor>
  <xdr:twoCellAnchor>
    <xdr:from>
      <xdr:col>9</xdr:col>
      <xdr:colOff>4269013</xdr:colOff>
      <xdr:row>39</xdr:row>
      <xdr:rowOff>760186</xdr:rowOff>
    </xdr:from>
    <xdr:to>
      <xdr:col>9</xdr:col>
      <xdr:colOff>4700361</xdr:colOff>
      <xdr:row>39</xdr:row>
      <xdr:rowOff>1222828</xdr:rowOff>
    </xdr:to>
    <xdr:sp macro="" textlink="">
      <xdr:nvSpPr>
        <xdr:cNvPr id="8" name="Rectangle 7">
          <a:extLst>
            <a:ext uri="{FF2B5EF4-FFF2-40B4-BE49-F238E27FC236}">
              <a16:creationId xmlns:a16="http://schemas.microsoft.com/office/drawing/2014/main" id="{00000000-0008-0000-2500-000008000000}"/>
            </a:ext>
          </a:extLst>
        </xdr:cNvPr>
        <xdr:cNvSpPr/>
      </xdr:nvSpPr>
      <xdr:spPr>
        <a:xfrm flipH="1">
          <a:off x="10008436839" y="918858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4</xdr:col>
      <xdr:colOff>273275</xdr:colOff>
      <xdr:row>39</xdr:row>
      <xdr:rowOff>766536</xdr:rowOff>
    </xdr:from>
    <xdr:to>
      <xdr:col>4</xdr:col>
      <xdr:colOff>654276</xdr:colOff>
      <xdr:row>39</xdr:row>
      <xdr:rowOff>1229177</xdr:rowOff>
    </xdr:to>
    <xdr:sp macro="" textlink="">
      <xdr:nvSpPr>
        <xdr:cNvPr id="9" name="Rectangle 8">
          <a:extLst>
            <a:ext uri="{FF2B5EF4-FFF2-40B4-BE49-F238E27FC236}">
              <a16:creationId xmlns:a16="http://schemas.microsoft.com/office/drawing/2014/main" id="{00000000-0008-0000-2500-000009000000}"/>
            </a:ext>
          </a:extLst>
        </xdr:cNvPr>
        <xdr:cNvSpPr/>
      </xdr:nvSpPr>
      <xdr:spPr>
        <a:xfrm flipH="1">
          <a:off x="10040676924" y="9189221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2600-000002000000}"/>
            </a:ext>
          </a:extLst>
        </xdr:cNvPr>
        <xdr:cNvPicPr>
          <a:picLocks noChangeAspect="1"/>
        </xdr:cNvPicPr>
      </xdr:nvPicPr>
      <xdr:blipFill>
        <a:blip xmlns:r="http://schemas.openxmlformats.org/officeDocument/2006/relationships" r:embed="rId1"/>
        <a:stretch>
          <a:fillRect/>
        </a:stretch>
      </xdr:blipFill>
      <xdr:spPr>
        <a:xfrm>
          <a:off x="9987743551" y="109442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2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26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2601985" name="Object 1" hidden="1">
                <a:extLst>
                  <a:ext uri="{63B3BB69-23CF-44E3-9099-C40C66FF867C}">
                    <a14:compatExt spid="_x0000_s2601985"/>
                  </a:ext>
                  <a:ext uri="{FF2B5EF4-FFF2-40B4-BE49-F238E27FC236}">
                    <a16:creationId xmlns:a16="http://schemas.microsoft.com/office/drawing/2014/main" id="{00000000-0008-0000-2600-000001B427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26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26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2600-000007000000}"/>
            </a:ext>
          </a:extLst>
        </xdr:cNvPr>
        <xdr:cNvPicPr>
          <a:picLocks noChangeAspect="1"/>
        </xdr:cNvPicPr>
      </xdr:nvPicPr>
      <xdr:blipFill>
        <a:blip xmlns:r="http://schemas.openxmlformats.org/officeDocument/2006/relationships" r:embed="rId1"/>
        <a:stretch>
          <a:fillRect/>
        </a:stretch>
      </xdr:blipFill>
      <xdr:spPr>
        <a:xfrm>
          <a:off x="9987743551" y="106203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2601986" name="Check Box 2" hidden="1">
              <a:extLst>
                <a:ext uri="{63B3BB69-23CF-44E3-9099-C40C66FF867C}">
                  <a14:compatExt spid="_x0000_s2601986"/>
                </a:ext>
                <a:ext uri="{FF2B5EF4-FFF2-40B4-BE49-F238E27FC236}">
                  <a16:creationId xmlns:a16="http://schemas.microsoft.com/office/drawing/2014/main" id="{00000000-0008-0000-2600-000002B4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2601987" name="Check Box 3" hidden="1">
              <a:extLst>
                <a:ext uri="{63B3BB69-23CF-44E3-9099-C40C66FF867C}">
                  <a14:compatExt spid="_x0000_s2601987"/>
                </a:ext>
                <a:ext uri="{FF2B5EF4-FFF2-40B4-BE49-F238E27FC236}">
                  <a16:creationId xmlns:a16="http://schemas.microsoft.com/office/drawing/2014/main" id="{00000000-0008-0000-2600-000003B4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2601988" name="Check Box 4" hidden="1">
              <a:extLst>
                <a:ext uri="{63B3BB69-23CF-44E3-9099-C40C66FF867C}">
                  <a14:compatExt spid="_x0000_s2601988"/>
                </a:ext>
                <a:ext uri="{FF2B5EF4-FFF2-40B4-BE49-F238E27FC236}">
                  <a16:creationId xmlns:a16="http://schemas.microsoft.com/office/drawing/2014/main" id="{00000000-0008-0000-2600-000004B4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2601989" name="Check Box 5" hidden="1">
              <a:extLst>
                <a:ext uri="{63B3BB69-23CF-44E3-9099-C40C66FF867C}">
                  <a14:compatExt spid="_x0000_s2601989"/>
                </a:ext>
                <a:ext uri="{FF2B5EF4-FFF2-40B4-BE49-F238E27FC236}">
                  <a16:creationId xmlns:a16="http://schemas.microsoft.com/office/drawing/2014/main" id="{00000000-0008-0000-2600-000005B4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2601990" name="Check Box 6" hidden="1">
              <a:extLst>
                <a:ext uri="{63B3BB69-23CF-44E3-9099-C40C66FF867C}">
                  <a14:compatExt spid="_x0000_s2601990"/>
                </a:ext>
                <a:ext uri="{FF2B5EF4-FFF2-40B4-BE49-F238E27FC236}">
                  <a16:creationId xmlns:a16="http://schemas.microsoft.com/office/drawing/2014/main" id="{00000000-0008-0000-2600-000006B4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40.xml><?xml version="1.0" encoding="utf-8"?>
<xdr:wsDr xmlns:xdr="http://schemas.openxmlformats.org/drawingml/2006/spreadsheetDrawing" xmlns:a="http://schemas.openxmlformats.org/drawingml/2006/main">
  <xdr:twoCellAnchor>
    <xdr:from>
      <xdr:col>1</xdr:col>
      <xdr:colOff>2215165</xdr:colOff>
      <xdr:row>1</xdr:row>
      <xdr:rowOff>545793</xdr:rowOff>
    </xdr:from>
    <xdr:to>
      <xdr:col>5</xdr:col>
      <xdr:colOff>5418333</xdr:colOff>
      <xdr:row>3</xdr:row>
      <xdr:rowOff>1905000</xdr:rowOff>
    </xdr:to>
    <xdr:pic>
      <xdr:nvPicPr>
        <xdr:cNvPr id="2" name="Picture 1">
          <a:extLst>
            <a:ext uri="{FF2B5EF4-FFF2-40B4-BE49-F238E27FC236}">
              <a16:creationId xmlns:a16="http://schemas.microsoft.com/office/drawing/2014/main" id="{00000000-0008-0000-2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3626867" y="850593"/>
          <a:ext cx="12290018" cy="95316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2400007</xdr:colOff>
      <xdr:row>1</xdr:row>
      <xdr:rowOff>678489</xdr:rowOff>
    </xdr:from>
    <xdr:to>
      <xdr:col>13</xdr:col>
      <xdr:colOff>2286000</xdr:colOff>
      <xdr:row>3</xdr:row>
      <xdr:rowOff>1809750</xdr:rowOff>
    </xdr:to>
    <xdr:pic>
      <xdr:nvPicPr>
        <xdr:cNvPr id="3" name="Picture 2" descr="index">
          <a:extLst>
            <a:ext uri="{FF2B5EF4-FFF2-40B4-BE49-F238E27FC236}">
              <a16:creationId xmlns:a16="http://schemas.microsoft.com/office/drawing/2014/main" id="{00000000-0008-0000-2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4047850" y="983289"/>
          <a:ext cx="15287918" cy="93037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5430384</xdr:colOff>
      <xdr:row>39</xdr:row>
      <xdr:rowOff>757464</xdr:rowOff>
    </xdr:from>
    <xdr:to>
      <xdr:col>6</xdr:col>
      <xdr:colOff>5893027</xdr:colOff>
      <xdr:row>39</xdr:row>
      <xdr:rowOff>1111249</xdr:rowOff>
    </xdr:to>
    <xdr:sp macro="" textlink="">
      <xdr:nvSpPr>
        <xdr:cNvPr id="4" name="Rectangle 3">
          <a:extLst>
            <a:ext uri="{FF2B5EF4-FFF2-40B4-BE49-F238E27FC236}">
              <a16:creationId xmlns:a16="http://schemas.microsoft.com/office/drawing/2014/main" id="{00000000-0008-0000-2700-000004000000}"/>
            </a:ext>
          </a:extLst>
        </xdr:cNvPr>
        <xdr:cNvSpPr/>
      </xdr:nvSpPr>
      <xdr:spPr>
        <a:xfrm flipH="1">
          <a:off x="10026246548" y="9121638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3511776</xdr:colOff>
      <xdr:row>39</xdr:row>
      <xdr:rowOff>639536</xdr:rowOff>
    </xdr:from>
    <xdr:to>
      <xdr:col>5</xdr:col>
      <xdr:colOff>3981451</xdr:colOff>
      <xdr:row>39</xdr:row>
      <xdr:rowOff>1143000</xdr:rowOff>
    </xdr:to>
    <xdr:sp macro="" textlink="">
      <xdr:nvSpPr>
        <xdr:cNvPr id="5" name="Rectangle 4">
          <a:extLst>
            <a:ext uri="{FF2B5EF4-FFF2-40B4-BE49-F238E27FC236}">
              <a16:creationId xmlns:a16="http://schemas.microsoft.com/office/drawing/2014/main" id="{00000000-0008-0000-2700-000005000000}"/>
            </a:ext>
          </a:extLst>
        </xdr:cNvPr>
        <xdr:cNvSpPr/>
      </xdr:nvSpPr>
      <xdr:spPr>
        <a:xfrm flipH="1">
          <a:off x="10035063749" y="9109846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246288</xdr:colOff>
      <xdr:row>39</xdr:row>
      <xdr:rowOff>615724</xdr:rowOff>
    </xdr:from>
    <xdr:to>
      <xdr:col>8</xdr:col>
      <xdr:colOff>677636</xdr:colOff>
      <xdr:row>39</xdr:row>
      <xdr:rowOff>1078366</xdr:rowOff>
    </xdr:to>
    <xdr:sp macro="" textlink="">
      <xdr:nvSpPr>
        <xdr:cNvPr id="6" name="Rectangle 5">
          <a:extLst>
            <a:ext uri="{FF2B5EF4-FFF2-40B4-BE49-F238E27FC236}">
              <a16:creationId xmlns:a16="http://schemas.microsoft.com/office/drawing/2014/main" id="{00000000-0008-0000-2700-000006000000}"/>
            </a:ext>
          </a:extLst>
        </xdr:cNvPr>
        <xdr:cNvSpPr/>
      </xdr:nvSpPr>
      <xdr:spPr>
        <a:xfrm flipH="1">
          <a:off x="10014869389" y="9107464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39</xdr:row>
      <xdr:rowOff>0</xdr:rowOff>
    </xdr:from>
    <xdr:to>
      <xdr:col>5</xdr:col>
      <xdr:colOff>9524</xdr:colOff>
      <xdr:row>39</xdr:row>
      <xdr:rowOff>219048</xdr:rowOff>
    </xdr:to>
    <xdr:pic>
      <xdr:nvPicPr>
        <xdr:cNvPr id="7" name="Picture 6">
          <a:extLst>
            <a:ext uri="{FF2B5EF4-FFF2-40B4-BE49-F238E27FC236}">
              <a16:creationId xmlns:a16="http://schemas.microsoft.com/office/drawing/2014/main" id="{00000000-0008-0000-2700-000007000000}"/>
            </a:ext>
          </a:extLst>
        </xdr:cNvPr>
        <xdr:cNvPicPr>
          <a:picLocks noChangeAspect="1"/>
        </xdr:cNvPicPr>
      </xdr:nvPicPr>
      <xdr:blipFill>
        <a:blip xmlns:r="http://schemas.openxmlformats.org/officeDocument/2006/relationships" r:embed="rId3"/>
        <a:stretch>
          <a:fillRect/>
        </a:stretch>
      </xdr:blipFill>
      <xdr:spPr>
        <a:xfrm>
          <a:off x="10039035676" y="90458925"/>
          <a:ext cx="9524" cy="219048"/>
        </a:xfrm>
        <a:prstGeom prst="rect">
          <a:avLst/>
        </a:prstGeom>
      </xdr:spPr>
    </xdr:pic>
    <xdr:clientData/>
  </xdr:twoCellAnchor>
  <xdr:twoCellAnchor>
    <xdr:from>
      <xdr:col>9</xdr:col>
      <xdr:colOff>4269013</xdr:colOff>
      <xdr:row>39</xdr:row>
      <xdr:rowOff>760186</xdr:rowOff>
    </xdr:from>
    <xdr:to>
      <xdr:col>9</xdr:col>
      <xdr:colOff>4700361</xdr:colOff>
      <xdr:row>39</xdr:row>
      <xdr:rowOff>1222828</xdr:rowOff>
    </xdr:to>
    <xdr:sp macro="" textlink="">
      <xdr:nvSpPr>
        <xdr:cNvPr id="8" name="Rectangle 7">
          <a:extLst>
            <a:ext uri="{FF2B5EF4-FFF2-40B4-BE49-F238E27FC236}">
              <a16:creationId xmlns:a16="http://schemas.microsoft.com/office/drawing/2014/main" id="{00000000-0008-0000-2700-000008000000}"/>
            </a:ext>
          </a:extLst>
        </xdr:cNvPr>
        <xdr:cNvSpPr/>
      </xdr:nvSpPr>
      <xdr:spPr>
        <a:xfrm flipH="1">
          <a:off x="10009027389" y="912191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4</xdr:col>
      <xdr:colOff>273275</xdr:colOff>
      <xdr:row>39</xdr:row>
      <xdr:rowOff>766536</xdr:rowOff>
    </xdr:from>
    <xdr:to>
      <xdr:col>4</xdr:col>
      <xdr:colOff>654276</xdr:colOff>
      <xdr:row>39</xdr:row>
      <xdr:rowOff>1229177</xdr:rowOff>
    </xdr:to>
    <xdr:sp macro="" textlink="">
      <xdr:nvSpPr>
        <xdr:cNvPr id="9" name="Rectangle 8">
          <a:extLst>
            <a:ext uri="{FF2B5EF4-FFF2-40B4-BE49-F238E27FC236}">
              <a16:creationId xmlns:a16="http://schemas.microsoft.com/office/drawing/2014/main" id="{00000000-0008-0000-2700-000009000000}"/>
            </a:ext>
          </a:extLst>
        </xdr:cNvPr>
        <xdr:cNvSpPr/>
      </xdr:nvSpPr>
      <xdr:spPr>
        <a:xfrm flipH="1">
          <a:off x="10041362724" y="9122546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2800-000002000000}"/>
            </a:ext>
          </a:extLst>
        </xdr:cNvPr>
        <xdr:cNvPicPr>
          <a:picLocks noChangeAspect="1"/>
        </xdr:cNvPicPr>
      </xdr:nvPicPr>
      <xdr:blipFill>
        <a:blip xmlns:r="http://schemas.openxmlformats.org/officeDocument/2006/relationships" r:embed="rId1"/>
        <a:stretch>
          <a:fillRect/>
        </a:stretch>
      </xdr:blipFill>
      <xdr:spPr>
        <a:xfrm>
          <a:off x="9987991201" y="107156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28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38793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2800-000004000000}"/>
            </a:ext>
          </a:extLst>
        </xdr:cNvPr>
        <xdr:cNvGrpSpPr>
          <a:grpSpLocks/>
        </xdr:cNvGrpSpPr>
      </xdr:nvGrpSpPr>
      <xdr:grpSpPr bwMode="auto">
        <a:xfrm>
          <a:off x="9948561152"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2604033" name="Object 1" hidden="1">
                <a:extLst>
                  <a:ext uri="{63B3BB69-23CF-44E3-9099-C40C66FF867C}">
                    <a14:compatExt spid="_x0000_s2604033"/>
                  </a:ext>
                  <a:ext uri="{FF2B5EF4-FFF2-40B4-BE49-F238E27FC236}">
                    <a16:creationId xmlns:a16="http://schemas.microsoft.com/office/drawing/2014/main" id="{00000000-0008-0000-2800-000001BC27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28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28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09748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2800-000007000000}"/>
            </a:ext>
          </a:extLst>
        </xdr:cNvPr>
        <xdr:cNvPicPr>
          <a:picLocks noChangeAspect="1"/>
        </xdr:cNvPicPr>
      </xdr:nvPicPr>
      <xdr:blipFill>
        <a:blip xmlns:r="http://schemas.openxmlformats.org/officeDocument/2006/relationships" r:embed="rId1"/>
        <a:stretch>
          <a:fillRect/>
        </a:stretch>
      </xdr:blipFill>
      <xdr:spPr>
        <a:xfrm>
          <a:off x="9987991201" y="103917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2604034" name="Check Box 2" hidden="1">
              <a:extLst>
                <a:ext uri="{63B3BB69-23CF-44E3-9099-C40C66FF867C}">
                  <a14:compatExt spid="_x0000_s2604034"/>
                </a:ext>
                <a:ext uri="{FF2B5EF4-FFF2-40B4-BE49-F238E27FC236}">
                  <a16:creationId xmlns:a16="http://schemas.microsoft.com/office/drawing/2014/main" id="{00000000-0008-0000-2800-000002BC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2604035" name="Check Box 3" hidden="1">
              <a:extLst>
                <a:ext uri="{63B3BB69-23CF-44E3-9099-C40C66FF867C}">
                  <a14:compatExt spid="_x0000_s2604035"/>
                </a:ext>
                <a:ext uri="{FF2B5EF4-FFF2-40B4-BE49-F238E27FC236}">
                  <a16:creationId xmlns:a16="http://schemas.microsoft.com/office/drawing/2014/main" id="{00000000-0008-0000-2800-000003BC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2604036" name="Check Box 4" hidden="1">
              <a:extLst>
                <a:ext uri="{63B3BB69-23CF-44E3-9099-C40C66FF867C}">
                  <a14:compatExt spid="_x0000_s2604036"/>
                </a:ext>
                <a:ext uri="{FF2B5EF4-FFF2-40B4-BE49-F238E27FC236}">
                  <a16:creationId xmlns:a16="http://schemas.microsoft.com/office/drawing/2014/main" id="{00000000-0008-0000-2800-000004BC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2604037" name="Check Box 5" hidden="1">
              <a:extLst>
                <a:ext uri="{63B3BB69-23CF-44E3-9099-C40C66FF867C}">
                  <a14:compatExt spid="_x0000_s2604037"/>
                </a:ext>
                <a:ext uri="{FF2B5EF4-FFF2-40B4-BE49-F238E27FC236}">
                  <a16:creationId xmlns:a16="http://schemas.microsoft.com/office/drawing/2014/main" id="{00000000-0008-0000-2800-000005BC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2604038" name="Check Box 6" hidden="1">
              <a:extLst>
                <a:ext uri="{63B3BB69-23CF-44E3-9099-C40C66FF867C}">
                  <a14:compatExt spid="_x0000_s2604038"/>
                </a:ext>
                <a:ext uri="{FF2B5EF4-FFF2-40B4-BE49-F238E27FC236}">
                  <a16:creationId xmlns:a16="http://schemas.microsoft.com/office/drawing/2014/main" id="{00000000-0008-0000-2800-000006BC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42.xml><?xml version="1.0" encoding="utf-8"?>
<xdr:wsDr xmlns:xdr="http://schemas.openxmlformats.org/drawingml/2006/spreadsheetDrawing" xmlns:a="http://schemas.openxmlformats.org/drawingml/2006/main">
  <xdr:twoCellAnchor>
    <xdr:from>
      <xdr:col>2</xdr:col>
      <xdr:colOff>643540</xdr:colOff>
      <xdr:row>1</xdr:row>
      <xdr:rowOff>260042</xdr:rowOff>
    </xdr:from>
    <xdr:to>
      <xdr:col>5</xdr:col>
      <xdr:colOff>4000501</xdr:colOff>
      <xdr:row>3</xdr:row>
      <xdr:rowOff>1666874</xdr:rowOff>
    </xdr:to>
    <xdr:pic>
      <xdr:nvPicPr>
        <xdr:cNvPr id="2" name="Picture 1">
          <a:extLst>
            <a:ext uri="{FF2B5EF4-FFF2-40B4-BE49-F238E27FC236}">
              <a16:creationId xmlns:a16="http://schemas.microsoft.com/office/drawing/2014/main" id="{00000000-0008-0000-2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5254249" y="564842"/>
          <a:ext cx="9824436" cy="95792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3619500</xdr:colOff>
      <xdr:row>1</xdr:row>
      <xdr:rowOff>202239</xdr:rowOff>
    </xdr:from>
    <xdr:to>
      <xdr:col>13</xdr:col>
      <xdr:colOff>1571625</xdr:colOff>
      <xdr:row>3</xdr:row>
      <xdr:rowOff>1905000</xdr:rowOff>
    </xdr:to>
    <xdr:pic>
      <xdr:nvPicPr>
        <xdr:cNvPr id="3" name="Picture 2" descr="index">
          <a:extLst>
            <a:ext uri="{FF2B5EF4-FFF2-40B4-BE49-F238E27FC236}">
              <a16:creationId xmlns:a16="http://schemas.microsoft.com/office/drawing/2014/main" id="{00000000-0008-0000-29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4762225" y="507039"/>
          <a:ext cx="13354050" cy="98752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5430384</xdr:colOff>
      <xdr:row>39</xdr:row>
      <xdr:rowOff>757464</xdr:rowOff>
    </xdr:from>
    <xdr:to>
      <xdr:col>6</xdr:col>
      <xdr:colOff>5893027</xdr:colOff>
      <xdr:row>39</xdr:row>
      <xdr:rowOff>1111249</xdr:rowOff>
    </xdr:to>
    <xdr:sp macro="" textlink="">
      <xdr:nvSpPr>
        <xdr:cNvPr id="4" name="Rectangle 3">
          <a:extLst>
            <a:ext uri="{FF2B5EF4-FFF2-40B4-BE49-F238E27FC236}">
              <a16:creationId xmlns:a16="http://schemas.microsoft.com/office/drawing/2014/main" id="{00000000-0008-0000-2900-000004000000}"/>
            </a:ext>
          </a:extLst>
        </xdr:cNvPr>
        <xdr:cNvSpPr/>
      </xdr:nvSpPr>
      <xdr:spPr>
        <a:xfrm flipH="1">
          <a:off x="10026456098" y="9026388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3511776</xdr:colOff>
      <xdr:row>39</xdr:row>
      <xdr:rowOff>639536</xdr:rowOff>
    </xdr:from>
    <xdr:to>
      <xdr:col>5</xdr:col>
      <xdr:colOff>3981451</xdr:colOff>
      <xdr:row>39</xdr:row>
      <xdr:rowOff>1143000</xdr:rowOff>
    </xdr:to>
    <xdr:sp macro="" textlink="">
      <xdr:nvSpPr>
        <xdr:cNvPr id="5" name="Rectangle 4">
          <a:extLst>
            <a:ext uri="{FF2B5EF4-FFF2-40B4-BE49-F238E27FC236}">
              <a16:creationId xmlns:a16="http://schemas.microsoft.com/office/drawing/2014/main" id="{00000000-0008-0000-2900-000005000000}"/>
            </a:ext>
          </a:extLst>
        </xdr:cNvPr>
        <xdr:cNvSpPr/>
      </xdr:nvSpPr>
      <xdr:spPr>
        <a:xfrm flipH="1">
          <a:off x="10035273299" y="9014596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246288</xdr:colOff>
      <xdr:row>39</xdr:row>
      <xdr:rowOff>615724</xdr:rowOff>
    </xdr:from>
    <xdr:to>
      <xdr:col>8</xdr:col>
      <xdr:colOff>677636</xdr:colOff>
      <xdr:row>39</xdr:row>
      <xdr:rowOff>1078366</xdr:rowOff>
    </xdr:to>
    <xdr:sp macro="" textlink="">
      <xdr:nvSpPr>
        <xdr:cNvPr id="6" name="Rectangle 5">
          <a:extLst>
            <a:ext uri="{FF2B5EF4-FFF2-40B4-BE49-F238E27FC236}">
              <a16:creationId xmlns:a16="http://schemas.microsoft.com/office/drawing/2014/main" id="{00000000-0008-0000-2900-000006000000}"/>
            </a:ext>
          </a:extLst>
        </xdr:cNvPr>
        <xdr:cNvSpPr/>
      </xdr:nvSpPr>
      <xdr:spPr>
        <a:xfrm flipH="1">
          <a:off x="10015659964" y="9012214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39</xdr:row>
      <xdr:rowOff>0</xdr:rowOff>
    </xdr:from>
    <xdr:to>
      <xdr:col>5</xdr:col>
      <xdr:colOff>9524</xdr:colOff>
      <xdr:row>39</xdr:row>
      <xdr:rowOff>219048</xdr:rowOff>
    </xdr:to>
    <xdr:pic>
      <xdr:nvPicPr>
        <xdr:cNvPr id="7" name="Picture 6">
          <a:extLst>
            <a:ext uri="{FF2B5EF4-FFF2-40B4-BE49-F238E27FC236}">
              <a16:creationId xmlns:a16="http://schemas.microsoft.com/office/drawing/2014/main" id="{00000000-0008-0000-2900-000007000000}"/>
            </a:ext>
          </a:extLst>
        </xdr:cNvPr>
        <xdr:cNvPicPr>
          <a:picLocks noChangeAspect="1"/>
        </xdr:cNvPicPr>
      </xdr:nvPicPr>
      <xdr:blipFill>
        <a:blip xmlns:r="http://schemas.openxmlformats.org/officeDocument/2006/relationships" r:embed="rId3"/>
        <a:stretch>
          <a:fillRect/>
        </a:stretch>
      </xdr:blipFill>
      <xdr:spPr>
        <a:xfrm>
          <a:off x="10039245226" y="89506425"/>
          <a:ext cx="9524" cy="219048"/>
        </a:xfrm>
        <a:prstGeom prst="rect">
          <a:avLst/>
        </a:prstGeom>
      </xdr:spPr>
    </xdr:pic>
    <xdr:clientData/>
  </xdr:twoCellAnchor>
  <xdr:twoCellAnchor>
    <xdr:from>
      <xdr:col>9</xdr:col>
      <xdr:colOff>4269013</xdr:colOff>
      <xdr:row>39</xdr:row>
      <xdr:rowOff>760186</xdr:rowOff>
    </xdr:from>
    <xdr:to>
      <xdr:col>9</xdr:col>
      <xdr:colOff>4700361</xdr:colOff>
      <xdr:row>39</xdr:row>
      <xdr:rowOff>1222828</xdr:rowOff>
    </xdr:to>
    <xdr:sp macro="" textlink="">
      <xdr:nvSpPr>
        <xdr:cNvPr id="8" name="Rectangle 7">
          <a:extLst>
            <a:ext uri="{FF2B5EF4-FFF2-40B4-BE49-F238E27FC236}">
              <a16:creationId xmlns:a16="http://schemas.microsoft.com/office/drawing/2014/main" id="{00000000-0008-0000-2900-000008000000}"/>
            </a:ext>
          </a:extLst>
        </xdr:cNvPr>
        <xdr:cNvSpPr/>
      </xdr:nvSpPr>
      <xdr:spPr>
        <a:xfrm flipH="1">
          <a:off x="10009913214" y="902666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4</xdr:col>
      <xdr:colOff>273275</xdr:colOff>
      <xdr:row>39</xdr:row>
      <xdr:rowOff>766536</xdr:rowOff>
    </xdr:from>
    <xdr:to>
      <xdr:col>4</xdr:col>
      <xdr:colOff>654276</xdr:colOff>
      <xdr:row>39</xdr:row>
      <xdr:rowOff>1229177</xdr:rowOff>
    </xdr:to>
    <xdr:sp macro="" textlink="">
      <xdr:nvSpPr>
        <xdr:cNvPr id="9" name="Rectangle 8">
          <a:extLst>
            <a:ext uri="{FF2B5EF4-FFF2-40B4-BE49-F238E27FC236}">
              <a16:creationId xmlns:a16="http://schemas.microsoft.com/office/drawing/2014/main" id="{00000000-0008-0000-2900-000009000000}"/>
            </a:ext>
          </a:extLst>
        </xdr:cNvPr>
        <xdr:cNvSpPr/>
      </xdr:nvSpPr>
      <xdr:spPr>
        <a:xfrm flipH="1">
          <a:off x="10041572274" y="9027296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2A00-000002000000}"/>
            </a:ext>
          </a:extLst>
        </xdr:cNvPr>
        <xdr:cNvPicPr>
          <a:picLocks noChangeAspect="1"/>
        </xdr:cNvPicPr>
      </xdr:nvPicPr>
      <xdr:blipFill>
        <a:blip xmlns:r="http://schemas.openxmlformats.org/officeDocument/2006/relationships" r:embed="rId1"/>
        <a:stretch>
          <a:fillRect/>
        </a:stretch>
      </xdr:blipFill>
      <xdr:spPr>
        <a:xfrm>
          <a:off x="9990048601" y="121920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38100</xdr:rowOff>
        </xdr:to>
        <xdr:sp macro="" textlink="">
          <xdr:nvSpPr>
            <xdr:cNvPr id="2404353" name="Check Box 1" hidden="1">
              <a:extLst>
                <a:ext uri="{63B3BB69-23CF-44E3-9099-C40C66FF867C}">
                  <a14:compatExt spid="_x0000_s2404353"/>
                </a:ext>
                <a:ext uri="{FF2B5EF4-FFF2-40B4-BE49-F238E27FC236}">
                  <a16:creationId xmlns:a16="http://schemas.microsoft.com/office/drawing/2014/main" id="{00000000-0008-0000-2A00-000001B02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1009650</xdr:colOff>
          <xdr:row>36</xdr:row>
          <xdr:rowOff>9525</xdr:rowOff>
        </xdr:to>
        <xdr:sp macro="" textlink="">
          <xdr:nvSpPr>
            <xdr:cNvPr id="2404354" name="Check Box 2" hidden="1">
              <a:extLst>
                <a:ext uri="{63B3BB69-23CF-44E3-9099-C40C66FF867C}">
                  <a14:compatExt spid="_x0000_s2404354"/>
                </a:ext>
                <a:ext uri="{FF2B5EF4-FFF2-40B4-BE49-F238E27FC236}">
                  <a16:creationId xmlns:a16="http://schemas.microsoft.com/office/drawing/2014/main" id="{00000000-0008-0000-2A00-000002B02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2404355" name="Check Box 3" hidden="1">
              <a:extLst>
                <a:ext uri="{63B3BB69-23CF-44E3-9099-C40C66FF867C}">
                  <a14:compatExt spid="_x0000_s2404355"/>
                </a:ext>
                <a:ext uri="{FF2B5EF4-FFF2-40B4-BE49-F238E27FC236}">
                  <a16:creationId xmlns:a16="http://schemas.microsoft.com/office/drawing/2014/main" id="{00000000-0008-0000-2A00-000003B02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609600</xdr:colOff>
          <xdr:row>36</xdr:row>
          <xdr:rowOff>38100</xdr:rowOff>
        </xdr:to>
        <xdr:sp macro="" textlink="">
          <xdr:nvSpPr>
            <xdr:cNvPr id="2404356" name="Check Box 4" hidden="1">
              <a:extLst>
                <a:ext uri="{63B3BB69-23CF-44E3-9099-C40C66FF867C}">
                  <a14:compatExt spid="_x0000_s2404356"/>
                </a:ext>
                <a:ext uri="{FF2B5EF4-FFF2-40B4-BE49-F238E27FC236}">
                  <a16:creationId xmlns:a16="http://schemas.microsoft.com/office/drawing/2014/main" id="{00000000-0008-0000-2A00-000004B02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38100</xdr:rowOff>
        </xdr:to>
        <xdr:sp macro="" textlink="">
          <xdr:nvSpPr>
            <xdr:cNvPr id="2404357" name="Check Box 5" hidden="1">
              <a:extLst>
                <a:ext uri="{63B3BB69-23CF-44E3-9099-C40C66FF867C}">
                  <a14:compatExt spid="_x0000_s2404357"/>
                </a:ext>
                <a:ext uri="{FF2B5EF4-FFF2-40B4-BE49-F238E27FC236}">
                  <a16:creationId xmlns:a16="http://schemas.microsoft.com/office/drawing/2014/main" id="{00000000-0008-0000-2A00-000005B02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3" name="Picture 1">
          <a:extLst>
            <a:ext uri="{FF2B5EF4-FFF2-40B4-BE49-F238E27FC236}">
              <a16:creationId xmlns:a16="http://schemas.microsoft.com/office/drawing/2014/main" id="{00000000-0008-0000-2A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9302456" y="838620"/>
          <a:ext cx="1219033"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4" name="Group 3">
          <a:extLst>
            <a:ext uri="{FF2B5EF4-FFF2-40B4-BE49-F238E27FC236}">
              <a16:creationId xmlns:a16="http://schemas.microsoft.com/office/drawing/2014/main" id="{00000000-0008-0000-2A00-000004000000}"/>
            </a:ext>
          </a:extLst>
        </xdr:cNvPr>
        <xdr:cNvGrpSpPr>
          <a:grpSpLocks/>
        </xdr:cNvGrpSpPr>
      </xdr:nvGrpSpPr>
      <xdr:grpSpPr bwMode="auto">
        <a:xfrm>
          <a:off x="10034148379" y="779689"/>
          <a:ext cx="2520615" cy="1402556"/>
          <a:chOff x="7483" y="1187"/>
          <a:chExt cx="3022" cy="1915"/>
        </a:xfrm>
      </xdr:grpSpPr>
      <mc:AlternateContent xmlns:mc="http://schemas.openxmlformats.org/markup-compatibility/2006">
        <mc:Choice xmlns:a14="http://schemas.microsoft.com/office/drawing/2010/main" Requires="a14">
          <xdr:sp macro="" textlink="">
            <xdr:nvSpPr>
              <xdr:cNvPr id="2404358" name="Object 6" hidden="1">
                <a:extLst>
                  <a:ext uri="{63B3BB69-23CF-44E3-9099-C40C66FF867C}">
                    <a14:compatExt spid="_x0000_s2404358"/>
                  </a:ext>
                  <a:ext uri="{FF2B5EF4-FFF2-40B4-BE49-F238E27FC236}">
                    <a16:creationId xmlns:a16="http://schemas.microsoft.com/office/drawing/2014/main" id="{00000000-0008-0000-2A00-000006B024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2A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6" name="Picture 5" descr="index">
          <a:extLst>
            <a:ext uri="{FF2B5EF4-FFF2-40B4-BE49-F238E27FC236}">
              <a16:creationId xmlns:a16="http://schemas.microsoft.com/office/drawing/2014/main" id="{00000000-0008-0000-2A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74393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2A00-000007000000}"/>
            </a:ext>
          </a:extLst>
        </xdr:cNvPr>
        <xdr:cNvPicPr>
          <a:picLocks noChangeAspect="1"/>
        </xdr:cNvPicPr>
      </xdr:nvPicPr>
      <xdr:blipFill>
        <a:blip xmlns:r="http://schemas.openxmlformats.org/officeDocument/2006/relationships" r:embed="rId1"/>
        <a:stretch>
          <a:fillRect/>
        </a:stretch>
      </xdr:blipFill>
      <xdr:spPr>
        <a:xfrm>
          <a:off x="9990048601" y="119062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180975</xdr:colOff>
          <xdr:row>34</xdr:row>
          <xdr:rowOff>247650</xdr:rowOff>
        </xdr:to>
        <xdr:sp macro="" textlink="">
          <xdr:nvSpPr>
            <xdr:cNvPr id="2404359" name="Check Box 7" hidden="1">
              <a:extLst>
                <a:ext uri="{63B3BB69-23CF-44E3-9099-C40C66FF867C}">
                  <a14:compatExt spid="_x0000_s2404359"/>
                </a:ext>
                <a:ext uri="{FF2B5EF4-FFF2-40B4-BE49-F238E27FC236}">
                  <a16:creationId xmlns:a16="http://schemas.microsoft.com/office/drawing/2014/main" id="{00000000-0008-0000-2A00-000007B02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657225</xdr:colOff>
          <xdr:row>34</xdr:row>
          <xdr:rowOff>247650</xdr:rowOff>
        </xdr:to>
        <xdr:sp macro="" textlink="">
          <xdr:nvSpPr>
            <xdr:cNvPr id="2404360" name="Check Box 8" hidden="1">
              <a:extLst>
                <a:ext uri="{63B3BB69-23CF-44E3-9099-C40C66FF867C}">
                  <a14:compatExt spid="_x0000_s2404360"/>
                </a:ext>
                <a:ext uri="{FF2B5EF4-FFF2-40B4-BE49-F238E27FC236}">
                  <a16:creationId xmlns:a16="http://schemas.microsoft.com/office/drawing/2014/main" id="{00000000-0008-0000-2A00-000008B02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228600</xdr:rowOff>
        </xdr:to>
        <xdr:sp macro="" textlink="">
          <xdr:nvSpPr>
            <xdr:cNvPr id="2404361" name="Check Box 9" hidden="1">
              <a:extLst>
                <a:ext uri="{63B3BB69-23CF-44E3-9099-C40C66FF867C}">
                  <a14:compatExt spid="_x0000_s2404361"/>
                </a:ext>
                <a:ext uri="{FF2B5EF4-FFF2-40B4-BE49-F238E27FC236}">
                  <a16:creationId xmlns:a16="http://schemas.microsoft.com/office/drawing/2014/main" id="{00000000-0008-0000-2A00-000009B02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276225</xdr:rowOff>
        </xdr:to>
        <xdr:sp macro="" textlink="">
          <xdr:nvSpPr>
            <xdr:cNvPr id="2404362" name="Check Box 10" hidden="1">
              <a:extLst>
                <a:ext uri="{63B3BB69-23CF-44E3-9099-C40C66FF867C}">
                  <a14:compatExt spid="_x0000_s2404362"/>
                </a:ext>
                <a:ext uri="{FF2B5EF4-FFF2-40B4-BE49-F238E27FC236}">
                  <a16:creationId xmlns:a16="http://schemas.microsoft.com/office/drawing/2014/main" id="{00000000-0008-0000-2A00-00000AB02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228600</xdr:colOff>
          <xdr:row>34</xdr:row>
          <xdr:rowOff>228600</xdr:rowOff>
        </xdr:to>
        <xdr:sp macro="" textlink="">
          <xdr:nvSpPr>
            <xdr:cNvPr id="2404363" name="Check Box 11" hidden="1">
              <a:extLst>
                <a:ext uri="{63B3BB69-23CF-44E3-9099-C40C66FF867C}">
                  <a14:compatExt spid="_x0000_s2404363"/>
                </a:ext>
                <a:ext uri="{FF2B5EF4-FFF2-40B4-BE49-F238E27FC236}">
                  <a16:creationId xmlns:a16="http://schemas.microsoft.com/office/drawing/2014/main" id="{00000000-0008-0000-2A00-00000BB02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44.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2B00-000002000000}"/>
            </a:ext>
          </a:extLst>
        </xdr:cNvPr>
        <xdr:cNvPicPr>
          <a:picLocks noChangeAspect="1"/>
        </xdr:cNvPicPr>
      </xdr:nvPicPr>
      <xdr:blipFill>
        <a:blip xmlns:r="http://schemas.openxmlformats.org/officeDocument/2006/relationships" r:embed="rId1"/>
        <a:stretch>
          <a:fillRect/>
        </a:stretch>
      </xdr:blipFill>
      <xdr:spPr>
        <a:xfrm>
          <a:off x="9988619851"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152400</xdr:colOff>
          <xdr:row>34</xdr:row>
          <xdr:rowOff>247650</xdr:rowOff>
        </xdr:to>
        <xdr:sp macro="" textlink="">
          <xdr:nvSpPr>
            <xdr:cNvPr id="2405377" name="Check Box 1" hidden="1">
              <a:extLst>
                <a:ext uri="{63B3BB69-23CF-44E3-9099-C40C66FF867C}">
                  <a14:compatExt spid="_x0000_s2405377"/>
                </a:ext>
                <a:ext uri="{FF2B5EF4-FFF2-40B4-BE49-F238E27FC236}">
                  <a16:creationId xmlns:a16="http://schemas.microsoft.com/office/drawing/2014/main" id="{00000000-0008-0000-2B00-000001B42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2405378" name="Check Box 2" hidden="1">
              <a:extLst>
                <a:ext uri="{63B3BB69-23CF-44E3-9099-C40C66FF867C}">
                  <a14:compatExt spid="_x0000_s2405378"/>
                </a:ext>
                <a:ext uri="{FF2B5EF4-FFF2-40B4-BE49-F238E27FC236}">
                  <a16:creationId xmlns:a16="http://schemas.microsoft.com/office/drawing/2014/main" id="{00000000-0008-0000-2B00-000002B42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228600</xdr:rowOff>
        </xdr:to>
        <xdr:sp macro="" textlink="">
          <xdr:nvSpPr>
            <xdr:cNvPr id="2405379" name="Check Box 3" hidden="1">
              <a:extLst>
                <a:ext uri="{63B3BB69-23CF-44E3-9099-C40C66FF867C}">
                  <a14:compatExt spid="_x0000_s2405379"/>
                </a:ext>
                <a:ext uri="{FF2B5EF4-FFF2-40B4-BE49-F238E27FC236}">
                  <a16:creationId xmlns:a16="http://schemas.microsoft.com/office/drawing/2014/main" id="{00000000-0008-0000-2B00-000003B42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2405380" name="Check Box 4" hidden="1">
              <a:extLst>
                <a:ext uri="{63B3BB69-23CF-44E3-9099-C40C66FF867C}">
                  <a14:compatExt spid="_x0000_s2405380"/>
                </a:ext>
                <a:ext uri="{FF2B5EF4-FFF2-40B4-BE49-F238E27FC236}">
                  <a16:creationId xmlns:a16="http://schemas.microsoft.com/office/drawing/2014/main" id="{00000000-0008-0000-2B00-000004B42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2B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016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2B00-000004000000}"/>
            </a:ext>
          </a:extLst>
        </xdr:cNvPr>
        <xdr:cNvGrpSpPr>
          <a:grpSpLocks/>
        </xdr:cNvGrpSpPr>
      </xdr:nvGrpSpPr>
      <xdr:grpSpPr bwMode="auto">
        <a:xfrm>
          <a:off x="10032719629" y="779689"/>
          <a:ext cx="2520615" cy="1214008"/>
          <a:chOff x="7483" y="1187"/>
          <a:chExt cx="3022" cy="1915"/>
        </a:xfrm>
      </xdr:grpSpPr>
      <mc:AlternateContent xmlns:mc="http://schemas.openxmlformats.org/markup-compatibility/2006">
        <mc:Choice xmlns:a14="http://schemas.microsoft.com/office/drawing/2010/main" Requires="a14">
          <xdr:sp macro="" textlink="">
            <xdr:nvSpPr>
              <xdr:cNvPr id="2405381" name="Object 5" hidden="1">
                <a:extLst>
                  <a:ext uri="{63B3BB69-23CF-44E3-9099-C40C66FF867C}">
                    <a14:compatExt spid="_x0000_s2405381"/>
                  </a:ext>
                  <a:ext uri="{FF2B5EF4-FFF2-40B4-BE49-F238E27FC236}">
                    <a16:creationId xmlns:a16="http://schemas.microsoft.com/office/drawing/2014/main" id="{00000000-0008-0000-2B00-000005B424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2B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6" name="Picture 5" descr="index">
          <a:extLst>
            <a:ext uri="{FF2B5EF4-FFF2-40B4-BE49-F238E27FC236}">
              <a16:creationId xmlns:a16="http://schemas.microsoft.com/office/drawing/2014/main" id="{00000000-0008-0000-2B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34246" y="898712"/>
          <a:ext cx="1690347"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2405382" name="Check Box 6" hidden="1">
              <a:extLst>
                <a:ext uri="{63B3BB69-23CF-44E3-9099-C40C66FF867C}">
                  <a14:compatExt spid="_x0000_s2405382"/>
                </a:ext>
                <a:ext uri="{FF2B5EF4-FFF2-40B4-BE49-F238E27FC236}">
                  <a16:creationId xmlns:a16="http://schemas.microsoft.com/office/drawing/2014/main" id="{00000000-0008-0000-2B00-000006B42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45.xml><?xml version="1.0" encoding="utf-8"?>
<xdr:wsDr xmlns:xdr="http://schemas.openxmlformats.org/drawingml/2006/spreadsheetDrawing" xmlns:a="http://schemas.openxmlformats.org/drawingml/2006/main">
  <xdr:twoCellAnchor>
    <xdr:from>
      <xdr:col>2</xdr:col>
      <xdr:colOff>904875</xdr:colOff>
      <xdr:row>1</xdr:row>
      <xdr:rowOff>783918</xdr:rowOff>
    </xdr:from>
    <xdr:to>
      <xdr:col>5</xdr:col>
      <xdr:colOff>5286375</xdr:colOff>
      <xdr:row>2</xdr:row>
      <xdr:rowOff>3966670</xdr:rowOff>
    </xdr:to>
    <xdr:pic>
      <xdr:nvPicPr>
        <xdr:cNvPr id="2" name="Picture 1">
          <a:extLst>
            <a:ext uri="{FF2B5EF4-FFF2-40B4-BE49-F238E27FC236}">
              <a16:creationId xmlns:a16="http://schemas.microsoft.com/office/drawing/2014/main" id="{00000000-0008-0000-2C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272300" y="1088718"/>
          <a:ext cx="10848975" cy="61545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2693840</xdr:colOff>
      <xdr:row>1</xdr:row>
      <xdr:rowOff>630865</xdr:rowOff>
    </xdr:from>
    <xdr:to>
      <xdr:col>13</xdr:col>
      <xdr:colOff>2857500</xdr:colOff>
      <xdr:row>2</xdr:row>
      <xdr:rowOff>3286124</xdr:rowOff>
    </xdr:to>
    <xdr:pic>
      <xdr:nvPicPr>
        <xdr:cNvPr id="3" name="Picture 2" descr="index">
          <a:extLst>
            <a:ext uri="{FF2B5EF4-FFF2-40B4-BE49-F238E27FC236}">
              <a16:creationId xmlns:a16="http://schemas.microsoft.com/office/drawing/2014/main" id="{00000000-0008-0000-2C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904600" y="935665"/>
          <a:ext cx="12850960" cy="5627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5430384</xdr:colOff>
      <xdr:row>42</xdr:row>
      <xdr:rowOff>757464</xdr:rowOff>
    </xdr:from>
    <xdr:to>
      <xdr:col>6</xdr:col>
      <xdr:colOff>5893027</xdr:colOff>
      <xdr:row>42</xdr:row>
      <xdr:rowOff>1111249</xdr:rowOff>
    </xdr:to>
    <xdr:sp macro="" textlink="">
      <xdr:nvSpPr>
        <xdr:cNvPr id="4" name="Rectangle 3">
          <a:extLst>
            <a:ext uri="{FF2B5EF4-FFF2-40B4-BE49-F238E27FC236}">
              <a16:creationId xmlns:a16="http://schemas.microsoft.com/office/drawing/2014/main" id="{00000000-0008-0000-2C00-000004000000}"/>
            </a:ext>
          </a:extLst>
        </xdr:cNvPr>
        <xdr:cNvSpPr/>
      </xdr:nvSpPr>
      <xdr:spPr>
        <a:xfrm flipH="1">
          <a:off x="10019760023" y="12788763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3511776</xdr:colOff>
      <xdr:row>42</xdr:row>
      <xdr:rowOff>639536</xdr:rowOff>
    </xdr:from>
    <xdr:to>
      <xdr:col>5</xdr:col>
      <xdr:colOff>3981451</xdr:colOff>
      <xdr:row>42</xdr:row>
      <xdr:rowOff>1143000</xdr:rowOff>
    </xdr:to>
    <xdr:sp macro="" textlink="">
      <xdr:nvSpPr>
        <xdr:cNvPr id="5" name="Rectangle 4">
          <a:extLst>
            <a:ext uri="{FF2B5EF4-FFF2-40B4-BE49-F238E27FC236}">
              <a16:creationId xmlns:a16="http://schemas.microsoft.com/office/drawing/2014/main" id="{00000000-0008-0000-2C00-000005000000}"/>
            </a:ext>
          </a:extLst>
        </xdr:cNvPr>
        <xdr:cNvSpPr/>
      </xdr:nvSpPr>
      <xdr:spPr>
        <a:xfrm flipH="1">
          <a:off x="10028577224" y="12776971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246288</xdr:colOff>
      <xdr:row>42</xdr:row>
      <xdr:rowOff>615724</xdr:rowOff>
    </xdr:from>
    <xdr:to>
      <xdr:col>8</xdr:col>
      <xdr:colOff>677636</xdr:colOff>
      <xdr:row>42</xdr:row>
      <xdr:rowOff>1078366</xdr:rowOff>
    </xdr:to>
    <xdr:sp macro="" textlink="">
      <xdr:nvSpPr>
        <xdr:cNvPr id="6" name="Rectangle 5">
          <a:extLst>
            <a:ext uri="{FF2B5EF4-FFF2-40B4-BE49-F238E27FC236}">
              <a16:creationId xmlns:a16="http://schemas.microsoft.com/office/drawing/2014/main" id="{00000000-0008-0000-2C00-000006000000}"/>
            </a:ext>
          </a:extLst>
        </xdr:cNvPr>
        <xdr:cNvSpPr/>
      </xdr:nvSpPr>
      <xdr:spPr>
        <a:xfrm flipH="1">
          <a:off x="10008868639" y="12774589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42</xdr:row>
      <xdr:rowOff>0</xdr:rowOff>
    </xdr:from>
    <xdr:to>
      <xdr:col>5</xdr:col>
      <xdr:colOff>9524</xdr:colOff>
      <xdr:row>42</xdr:row>
      <xdr:rowOff>219048</xdr:rowOff>
    </xdr:to>
    <xdr:pic>
      <xdr:nvPicPr>
        <xdr:cNvPr id="7" name="Picture 6">
          <a:extLst>
            <a:ext uri="{FF2B5EF4-FFF2-40B4-BE49-F238E27FC236}">
              <a16:creationId xmlns:a16="http://schemas.microsoft.com/office/drawing/2014/main" id="{00000000-0008-0000-2C00-000007000000}"/>
            </a:ext>
          </a:extLst>
        </xdr:cNvPr>
        <xdr:cNvPicPr>
          <a:picLocks noChangeAspect="1"/>
        </xdr:cNvPicPr>
      </xdr:nvPicPr>
      <xdr:blipFill>
        <a:blip xmlns:r="http://schemas.openxmlformats.org/officeDocument/2006/relationships" r:embed="rId3"/>
        <a:stretch>
          <a:fillRect/>
        </a:stretch>
      </xdr:blipFill>
      <xdr:spPr>
        <a:xfrm>
          <a:off x="10032549151" y="127130175"/>
          <a:ext cx="9524" cy="219048"/>
        </a:xfrm>
        <a:prstGeom prst="rect">
          <a:avLst/>
        </a:prstGeom>
      </xdr:spPr>
    </xdr:pic>
    <xdr:clientData/>
  </xdr:twoCellAnchor>
  <xdr:twoCellAnchor>
    <xdr:from>
      <xdr:col>9</xdr:col>
      <xdr:colOff>4269013</xdr:colOff>
      <xdr:row>42</xdr:row>
      <xdr:rowOff>760186</xdr:rowOff>
    </xdr:from>
    <xdr:to>
      <xdr:col>9</xdr:col>
      <xdr:colOff>4700361</xdr:colOff>
      <xdr:row>42</xdr:row>
      <xdr:rowOff>1222828</xdr:rowOff>
    </xdr:to>
    <xdr:sp macro="" textlink="">
      <xdr:nvSpPr>
        <xdr:cNvPr id="8" name="Rectangle 7">
          <a:extLst>
            <a:ext uri="{FF2B5EF4-FFF2-40B4-BE49-F238E27FC236}">
              <a16:creationId xmlns:a16="http://schemas.microsoft.com/office/drawing/2014/main" id="{00000000-0008-0000-2C00-000008000000}"/>
            </a:ext>
          </a:extLst>
        </xdr:cNvPr>
        <xdr:cNvSpPr/>
      </xdr:nvSpPr>
      <xdr:spPr>
        <a:xfrm flipH="1">
          <a:off x="10003121889" y="1278903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4</xdr:col>
      <xdr:colOff>273275</xdr:colOff>
      <xdr:row>42</xdr:row>
      <xdr:rowOff>766536</xdr:rowOff>
    </xdr:from>
    <xdr:to>
      <xdr:col>4</xdr:col>
      <xdr:colOff>654276</xdr:colOff>
      <xdr:row>42</xdr:row>
      <xdr:rowOff>1229177</xdr:rowOff>
    </xdr:to>
    <xdr:sp macro="" textlink="">
      <xdr:nvSpPr>
        <xdr:cNvPr id="9" name="Rectangle 8">
          <a:extLst>
            <a:ext uri="{FF2B5EF4-FFF2-40B4-BE49-F238E27FC236}">
              <a16:creationId xmlns:a16="http://schemas.microsoft.com/office/drawing/2014/main" id="{00000000-0008-0000-2C00-000009000000}"/>
            </a:ext>
          </a:extLst>
        </xdr:cNvPr>
        <xdr:cNvSpPr/>
      </xdr:nvSpPr>
      <xdr:spPr>
        <a:xfrm flipH="1">
          <a:off x="10034876199" y="12789671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46.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2D00-000002000000}"/>
            </a:ext>
          </a:extLst>
        </xdr:cNvPr>
        <xdr:cNvPicPr>
          <a:picLocks noChangeAspect="1"/>
        </xdr:cNvPicPr>
      </xdr:nvPicPr>
      <xdr:blipFill>
        <a:blip xmlns:r="http://schemas.openxmlformats.org/officeDocument/2006/relationships" r:embed="rId1"/>
        <a:stretch>
          <a:fillRect/>
        </a:stretch>
      </xdr:blipFill>
      <xdr:spPr>
        <a:xfrm>
          <a:off x="9987743551" y="109442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2D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2D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2406401" name="Object 1" hidden="1">
                <a:extLst>
                  <a:ext uri="{63B3BB69-23CF-44E3-9099-C40C66FF867C}">
                    <a14:compatExt spid="_x0000_s2406401"/>
                  </a:ext>
                  <a:ext uri="{FF2B5EF4-FFF2-40B4-BE49-F238E27FC236}">
                    <a16:creationId xmlns:a16="http://schemas.microsoft.com/office/drawing/2014/main" id="{00000000-0008-0000-2D00-000001B824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2D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2D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2D00-000007000000}"/>
            </a:ext>
          </a:extLst>
        </xdr:cNvPr>
        <xdr:cNvPicPr>
          <a:picLocks noChangeAspect="1"/>
        </xdr:cNvPicPr>
      </xdr:nvPicPr>
      <xdr:blipFill>
        <a:blip xmlns:r="http://schemas.openxmlformats.org/officeDocument/2006/relationships" r:embed="rId1"/>
        <a:stretch>
          <a:fillRect/>
        </a:stretch>
      </xdr:blipFill>
      <xdr:spPr>
        <a:xfrm>
          <a:off x="9987743551" y="106203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2406402" name="Check Box 2" hidden="1">
              <a:extLst>
                <a:ext uri="{63B3BB69-23CF-44E3-9099-C40C66FF867C}">
                  <a14:compatExt spid="_x0000_s2406402"/>
                </a:ext>
                <a:ext uri="{FF2B5EF4-FFF2-40B4-BE49-F238E27FC236}">
                  <a16:creationId xmlns:a16="http://schemas.microsoft.com/office/drawing/2014/main" id="{00000000-0008-0000-2D00-000002B82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2406403" name="Check Box 3" hidden="1">
              <a:extLst>
                <a:ext uri="{63B3BB69-23CF-44E3-9099-C40C66FF867C}">
                  <a14:compatExt spid="_x0000_s2406403"/>
                </a:ext>
                <a:ext uri="{FF2B5EF4-FFF2-40B4-BE49-F238E27FC236}">
                  <a16:creationId xmlns:a16="http://schemas.microsoft.com/office/drawing/2014/main" id="{00000000-0008-0000-2D00-000003B82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2406404" name="Check Box 4" hidden="1">
              <a:extLst>
                <a:ext uri="{63B3BB69-23CF-44E3-9099-C40C66FF867C}">
                  <a14:compatExt spid="_x0000_s2406404"/>
                </a:ext>
                <a:ext uri="{FF2B5EF4-FFF2-40B4-BE49-F238E27FC236}">
                  <a16:creationId xmlns:a16="http://schemas.microsoft.com/office/drawing/2014/main" id="{00000000-0008-0000-2D00-000004B82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2406405" name="Check Box 5" hidden="1">
              <a:extLst>
                <a:ext uri="{63B3BB69-23CF-44E3-9099-C40C66FF867C}">
                  <a14:compatExt spid="_x0000_s2406405"/>
                </a:ext>
                <a:ext uri="{FF2B5EF4-FFF2-40B4-BE49-F238E27FC236}">
                  <a16:creationId xmlns:a16="http://schemas.microsoft.com/office/drawing/2014/main" id="{00000000-0008-0000-2D00-000005B82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2406406" name="Check Box 6" hidden="1">
              <a:extLst>
                <a:ext uri="{63B3BB69-23CF-44E3-9099-C40C66FF867C}">
                  <a14:compatExt spid="_x0000_s2406406"/>
                </a:ext>
                <a:ext uri="{FF2B5EF4-FFF2-40B4-BE49-F238E27FC236}">
                  <a16:creationId xmlns:a16="http://schemas.microsoft.com/office/drawing/2014/main" id="{00000000-0008-0000-2D00-000006B82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47.xml><?xml version="1.0" encoding="utf-8"?>
<xdr:wsDr xmlns:xdr="http://schemas.openxmlformats.org/drawingml/2006/spreadsheetDrawing" xmlns:a="http://schemas.openxmlformats.org/drawingml/2006/main">
  <xdr:twoCellAnchor>
    <xdr:from>
      <xdr:col>2</xdr:col>
      <xdr:colOff>178253</xdr:colOff>
      <xdr:row>1</xdr:row>
      <xdr:rowOff>593418</xdr:rowOff>
    </xdr:from>
    <xdr:to>
      <xdr:col>5</xdr:col>
      <xdr:colOff>4619625</xdr:colOff>
      <xdr:row>2</xdr:row>
      <xdr:rowOff>3810000</xdr:rowOff>
    </xdr:to>
    <xdr:pic>
      <xdr:nvPicPr>
        <xdr:cNvPr id="2" name="Picture 1">
          <a:extLst>
            <a:ext uri="{FF2B5EF4-FFF2-40B4-BE49-F238E27FC236}">
              <a16:creationId xmlns:a16="http://schemas.microsoft.com/office/drawing/2014/main" id="{00000000-0008-0000-2E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939050" y="898218"/>
          <a:ext cx="10908847" cy="6188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2217590</xdr:colOff>
      <xdr:row>1</xdr:row>
      <xdr:rowOff>535615</xdr:rowOff>
    </xdr:from>
    <xdr:to>
      <xdr:col>13</xdr:col>
      <xdr:colOff>2381250</xdr:colOff>
      <xdr:row>2</xdr:row>
      <xdr:rowOff>3190874</xdr:rowOff>
    </xdr:to>
    <xdr:pic>
      <xdr:nvPicPr>
        <xdr:cNvPr id="3" name="Picture 2" descr="index">
          <a:extLst>
            <a:ext uri="{FF2B5EF4-FFF2-40B4-BE49-F238E27FC236}">
              <a16:creationId xmlns:a16="http://schemas.microsoft.com/office/drawing/2014/main" id="{00000000-0008-0000-2E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1380850" y="840415"/>
          <a:ext cx="12850960" cy="5627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5430384</xdr:colOff>
      <xdr:row>42</xdr:row>
      <xdr:rowOff>757464</xdr:rowOff>
    </xdr:from>
    <xdr:to>
      <xdr:col>6</xdr:col>
      <xdr:colOff>5893027</xdr:colOff>
      <xdr:row>42</xdr:row>
      <xdr:rowOff>1111249</xdr:rowOff>
    </xdr:to>
    <xdr:sp macro="" textlink="">
      <xdr:nvSpPr>
        <xdr:cNvPr id="4" name="Rectangle 3">
          <a:extLst>
            <a:ext uri="{FF2B5EF4-FFF2-40B4-BE49-F238E27FC236}">
              <a16:creationId xmlns:a16="http://schemas.microsoft.com/office/drawing/2014/main" id="{00000000-0008-0000-2E00-000004000000}"/>
            </a:ext>
          </a:extLst>
        </xdr:cNvPr>
        <xdr:cNvSpPr/>
      </xdr:nvSpPr>
      <xdr:spPr>
        <a:xfrm flipH="1">
          <a:off x="10019760023" y="12788763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3511776</xdr:colOff>
      <xdr:row>42</xdr:row>
      <xdr:rowOff>639536</xdr:rowOff>
    </xdr:from>
    <xdr:to>
      <xdr:col>5</xdr:col>
      <xdr:colOff>3981451</xdr:colOff>
      <xdr:row>42</xdr:row>
      <xdr:rowOff>1143000</xdr:rowOff>
    </xdr:to>
    <xdr:sp macro="" textlink="">
      <xdr:nvSpPr>
        <xdr:cNvPr id="5" name="Rectangle 4">
          <a:extLst>
            <a:ext uri="{FF2B5EF4-FFF2-40B4-BE49-F238E27FC236}">
              <a16:creationId xmlns:a16="http://schemas.microsoft.com/office/drawing/2014/main" id="{00000000-0008-0000-2E00-000005000000}"/>
            </a:ext>
          </a:extLst>
        </xdr:cNvPr>
        <xdr:cNvSpPr/>
      </xdr:nvSpPr>
      <xdr:spPr>
        <a:xfrm flipH="1">
          <a:off x="10028577224" y="12776971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246288</xdr:colOff>
      <xdr:row>42</xdr:row>
      <xdr:rowOff>615724</xdr:rowOff>
    </xdr:from>
    <xdr:to>
      <xdr:col>8</xdr:col>
      <xdr:colOff>677636</xdr:colOff>
      <xdr:row>42</xdr:row>
      <xdr:rowOff>1078366</xdr:rowOff>
    </xdr:to>
    <xdr:sp macro="" textlink="">
      <xdr:nvSpPr>
        <xdr:cNvPr id="6" name="Rectangle 5">
          <a:extLst>
            <a:ext uri="{FF2B5EF4-FFF2-40B4-BE49-F238E27FC236}">
              <a16:creationId xmlns:a16="http://schemas.microsoft.com/office/drawing/2014/main" id="{00000000-0008-0000-2E00-000006000000}"/>
            </a:ext>
          </a:extLst>
        </xdr:cNvPr>
        <xdr:cNvSpPr/>
      </xdr:nvSpPr>
      <xdr:spPr>
        <a:xfrm flipH="1">
          <a:off x="10008868639" y="12774589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42</xdr:row>
      <xdr:rowOff>0</xdr:rowOff>
    </xdr:from>
    <xdr:to>
      <xdr:col>5</xdr:col>
      <xdr:colOff>9524</xdr:colOff>
      <xdr:row>42</xdr:row>
      <xdr:rowOff>219048</xdr:rowOff>
    </xdr:to>
    <xdr:pic>
      <xdr:nvPicPr>
        <xdr:cNvPr id="7" name="Picture 6">
          <a:extLst>
            <a:ext uri="{FF2B5EF4-FFF2-40B4-BE49-F238E27FC236}">
              <a16:creationId xmlns:a16="http://schemas.microsoft.com/office/drawing/2014/main" id="{00000000-0008-0000-2E00-000007000000}"/>
            </a:ext>
          </a:extLst>
        </xdr:cNvPr>
        <xdr:cNvPicPr>
          <a:picLocks noChangeAspect="1"/>
        </xdr:cNvPicPr>
      </xdr:nvPicPr>
      <xdr:blipFill>
        <a:blip xmlns:r="http://schemas.openxmlformats.org/officeDocument/2006/relationships" r:embed="rId3"/>
        <a:stretch>
          <a:fillRect/>
        </a:stretch>
      </xdr:blipFill>
      <xdr:spPr>
        <a:xfrm>
          <a:off x="10032549151" y="127130175"/>
          <a:ext cx="9524" cy="219048"/>
        </a:xfrm>
        <a:prstGeom prst="rect">
          <a:avLst/>
        </a:prstGeom>
      </xdr:spPr>
    </xdr:pic>
    <xdr:clientData/>
  </xdr:twoCellAnchor>
  <xdr:twoCellAnchor>
    <xdr:from>
      <xdr:col>9</xdr:col>
      <xdr:colOff>4269013</xdr:colOff>
      <xdr:row>42</xdr:row>
      <xdr:rowOff>760186</xdr:rowOff>
    </xdr:from>
    <xdr:to>
      <xdr:col>9</xdr:col>
      <xdr:colOff>4700361</xdr:colOff>
      <xdr:row>42</xdr:row>
      <xdr:rowOff>1222828</xdr:rowOff>
    </xdr:to>
    <xdr:sp macro="" textlink="">
      <xdr:nvSpPr>
        <xdr:cNvPr id="8" name="Rectangle 7">
          <a:extLst>
            <a:ext uri="{FF2B5EF4-FFF2-40B4-BE49-F238E27FC236}">
              <a16:creationId xmlns:a16="http://schemas.microsoft.com/office/drawing/2014/main" id="{00000000-0008-0000-2E00-000008000000}"/>
            </a:ext>
          </a:extLst>
        </xdr:cNvPr>
        <xdr:cNvSpPr/>
      </xdr:nvSpPr>
      <xdr:spPr>
        <a:xfrm flipH="1">
          <a:off x="10003121889" y="1278903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4</xdr:col>
      <xdr:colOff>273275</xdr:colOff>
      <xdr:row>42</xdr:row>
      <xdr:rowOff>766536</xdr:rowOff>
    </xdr:from>
    <xdr:to>
      <xdr:col>4</xdr:col>
      <xdr:colOff>654276</xdr:colOff>
      <xdr:row>42</xdr:row>
      <xdr:rowOff>1229177</xdr:rowOff>
    </xdr:to>
    <xdr:sp macro="" textlink="">
      <xdr:nvSpPr>
        <xdr:cNvPr id="9" name="Rectangle 8">
          <a:extLst>
            <a:ext uri="{FF2B5EF4-FFF2-40B4-BE49-F238E27FC236}">
              <a16:creationId xmlns:a16="http://schemas.microsoft.com/office/drawing/2014/main" id="{00000000-0008-0000-2E00-000009000000}"/>
            </a:ext>
          </a:extLst>
        </xdr:cNvPr>
        <xdr:cNvSpPr/>
      </xdr:nvSpPr>
      <xdr:spPr>
        <a:xfrm flipH="1">
          <a:off x="10034876199" y="12789671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48.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2F00-000002000000}"/>
            </a:ext>
          </a:extLst>
        </xdr:cNvPr>
        <xdr:cNvPicPr>
          <a:picLocks noChangeAspect="1"/>
        </xdr:cNvPicPr>
      </xdr:nvPicPr>
      <xdr:blipFill>
        <a:blip xmlns:r="http://schemas.openxmlformats.org/officeDocument/2006/relationships" r:embed="rId1"/>
        <a:stretch>
          <a:fillRect/>
        </a:stretch>
      </xdr:blipFill>
      <xdr:spPr>
        <a:xfrm>
          <a:off x="9987991201" y="107156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2F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38793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2F00-000004000000}"/>
            </a:ext>
          </a:extLst>
        </xdr:cNvPr>
        <xdr:cNvGrpSpPr>
          <a:grpSpLocks/>
        </xdr:cNvGrpSpPr>
      </xdr:nvGrpSpPr>
      <xdr:grpSpPr bwMode="auto">
        <a:xfrm>
          <a:off x="9948561152"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2407425" name="Object 1" hidden="1">
                <a:extLst>
                  <a:ext uri="{63B3BB69-23CF-44E3-9099-C40C66FF867C}">
                    <a14:compatExt spid="_x0000_s2407425"/>
                  </a:ext>
                  <a:ext uri="{FF2B5EF4-FFF2-40B4-BE49-F238E27FC236}">
                    <a16:creationId xmlns:a16="http://schemas.microsoft.com/office/drawing/2014/main" id="{00000000-0008-0000-2F00-000001BC24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2F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2F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09748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2F00-000007000000}"/>
            </a:ext>
          </a:extLst>
        </xdr:cNvPr>
        <xdr:cNvPicPr>
          <a:picLocks noChangeAspect="1"/>
        </xdr:cNvPicPr>
      </xdr:nvPicPr>
      <xdr:blipFill>
        <a:blip xmlns:r="http://schemas.openxmlformats.org/officeDocument/2006/relationships" r:embed="rId1"/>
        <a:stretch>
          <a:fillRect/>
        </a:stretch>
      </xdr:blipFill>
      <xdr:spPr>
        <a:xfrm>
          <a:off x="9987991201" y="103917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2407426" name="Check Box 2" hidden="1">
              <a:extLst>
                <a:ext uri="{63B3BB69-23CF-44E3-9099-C40C66FF867C}">
                  <a14:compatExt spid="_x0000_s2407426"/>
                </a:ext>
                <a:ext uri="{FF2B5EF4-FFF2-40B4-BE49-F238E27FC236}">
                  <a16:creationId xmlns:a16="http://schemas.microsoft.com/office/drawing/2014/main" id="{00000000-0008-0000-2F00-000002BC2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2407427" name="Check Box 3" hidden="1">
              <a:extLst>
                <a:ext uri="{63B3BB69-23CF-44E3-9099-C40C66FF867C}">
                  <a14:compatExt spid="_x0000_s2407427"/>
                </a:ext>
                <a:ext uri="{FF2B5EF4-FFF2-40B4-BE49-F238E27FC236}">
                  <a16:creationId xmlns:a16="http://schemas.microsoft.com/office/drawing/2014/main" id="{00000000-0008-0000-2F00-000003BC2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2407428" name="Check Box 4" hidden="1">
              <a:extLst>
                <a:ext uri="{63B3BB69-23CF-44E3-9099-C40C66FF867C}">
                  <a14:compatExt spid="_x0000_s2407428"/>
                </a:ext>
                <a:ext uri="{FF2B5EF4-FFF2-40B4-BE49-F238E27FC236}">
                  <a16:creationId xmlns:a16="http://schemas.microsoft.com/office/drawing/2014/main" id="{00000000-0008-0000-2F00-000004BC2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2407429" name="Check Box 5" hidden="1">
              <a:extLst>
                <a:ext uri="{63B3BB69-23CF-44E3-9099-C40C66FF867C}">
                  <a14:compatExt spid="_x0000_s2407429"/>
                </a:ext>
                <a:ext uri="{FF2B5EF4-FFF2-40B4-BE49-F238E27FC236}">
                  <a16:creationId xmlns:a16="http://schemas.microsoft.com/office/drawing/2014/main" id="{00000000-0008-0000-2F00-000005BC2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2407430" name="Check Box 6" hidden="1">
              <a:extLst>
                <a:ext uri="{63B3BB69-23CF-44E3-9099-C40C66FF867C}">
                  <a14:compatExt spid="_x0000_s2407430"/>
                </a:ext>
                <a:ext uri="{FF2B5EF4-FFF2-40B4-BE49-F238E27FC236}">
                  <a16:creationId xmlns:a16="http://schemas.microsoft.com/office/drawing/2014/main" id="{00000000-0008-0000-2F00-000006BC2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49.xml><?xml version="1.0" encoding="utf-8"?>
<xdr:wsDr xmlns:xdr="http://schemas.openxmlformats.org/drawingml/2006/spreadsheetDrawing" xmlns:a="http://schemas.openxmlformats.org/drawingml/2006/main">
  <xdr:twoCellAnchor>
    <xdr:from>
      <xdr:col>2</xdr:col>
      <xdr:colOff>178253</xdr:colOff>
      <xdr:row>1</xdr:row>
      <xdr:rowOff>593418</xdr:rowOff>
    </xdr:from>
    <xdr:to>
      <xdr:col>5</xdr:col>
      <xdr:colOff>4619625</xdr:colOff>
      <xdr:row>2</xdr:row>
      <xdr:rowOff>3810000</xdr:rowOff>
    </xdr:to>
    <xdr:pic>
      <xdr:nvPicPr>
        <xdr:cNvPr id="2" name="Picture 1">
          <a:extLst>
            <a:ext uri="{FF2B5EF4-FFF2-40B4-BE49-F238E27FC236}">
              <a16:creationId xmlns:a16="http://schemas.microsoft.com/office/drawing/2014/main" id="{00000000-0008-0000-3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939050" y="898218"/>
          <a:ext cx="10908847" cy="6188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2217590</xdr:colOff>
      <xdr:row>1</xdr:row>
      <xdr:rowOff>535615</xdr:rowOff>
    </xdr:from>
    <xdr:to>
      <xdr:col>13</xdr:col>
      <xdr:colOff>2381250</xdr:colOff>
      <xdr:row>2</xdr:row>
      <xdr:rowOff>3190874</xdr:rowOff>
    </xdr:to>
    <xdr:pic>
      <xdr:nvPicPr>
        <xdr:cNvPr id="3" name="Picture 2" descr="index">
          <a:extLst>
            <a:ext uri="{FF2B5EF4-FFF2-40B4-BE49-F238E27FC236}">
              <a16:creationId xmlns:a16="http://schemas.microsoft.com/office/drawing/2014/main" id="{00000000-0008-0000-3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1380850" y="840415"/>
          <a:ext cx="12850960" cy="5627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5430384</xdr:colOff>
      <xdr:row>42</xdr:row>
      <xdr:rowOff>757464</xdr:rowOff>
    </xdr:from>
    <xdr:to>
      <xdr:col>6</xdr:col>
      <xdr:colOff>5893027</xdr:colOff>
      <xdr:row>42</xdr:row>
      <xdr:rowOff>1111249</xdr:rowOff>
    </xdr:to>
    <xdr:sp macro="" textlink="">
      <xdr:nvSpPr>
        <xdr:cNvPr id="4" name="Rectangle 3">
          <a:extLst>
            <a:ext uri="{FF2B5EF4-FFF2-40B4-BE49-F238E27FC236}">
              <a16:creationId xmlns:a16="http://schemas.microsoft.com/office/drawing/2014/main" id="{00000000-0008-0000-3000-000004000000}"/>
            </a:ext>
          </a:extLst>
        </xdr:cNvPr>
        <xdr:cNvSpPr/>
      </xdr:nvSpPr>
      <xdr:spPr>
        <a:xfrm flipH="1">
          <a:off x="10019760023" y="12788763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3511776</xdr:colOff>
      <xdr:row>42</xdr:row>
      <xdr:rowOff>639536</xdr:rowOff>
    </xdr:from>
    <xdr:to>
      <xdr:col>5</xdr:col>
      <xdr:colOff>3981451</xdr:colOff>
      <xdr:row>42</xdr:row>
      <xdr:rowOff>1143000</xdr:rowOff>
    </xdr:to>
    <xdr:sp macro="" textlink="">
      <xdr:nvSpPr>
        <xdr:cNvPr id="5" name="Rectangle 4">
          <a:extLst>
            <a:ext uri="{FF2B5EF4-FFF2-40B4-BE49-F238E27FC236}">
              <a16:creationId xmlns:a16="http://schemas.microsoft.com/office/drawing/2014/main" id="{00000000-0008-0000-3000-000005000000}"/>
            </a:ext>
          </a:extLst>
        </xdr:cNvPr>
        <xdr:cNvSpPr/>
      </xdr:nvSpPr>
      <xdr:spPr>
        <a:xfrm flipH="1">
          <a:off x="10028577224" y="12776971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246288</xdr:colOff>
      <xdr:row>42</xdr:row>
      <xdr:rowOff>615724</xdr:rowOff>
    </xdr:from>
    <xdr:to>
      <xdr:col>8</xdr:col>
      <xdr:colOff>677636</xdr:colOff>
      <xdr:row>42</xdr:row>
      <xdr:rowOff>1078366</xdr:rowOff>
    </xdr:to>
    <xdr:sp macro="" textlink="">
      <xdr:nvSpPr>
        <xdr:cNvPr id="6" name="Rectangle 5">
          <a:extLst>
            <a:ext uri="{FF2B5EF4-FFF2-40B4-BE49-F238E27FC236}">
              <a16:creationId xmlns:a16="http://schemas.microsoft.com/office/drawing/2014/main" id="{00000000-0008-0000-3000-000006000000}"/>
            </a:ext>
          </a:extLst>
        </xdr:cNvPr>
        <xdr:cNvSpPr/>
      </xdr:nvSpPr>
      <xdr:spPr>
        <a:xfrm flipH="1">
          <a:off x="10008868639" y="12774589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42</xdr:row>
      <xdr:rowOff>0</xdr:rowOff>
    </xdr:from>
    <xdr:to>
      <xdr:col>5</xdr:col>
      <xdr:colOff>9524</xdr:colOff>
      <xdr:row>42</xdr:row>
      <xdr:rowOff>219048</xdr:rowOff>
    </xdr:to>
    <xdr:pic>
      <xdr:nvPicPr>
        <xdr:cNvPr id="7" name="Picture 6">
          <a:extLst>
            <a:ext uri="{FF2B5EF4-FFF2-40B4-BE49-F238E27FC236}">
              <a16:creationId xmlns:a16="http://schemas.microsoft.com/office/drawing/2014/main" id="{00000000-0008-0000-3000-000007000000}"/>
            </a:ext>
          </a:extLst>
        </xdr:cNvPr>
        <xdr:cNvPicPr>
          <a:picLocks noChangeAspect="1"/>
        </xdr:cNvPicPr>
      </xdr:nvPicPr>
      <xdr:blipFill>
        <a:blip xmlns:r="http://schemas.openxmlformats.org/officeDocument/2006/relationships" r:embed="rId3"/>
        <a:stretch>
          <a:fillRect/>
        </a:stretch>
      </xdr:blipFill>
      <xdr:spPr>
        <a:xfrm>
          <a:off x="10032549151" y="127130175"/>
          <a:ext cx="9524" cy="219048"/>
        </a:xfrm>
        <a:prstGeom prst="rect">
          <a:avLst/>
        </a:prstGeom>
      </xdr:spPr>
    </xdr:pic>
    <xdr:clientData/>
  </xdr:twoCellAnchor>
  <xdr:twoCellAnchor>
    <xdr:from>
      <xdr:col>9</xdr:col>
      <xdr:colOff>4269013</xdr:colOff>
      <xdr:row>42</xdr:row>
      <xdr:rowOff>760186</xdr:rowOff>
    </xdr:from>
    <xdr:to>
      <xdr:col>9</xdr:col>
      <xdr:colOff>4700361</xdr:colOff>
      <xdr:row>42</xdr:row>
      <xdr:rowOff>1222828</xdr:rowOff>
    </xdr:to>
    <xdr:sp macro="" textlink="">
      <xdr:nvSpPr>
        <xdr:cNvPr id="8" name="Rectangle 7">
          <a:extLst>
            <a:ext uri="{FF2B5EF4-FFF2-40B4-BE49-F238E27FC236}">
              <a16:creationId xmlns:a16="http://schemas.microsoft.com/office/drawing/2014/main" id="{00000000-0008-0000-3000-000008000000}"/>
            </a:ext>
          </a:extLst>
        </xdr:cNvPr>
        <xdr:cNvSpPr/>
      </xdr:nvSpPr>
      <xdr:spPr>
        <a:xfrm flipH="1">
          <a:off x="10003121889" y="1278903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4</xdr:col>
      <xdr:colOff>273275</xdr:colOff>
      <xdr:row>42</xdr:row>
      <xdr:rowOff>766536</xdr:rowOff>
    </xdr:from>
    <xdr:to>
      <xdr:col>4</xdr:col>
      <xdr:colOff>654276</xdr:colOff>
      <xdr:row>42</xdr:row>
      <xdr:rowOff>1229177</xdr:rowOff>
    </xdr:to>
    <xdr:sp macro="" textlink="">
      <xdr:nvSpPr>
        <xdr:cNvPr id="9" name="Rectangle 8">
          <a:extLst>
            <a:ext uri="{FF2B5EF4-FFF2-40B4-BE49-F238E27FC236}">
              <a16:creationId xmlns:a16="http://schemas.microsoft.com/office/drawing/2014/main" id="{00000000-0008-0000-3000-000009000000}"/>
            </a:ext>
          </a:extLst>
        </xdr:cNvPr>
        <xdr:cNvSpPr/>
      </xdr:nvSpPr>
      <xdr:spPr>
        <a:xfrm flipH="1">
          <a:off x="10034876199" y="12789671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50.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3100-000002000000}"/>
            </a:ext>
          </a:extLst>
        </xdr:cNvPr>
        <xdr:cNvPicPr>
          <a:picLocks noChangeAspect="1"/>
        </xdr:cNvPicPr>
      </xdr:nvPicPr>
      <xdr:blipFill>
        <a:blip xmlns:r="http://schemas.openxmlformats.org/officeDocument/2006/relationships" r:embed="rId1"/>
        <a:stretch>
          <a:fillRect/>
        </a:stretch>
      </xdr:blipFill>
      <xdr:spPr>
        <a:xfrm>
          <a:off x="9990048601" y="121920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38100</xdr:rowOff>
        </xdr:to>
        <xdr:sp macro="" textlink="">
          <xdr:nvSpPr>
            <xdr:cNvPr id="2212865" name="Check Box 1" hidden="1">
              <a:extLst>
                <a:ext uri="{63B3BB69-23CF-44E3-9099-C40C66FF867C}">
                  <a14:compatExt spid="_x0000_s2212865"/>
                </a:ext>
                <a:ext uri="{FF2B5EF4-FFF2-40B4-BE49-F238E27FC236}">
                  <a16:creationId xmlns:a16="http://schemas.microsoft.com/office/drawing/2014/main" id="{00000000-0008-0000-3100-000001C42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1009650</xdr:colOff>
          <xdr:row>36</xdr:row>
          <xdr:rowOff>9525</xdr:rowOff>
        </xdr:to>
        <xdr:sp macro="" textlink="">
          <xdr:nvSpPr>
            <xdr:cNvPr id="2212866" name="Check Box 2" hidden="1">
              <a:extLst>
                <a:ext uri="{63B3BB69-23CF-44E3-9099-C40C66FF867C}">
                  <a14:compatExt spid="_x0000_s2212866"/>
                </a:ext>
                <a:ext uri="{FF2B5EF4-FFF2-40B4-BE49-F238E27FC236}">
                  <a16:creationId xmlns:a16="http://schemas.microsoft.com/office/drawing/2014/main" id="{00000000-0008-0000-3100-000002C42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2212867" name="Check Box 3" hidden="1">
              <a:extLst>
                <a:ext uri="{63B3BB69-23CF-44E3-9099-C40C66FF867C}">
                  <a14:compatExt spid="_x0000_s2212867"/>
                </a:ext>
                <a:ext uri="{FF2B5EF4-FFF2-40B4-BE49-F238E27FC236}">
                  <a16:creationId xmlns:a16="http://schemas.microsoft.com/office/drawing/2014/main" id="{00000000-0008-0000-3100-000003C42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609600</xdr:colOff>
          <xdr:row>36</xdr:row>
          <xdr:rowOff>38100</xdr:rowOff>
        </xdr:to>
        <xdr:sp macro="" textlink="">
          <xdr:nvSpPr>
            <xdr:cNvPr id="2212868" name="Check Box 4" hidden="1">
              <a:extLst>
                <a:ext uri="{63B3BB69-23CF-44E3-9099-C40C66FF867C}">
                  <a14:compatExt spid="_x0000_s2212868"/>
                </a:ext>
                <a:ext uri="{FF2B5EF4-FFF2-40B4-BE49-F238E27FC236}">
                  <a16:creationId xmlns:a16="http://schemas.microsoft.com/office/drawing/2014/main" id="{00000000-0008-0000-3100-000004C42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38100</xdr:rowOff>
        </xdr:to>
        <xdr:sp macro="" textlink="">
          <xdr:nvSpPr>
            <xdr:cNvPr id="2212869" name="Check Box 5" hidden="1">
              <a:extLst>
                <a:ext uri="{63B3BB69-23CF-44E3-9099-C40C66FF867C}">
                  <a14:compatExt spid="_x0000_s2212869"/>
                </a:ext>
                <a:ext uri="{FF2B5EF4-FFF2-40B4-BE49-F238E27FC236}">
                  <a16:creationId xmlns:a16="http://schemas.microsoft.com/office/drawing/2014/main" id="{00000000-0008-0000-3100-000005C42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3" name="Picture 1">
          <a:extLst>
            <a:ext uri="{FF2B5EF4-FFF2-40B4-BE49-F238E27FC236}">
              <a16:creationId xmlns:a16="http://schemas.microsoft.com/office/drawing/2014/main" id="{00000000-0008-0000-3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9302456" y="838620"/>
          <a:ext cx="1219033"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4" name="Group 3">
          <a:extLst>
            <a:ext uri="{FF2B5EF4-FFF2-40B4-BE49-F238E27FC236}">
              <a16:creationId xmlns:a16="http://schemas.microsoft.com/office/drawing/2014/main" id="{00000000-0008-0000-3100-000004000000}"/>
            </a:ext>
          </a:extLst>
        </xdr:cNvPr>
        <xdr:cNvGrpSpPr>
          <a:grpSpLocks/>
        </xdr:cNvGrpSpPr>
      </xdr:nvGrpSpPr>
      <xdr:grpSpPr bwMode="auto">
        <a:xfrm>
          <a:off x="10034148379" y="779689"/>
          <a:ext cx="2520615" cy="1402556"/>
          <a:chOff x="7483" y="1187"/>
          <a:chExt cx="3022" cy="1915"/>
        </a:xfrm>
      </xdr:grpSpPr>
      <mc:AlternateContent xmlns:mc="http://schemas.openxmlformats.org/markup-compatibility/2006">
        <mc:Choice xmlns:a14="http://schemas.microsoft.com/office/drawing/2010/main" Requires="a14">
          <xdr:sp macro="" textlink="">
            <xdr:nvSpPr>
              <xdr:cNvPr id="2212870" name="Object 6" hidden="1">
                <a:extLst>
                  <a:ext uri="{63B3BB69-23CF-44E3-9099-C40C66FF867C}">
                    <a14:compatExt spid="_x0000_s2212870"/>
                  </a:ext>
                  <a:ext uri="{FF2B5EF4-FFF2-40B4-BE49-F238E27FC236}">
                    <a16:creationId xmlns:a16="http://schemas.microsoft.com/office/drawing/2014/main" id="{00000000-0008-0000-3100-000006C421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31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6" name="Picture 5" descr="index">
          <a:extLst>
            <a:ext uri="{FF2B5EF4-FFF2-40B4-BE49-F238E27FC236}">
              <a16:creationId xmlns:a16="http://schemas.microsoft.com/office/drawing/2014/main" id="{00000000-0008-0000-31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74393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3100-000007000000}"/>
            </a:ext>
          </a:extLst>
        </xdr:cNvPr>
        <xdr:cNvPicPr>
          <a:picLocks noChangeAspect="1"/>
        </xdr:cNvPicPr>
      </xdr:nvPicPr>
      <xdr:blipFill>
        <a:blip xmlns:r="http://schemas.openxmlformats.org/officeDocument/2006/relationships" r:embed="rId1"/>
        <a:stretch>
          <a:fillRect/>
        </a:stretch>
      </xdr:blipFill>
      <xdr:spPr>
        <a:xfrm>
          <a:off x="9990048601" y="119062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180975</xdr:colOff>
          <xdr:row>34</xdr:row>
          <xdr:rowOff>247650</xdr:rowOff>
        </xdr:to>
        <xdr:sp macro="" textlink="">
          <xdr:nvSpPr>
            <xdr:cNvPr id="2212871" name="Check Box 7" hidden="1">
              <a:extLst>
                <a:ext uri="{63B3BB69-23CF-44E3-9099-C40C66FF867C}">
                  <a14:compatExt spid="_x0000_s2212871"/>
                </a:ext>
                <a:ext uri="{FF2B5EF4-FFF2-40B4-BE49-F238E27FC236}">
                  <a16:creationId xmlns:a16="http://schemas.microsoft.com/office/drawing/2014/main" id="{00000000-0008-0000-3100-000007C42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657225</xdr:colOff>
          <xdr:row>34</xdr:row>
          <xdr:rowOff>247650</xdr:rowOff>
        </xdr:to>
        <xdr:sp macro="" textlink="">
          <xdr:nvSpPr>
            <xdr:cNvPr id="2212872" name="Check Box 8" hidden="1">
              <a:extLst>
                <a:ext uri="{63B3BB69-23CF-44E3-9099-C40C66FF867C}">
                  <a14:compatExt spid="_x0000_s2212872"/>
                </a:ext>
                <a:ext uri="{FF2B5EF4-FFF2-40B4-BE49-F238E27FC236}">
                  <a16:creationId xmlns:a16="http://schemas.microsoft.com/office/drawing/2014/main" id="{00000000-0008-0000-3100-000008C42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228600</xdr:rowOff>
        </xdr:to>
        <xdr:sp macro="" textlink="">
          <xdr:nvSpPr>
            <xdr:cNvPr id="2212873" name="Check Box 9" hidden="1">
              <a:extLst>
                <a:ext uri="{63B3BB69-23CF-44E3-9099-C40C66FF867C}">
                  <a14:compatExt spid="_x0000_s2212873"/>
                </a:ext>
                <a:ext uri="{FF2B5EF4-FFF2-40B4-BE49-F238E27FC236}">
                  <a16:creationId xmlns:a16="http://schemas.microsoft.com/office/drawing/2014/main" id="{00000000-0008-0000-3100-000009C42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276225</xdr:rowOff>
        </xdr:to>
        <xdr:sp macro="" textlink="">
          <xdr:nvSpPr>
            <xdr:cNvPr id="2212874" name="Check Box 10" hidden="1">
              <a:extLst>
                <a:ext uri="{63B3BB69-23CF-44E3-9099-C40C66FF867C}">
                  <a14:compatExt spid="_x0000_s2212874"/>
                </a:ext>
                <a:ext uri="{FF2B5EF4-FFF2-40B4-BE49-F238E27FC236}">
                  <a16:creationId xmlns:a16="http://schemas.microsoft.com/office/drawing/2014/main" id="{00000000-0008-0000-3100-00000AC42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228600</xdr:colOff>
          <xdr:row>34</xdr:row>
          <xdr:rowOff>228600</xdr:rowOff>
        </xdr:to>
        <xdr:sp macro="" textlink="">
          <xdr:nvSpPr>
            <xdr:cNvPr id="2212875" name="Check Box 11" hidden="1">
              <a:extLst>
                <a:ext uri="{63B3BB69-23CF-44E3-9099-C40C66FF867C}">
                  <a14:compatExt spid="_x0000_s2212875"/>
                </a:ext>
                <a:ext uri="{FF2B5EF4-FFF2-40B4-BE49-F238E27FC236}">
                  <a16:creationId xmlns:a16="http://schemas.microsoft.com/office/drawing/2014/main" id="{00000000-0008-0000-3100-00000BC42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51.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3200-000002000000}"/>
            </a:ext>
          </a:extLst>
        </xdr:cNvPr>
        <xdr:cNvPicPr>
          <a:picLocks noChangeAspect="1"/>
        </xdr:cNvPicPr>
      </xdr:nvPicPr>
      <xdr:blipFill>
        <a:blip xmlns:r="http://schemas.openxmlformats.org/officeDocument/2006/relationships" r:embed="rId1"/>
        <a:stretch>
          <a:fillRect/>
        </a:stretch>
      </xdr:blipFill>
      <xdr:spPr>
        <a:xfrm>
          <a:off x="9988619851"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152400</xdr:colOff>
          <xdr:row>34</xdr:row>
          <xdr:rowOff>247650</xdr:rowOff>
        </xdr:to>
        <xdr:sp macro="" textlink="">
          <xdr:nvSpPr>
            <xdr:cNvPr id="2213889" name="Check Box 1" hidden="1">
              <a:extLst>
                <a:ext uri="{63B3BB69-23CF-44E3-9099-C40C66FF867C}">
                  <a14:compatExt spid="_x0000_s2213889"/>
                </a:ext>
                <a:ext uri="{FF2B5EF4-FFF2-40B4-BE49-F238E27FC236}">
                  <a16:creationId xmlns:a16="http://schemas.microsoft.com/office/drawing/2014/main" id="{00000000-0008-0000-3200-000001C82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2213890" name="Check Box 2" hidden="1">
              <a:extLst>
                <a:ext uri="{63B3BB69-23CF-44E3-9099-C40C66FF867C}">
                  <a14:compatExt spid="_x0000_s2213890"/>
                </a:ext>
                <a:ext uri="{FF2B5EF4-FFF2-40B4-BE49-F238E27FC236}">
                  <a16:creationId xmlns:a16="http://schemas.microsoft.com/office/drawing/2014/main" id="{00000000-0008-0000-3200-000002C82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228600</xdr:rowOff>
        </xdr:to>
        <xdr:sp macro="" textlink="">
          <xdr:nvSpPr>
            <xdr:cNvPr id="2213891" name="Check Box 3" hidden="1">
              <a:extLst>
                <a:ext uri="{63B3BB69-23CF-44E3-9099-C40C66FF867C}">
                  <a14:compatExt spid="_x0000_s2213891"/>
                </a:ext>
                <a:ext uri="{FF2B5EF4-FFF2-40B4-BE49-F238E27FC236}">
                  <a16:creationId xmlns:a16="http://schemas.microsoft.com/office/drawing/2014/main" id="{00000000-0008-0000-3200-000003C82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2213892" name="Check Box 4" hidden="1">
              <a:extLst>
                <a:ext uri="{63B3BB69-23CF-44E3-9099-C40C66FF867C}">
                  <a14:compatExt spid="_x0000_s2213892"/>
                </a:ext>
                <a:ext uri="{FF2B5EF4-FFF2-40B4-BE49-F238E27FC236}">
                  <a16:creationId xmlns:a16="http://schemas.microsoft.com/office/drawing/2014/main" id="{00000000-0008-0000-3200-000004C82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3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016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3200-000004000000}"/>
            </a:ext>
          </a:extLst>
        </xdr:cNvPr>
        <xdr:cNvGrpSpPr>
          <a:grpSpLocks/>
        </xdr:cNvGrpSpPr>
      </xdr:nvGrpSpPr>
      <xdr:grpSpPr bwMode="auto">
        <a:xfrm>
          <a:off x="9914764910" y="769284"/>
          <a:ext cx="2511010" cy="1214008"/>
          <a:chOff x="7483" y="1187"/>
          <a:chExt cx="3022" cy="1915"/>
        </a:xfrm>
      </xdr:grpSpPr>
      <mc:AlternateContent xmlns:mc="http://schemas.openxmlformats.org/markup-compatibility/2006">
        <mc:Choice xmlns:a14="http://schemas.microsoft.com/office/drawing/2010/main" Requires="a14">
          <xdr:sp macro="" textlink="">
            <xdr:nvSpPr>
              <xdr:cNvPr id="2213893" name="Object 5" hidden="1">
                <a:extLst>
                  <a:ext uri="{63B3BB69-23CF-44E3-9099-C40C66FF867C}">
                    <a14:compatExt spid="_x0000_s2213893"/>
                  </a:ext>
                  <a:ext uri="{FF2B5EF4-FFF2-40B4-BE49-F238E27FC236}">
                    <a16:creationId xmlns:a16="http://schemas.microsoft.com/office/drawing/2014/main" id="{00000000-0008-0000-3200-000005C821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32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6" name="Picture 5" descr="index">
          <a:extLst>
            <a:ext uri="{FF2B5EF4-FFF2-40B4-BE49-F238E27FC236}">
              <a16:creationId xmlns:a16="http://schemas.microsoft.com/office/drawing/2014/main" id="{00000000-0008-0000-32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34246" y="898712"/>
          <a:ext cx="1690347"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2213894" name="Check Box 6" hidden="1">
              <a:extLst>
                <a:ext uri="{63B3BB69-23CF-44E3-9099-C40C66FF867C}">
                  <a14:compatExt spid="_x0000_s2213894"/>
                </a:ext>
                <a:ext uri="{FF2B5EF4-FFF2-40B4-BE49-F238E27FC236}">
                  <a16:creationId xmlns:a16="http://schemas.microsoft.com/office/drawing/2014/main" id="{00000000-0008-0000-3200-000006C82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52.xml><?xml version="1.0" encoding="utf-8"?>
<xdr:wsDr xmlns:xdr="http://schemas.openxmlformats.org/drawingml/2006/spreadsheetDrawing" xmlns:a="http://schemas.openxmlformats.org/drawingml/2006/main">
  <xdr:twoCellAnchor>
    <xdr:from>
      <xdr:col>1</xdr:col>
      <xdr:colOff>1273628</xdr:colOff>
      <xdr:row>1</xdr:row>
      <xdr:rowOff>593418</xdr:rowOff>
    </xdr:from>
    <xdr:to>
      <xdr:col>5</xdr:col>
      <xdr:colOff>4000500</xdr:colOff>
      <xdr:row>2</xdr:row>
      <xdr:rowOff>3810000</xdr:rowOff>
    </xdr:to>
    <xdr:pic>
      <xdr:nvPicPr>
        <xdr:cNvPr id="2" name="Picture 1">
          <a:extLst>
            <a:ext uri="{FF2B5EF4-FFF2-40B4-BE49-F238E27FC236}">
              <a16:creationId xmlns:a16="http://schemas.microsoft.com/office/drawing/2014/main" id="{00000000-0008-0000-3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948575" y="898218"/>
          <a:ext cx="10908847" cy="6188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1646090</xdr:colOff>
      <xdr:row>1</xdr:row>
      <xdr:rowOff>916616</xdr:rowOff>
    </xdr:from>
    <xdr:to>
      <xdr:col>13</xdr:col>
      <xdr:colOff>1809750</xdr:colOff>
      <xdr:row>2</xdr:row>
      <xdr:rowOff>2416962</xdr:rowOff>
    </xdr:to>
    <xdr:pic>
      <xdr:nvPicPr>
        <xdr:cNvPr id="3" name="Picture 2" descr="index">
          <a:extLst>
            <a:ext uri="{FF2B5EF4-FFF2-40B4-BE49-F238E27FC236}">
              <a16:creationId xmlns:a16="http://schemas.microsoft.com/office/drawing/2014/main" id="{00000000-0008-0000-3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418825" y="1221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5430384</xdr:colOff>
      <xdr:row>53</xdr:row>
      <xdr:rowOff>757464</xdr:rowOff>
    </xdr:from>
    <xdr:to>
      <xdr:col>6</xdr:col>
      <xdr:colOff>5893027</xdr:colOff>
      <xdr:row>53</xdr:row>
      <xdr:rowOff>1111249</xdr:rowOff>
    </xdr:to>
    <xdr:sp macro="" textlink="">
      <xdr:nvSpPr>
        <xdr:cNvPr id="4" name="Rectangle 3">
          <a:extLst>
            <a:ext uri="{FF2B5EF4-FFF2-40B4-BE49-F238E27FC236}">
              <a16:creationId xmlns:a16="http://schemas.microsoft.com/office/drawing/2014/main" id="{00000000-0008-0000-3300-000004000000}"/>
            </a:ext>
          </a:extLst>
        </xdr:cNvPr>
        <xdr:cNvSpPr/>
      </xdr:nvSpPr>
      <xdr:spPr>
        <a:xfrm flipH="1">
          <a:off x="10019150423" y="13389791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3511776</xdr:colOff>
      <xdr:row>53</xdr:row>
      <xdr:rowOff>639536</xdr:rowOff>
    </xdr:from>
    <xdr:to>
      <xdr:col>5</xdr:col>
      <xdr:colOff>3981451</xdr:colOff>
      <xdr:row>53</xdr:row>
      <xdr:rowOff>1143000</xdr:rowOff>
    </xdr:to>
    <xdr:sp macro="" textlink="">
      <xdr:nvSpPr>
        <xdr:cNvPr id="5" name="Rectangle 4">
          <a:extLst>
            <a:ext uri="{FF2B5EF4-FFF2-40B4-BE49-F238E27FC236}">
              <a16:creationId xmlns:a16="http://schemas.microsoft.com/office/drawing/2014/main" id="{00000000-0008-0000-3300-000005000000}"/>
            </a:ext>
          </a:extLst>
        </xdr:cNvPr>
        <xdr:cNvSpPr/>
      </xdr:nvSpPr>
      <xdr:spPr>
        <a:xfrm flipH="1">
          <a:off x="10027967624" y="133779986"/>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246288</xdr:colOff>
      <xdr:row>53</xdr:row>
      <xdr:rowOff>615724</xdr:rowOff>
    </xdr:from>
    <xdr:to>
      <xdr:col>8</xdr:col>
      <xdr:colOff>677636</xdr:colOff>
      <xdr:row>53</xdr:row>
      <xdr:rowOff>1078366</xdr:rowOff>
    </xdr:to>
    <xdr:sp macro="" textlink="">
      <xdr:nvSpPr>
        <xdr:cNvPr id="6" name="Rectangle 5">
          <a:extLst>
            <a:ext uri="{FF2B5EF4-FFF2-40B4-BE49-F238E27FC236}">
              <a16:creationId xmlns:a16="http://schemas.microsoft.com/office/drawing/2014/main" id="{00000000-0008-0000-3300-000006000000}"/>
            </a:ext>
          </a:extLst>
        </xdr:cNvPr>
        <xdr:cNvSpPr/>
      </xdr:nvSpPr>
      <xdr:spPr>
        <a:xfrm flipH="1">
          <a:off x="10009163914" y="13375617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53</xdr:row>
      <xdr:rowOff>0</xdr:rowOff>
    </xdr:from>
    <xdr:to>
      <xdr:col>5</xdr:col>
      <xdr:colOff>9524</xdr:colOff>
      <xdr:row>53</xdr:row>
      <xdr:rowOff>219048</xdr:rowOff>
    </xdr:to>
    <xdr:pic>
      <xdr:nvPicPr>
        <xdr:cNvPr id="7" name="Picture 6">
          <a:extLst>
            <a:ext uri="{FF2B5EF4-FFF2-40B4-BE49-F238E27FC236}">
              <a16:creationId xmlns:a16="http://schemas.microsoft.com/office/drawing/2014/main" id="{00000000-0008-0000-3300-000007000000}"/>
            </a:ext>
          </a:extLst>
        </xdr:cNvPr>
        <xdr:cNvPicPr>
          <a:picLocks noChangeAspect="1"/>
        </xdr:cNvPicPr>
      </xdr:nvPicPr>
      <xdr:blipFill>
        <a:blip xmlns:r="http://schemas.openxmlformats.org/officeDocument/2006/relationships" r:embed="rId3"/>
        <a:stretch>
          <a:fillRect/>
        </a:stretch>
      </xdr:blipFill>
      <xdr:spPr>
        <a:xfrm>
          <a:off x="10031939551" y="133140450"/>
          <a:ext cx="9524" cy="219048"/>
        </a:xfrm>
        <a:prstGeom prst="rect">
          <a:avLst/>
        </a:prstGeom>
      </xdr:spPr>
    </xdr:pic>
    <xdr:clientData/>
  </xdr:twoCellAnchor>
  <xdr:twoCellAnchor>
    <xdr:from>
      <xdr:col>9</xdr:col>
      <xdr:colOff>4269013</xdr:colOff>
      <xdr:row>53</xdr:row>
      <xdr:rowOff>760186</xdr:rowOff>
    </xdr:from>
    <xdr:to>
      <xdr:col>9</xdr:col>
      <xdr:colOff>4700361</xdr:colOff>
      <xdr:row>53</xdr:row>
      <xdr:rowOff>1222828</xdr:rowOff>
    </xdr:to>
    <xdr:sp macro="" textlink="">
      <xdr:nvSpPr>
        <xdr:cNvPr id="8" name="Rectangle 7">
          <a:extLst>
            <a:ext uri="{FF2B5EF4-FFF2-40B4-BE49-F238E27FC236}">
              <a16:creationId xmlns:a16="http://schemas.microsoft.com/office/drawing/2014/main" id="{00000000-0008-0000-3300-000008000000}"/>
            </a:ext>
          </a:extLst>
        </xdr:cNvPr>
        <xdr:cNvSpPr/>
      </xdr:nvSpPr>
      <xdr:spPr>
        <a:xfrm flipH="1">
          <a:off x="10002178914" y="13390063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4</xdr:col>
      <xdr:colOff>273275</xdr:colOff>
      <xdr:row>53</xdr:row>
      <xdr:rowOff>766536</xdr:rowOff>
    </xdr:from>
    <xdr:to>
      <xdr:col>4</xdr:col>
      <xdr:colOff>654276</xdr:colOff>
      <xdr:row>53</xdr:row>
      <xdr:rowOff>1229177</xdr:rowOff>
    </xdr:to>
    <xdr:sp macro="" textlink="">
      <xdr:nvSpPr>
        <xdr:cNvPr id="9" name="Rectangle 8">
          <a:extLst>
            <a:ext uri="{FF2B5EF4-FFF2-40B4-BE49-F238E27FC236}">
              <a16:creationId xmlns:a16="http://schemas.microsoft.com/office/drawing/2014/main" id="{00000000-0008-0000-3300-000009000000}"/>
            </a:ext>
          </a:extLst>
        </xdr:cNvPr>
        <xdr:cNvSpPr/>
      </xdr:nvSpPr>
      <xdr:spPr>
        <a:xfrm flipH="1">
          <a:off x="10034266599" y="13390698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11</xdr:col>
      <xdr:colOff>1931840</xdr:colOff>
      <xdr:row>1</xdr:row>
      <xdr:rowOff>1678616</xdr:rowOff>
    </xdr:from>
    <xdr:to>
      <xdr:col>13</xdr:col>
      <xdr:colOff>2095500</xdr:colOff>
      <xdr:row>2</xdr:row>
      <xdr:rowOff>3178962</xdr:rowOff>
    </xdr:to>
    <xdr:pic>
      <xdr:nvPicPr>
        <xdr:cNvPr id="10" name="Picture 9" descr="index">
          <a:extLst>
            <a:ext uri="{FF2B5EF4-FFF2-40B4-BE49-F238E27FC236}">
              <a16:creationId xmlns:a16="http://schemas.microsoft.com/office/drawing/2014/main" id="{00000000-0008-0000-33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3400-000002000000}"/>
            </a:ext>
          </a:extLst>
        </xdr:cNvPr>
        <xdr:cNvPicPr>
          <a:picLocks noChangeAspect="1"/>
        </xdr:cNvPicPr>
      </xdr:nvPicPr>
      <xdr:blipFill>
        <a:blip xmlns:r="http://schemas.openxmlformats.org/officeDocument/2006/relationships" r:embed="rId1"/>
        <a:stretch>
          <a:fillRect/>
        </a:stretch>
      </xdr:blipFill>
      <xdr:spPr>
        <a:xfrm>
          <a:off x="9987743551" y="109442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34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34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2214913" name="Object 1" hidden="1">
                <a:extLst>
                  <a:ext uri="{63B3BB69-23CF-44E3-9099-C40C66FF867C}">
                    <a14:compatExt spid="_x0000_s2214913"/>
                  </a:ext>
                  <a:ext uri="{FF2B5EF4-FFF2-40B4-BE49-F238E27FC236}">
                    <a16:creationId xmlns:a16="http://schemas.microsoft.com/office/drawing/2014/main" id="{00000000-0008-0000-3400-000001CC21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34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34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3400-000007000000}"/>
            </a:ext>
          </a:extLst>
        </xdr:cNvPr>
        <xdr:cNvPicPr>
          <a:picLocks noChangeAspect="1"/>
        </xdr:cNvPicPr>
      </xdr:nvPicPr>
      <xdr:blipFill>
        <a:blip xmlns:r="http://schemas.openxmlformats.org/officeDocument/2006/relationships" r:embed="rId1"/>
        <a:stretch>
          <a:fillRect/>
        </a:stretch>
      </xdr:blipFill>
      <xdr:spPr>
        <a:xfrm>
          <a:off x="9987743551" y="106203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2214914" name="Check Box 2" hidden="1">
              <a:extLst>
                <a:ext uri="{63B3BB69-23CF-44E3-9099-C40C66FF867C}">
                  <a14:compatExt spid="_x0000_s2214914"/>
                </a:ext>
                <a:ext uri="{FF2B5EF4-FFF2-40B4-BE49-F238E27FC236}">
                  <a16:creationId xmlns:a16="http://schemas.microsoft.com/office/drawing/2014/main" id="{00000000-0008-0000-3400-000002CC2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2214915" name="Check Box 3" hidden="1">
              <a:extLst>
                <a:ext uri="{63B3BB69-23CF-44E3-9099-C40C66FF867C}">
                  <a14:compatExt spid="_x0000_s2214915"/>
                </a:ext>
                <a:ext uri="{FF2B5EF4-FFF2-40B4-BE49-F238E27FC236}">
                  <a16:creationId xmlns:a16="http://schemas.microsoft.com/office/drawing/2014/main" id="{00000000-0008-0000-3400-000003CC2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2214916" name="Check Box 4" hidden="1">
              <a:extLst>
                <a:ext uri="{63B3BB69-23CF-44E3-9099-C40C66FF867C}">
                  <a14:compatExt spid="_x0000_s2214916"/>
                </a:ext>
                <a:ext uri="{FF2B5EF4-FFF2-40B4-BE49-F238E27FC236}">
                  <a16:creationId xmlns:a16="http://schemas.microsoft.com/office/drawing/2014/main" id="{00000000-0008-0000-3400-000004CC2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2214917" name="Check Box 5" hidden="1">
              <a:extLst>
                <a:ext uri="{63B3BB69-23CF-44E3-9099-C40C66FF867C}">
                  <a14:compatExt spid="_x0000_s2214917"/>
                </a:ext>
                <a:ext uri="{FF2B5EF4-FFF2-40B4-BE49-F238E27FC236}">
                  <a16:creationId xmlns:a16="http://schemas.microsoft.com/office/drawing/2014/main" id="{00000000-0008-0000-3400-000005CC2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2214918" name="Check Box 6" hidden="1">
              <a:extLst>
                <a:ext uri="{63B3BB69-23CF-44E3-9099-C40C66FF867C}">
                  <a14:compatExt spid="_x0000_s2214918"/>
                </a:ext>
                <a:ext uri="{FF2B5EF4-FFF2-40B4-BE49-F238E27FC236}">
                  <a16:creationId xmlns:a16="http://schemas.microsoft.com/office/drawing/2014/main" id="{00000000-0008-0000-3400-000006CC2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54.xml><?xml version="1.0" encoding="utf-8"?>
<xdr:wsDr xmlns:xdr="http://schemas.openxmlformats.org/drawingml/2006/spreadsheetDrawing" xmlns:a="http://schemas.openxmlformats.org/drawingml/2006/main">
  <xdr:twoCellAnchor>
    <xdr:from>
      <xdr:col>1</xdr:col>
      <xdr:colOff>1273628</xdr:colOff>
      <xdr:row>1</xdr:row>
      <xdr:rowOff>593418</xdr:rowOff>
    </xdr:from>
    <xdr:to>
      <xdr:col>5</xdr:col>
      <xdr:colOff>4000500</xdr:colOff>
      <xdr:row>2</xdr:row>
      <xdr:rowOff>3810000</xdr:rowOff>
    </xdr:to>
    <xdr:pic>
      <xdr:nvPicPr>
        <xdr:cNvPr id="2" name="Picture 1">
          <a:extLst>
            <a:ext uri="{FF2B5EF4-FFF2-40B4-BE49-F238E27FC236}">
              <a16:creationId xmlns:a16="http://schemas.microsoft.com/office/drawing/2014/main" id="{00000000-0008-0000-3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948575" y="898218"/>
          <a:ext cx="10908847" cy="6188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1646090</xdr:colOff>
      <xdr:row>1</xdr:row>
      <xdr:rowOff>916616</xdr:rowOff>
    </xdr:from>
    <xdr:to>
      <xdr:col>13</xdr:col>
      <xdr:colOff>1809750</xdr:colOff>
      <xdr:row>2</xdr:row>
      <xdr:rowOff>2416962</xdr:rowOff>
    </xdr:to>
    <xdr:pic>
      <xdr:nvPicPr>
        <xdr:cNvPr id="3" name="Picture 2" descr="index">
          <a:extLst>
            <a:ext uri="{FF2B5EF4-FFF2-40B4-BE49-F238E27FC236}">
              <a16:creationId xmlns:a16="http://schemas.microsoft.com/office/drawing/2014/main" id="{00000000-0008-0000-3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418825" y="1221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5430384</xdr:colOff>
      <xdr:row>55</xdr:row>
      <xdr:rowOff>757464</xdr:rowOff>
    </xdr:from>
    <xdr:to>
      <xdr:col>6</xdr:col>
      <xdr:colOff>5893027</xdr:colOff>
      <xdr:row>55</xdr:row>
      <xdr:rowOff>1111249</xdr:rowOff>
    </xdr:to>
    <xdr:sp macro="" textlink="">
      <xdr:nvSpPr>
        <xdr:cNvPr id="4" name="Rectangle 3">
          <a:extLst>
            <a:ext uri="{FF2B5EF4-FFF2-40B4-BE49-F238E27FC236}">
              <a16:creationId xmlns:a16="http://schemas.microsoft.com/office/drawing/2014/main" id="{00000000-0008-0000-3500-000004000000}"/>
            </a:ext>
          </a:extLst>
        </xdr:cNvPr>
        <xdr:cNvSpPr/>
      </xdr:nvSpPr>
      <xdr:spPr>
        <a:xfrm flipH="1">
          <a:off x="10019150423" y="13389791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3511776</xdr:colOff>
      <xdr:row>55</xdr:row>
      <xdr:rowOff>639536</xdr:rowOff>
    </xdr:from>
    <xdr:to>
      <xdr:col>5</xdr:col>
      <xdr:colOff>3981451</xdr:colOff>
      <xdr:row>55</xdr:row>
      <xdr:rowOff>1143000</xdr:rowOff>
    </xdr:to>
    <xdr:sp macro="" textlink="">
      <xdr:nvSpPr>
        <xdr:cNvPr id="5" name="Rectangle 4">
          <a:extLst>
            <a:ext uri="{FF2B5EF4-FFF2-40B4-BE49-F238E27FC236}">
              <a16:creationId xmlns:a16="http://schemas.microsoft.com/office/drawing/2014/main" id="{00000000-0008-0000-3500-000005000000}"/>
            </a:ext>
          </a:extLst>
        </xdr:cNvPr>
        <xdr:cNvSpPr/>
      </xdr:nvSpPr>
      <xdr:spPr>
        <a:xfrm flipH="1">
          <a:off x="10027967624" y="133779986"/>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246288</xdr:colOff>
      <xdr:row>55</xdr:row>
      <xdr:rowOff>615724</xdr:rowOff>
    </xdr:from>
    <xdr:to>
      <xdr:col>8</xdr:col>
      <xdr:colOff>677636</xdr:colOff>
      <xdr:row>55</xdr:row>
      <xdr:rowOff>1078366</xdr:rowOff>
    </xdr:to>
    <xdr:sp macro="" textlink="">
      <xdr:nvSpPr>
        <xdr:cNvPr id="6" name="Rectangle 5">
          <a:extLst>
            <a:ext uri="{FF2B5EF4-FFF2-40B4-BE49-F238E27FC236}">
              <a16:creationId xmlns:a16="http://schemas.microsoft.com/office/drawing/2014/main" id="{00000000-0008-0000-3500-000006000000}"/>
            </a:ext>
          </a:extLst>
        </xdr:cNvPr>
        <xdr:cNvSpPr/>
      </xdr:nvSpPr>
      <xdr:spPr>
        <a:xfrm flipH="1">
          <a:off x="10009163914" y="13375617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55</xdr:row>
      <xdr:rowOff>0</xdr:rowOff>
    </xdr:from>
    <xdr:to>
      <xdr:col>5</xdr:col>
      <xdr:colOff>9524</xdr:colOff>
      <xdr:row>55</xdr:row>
      <xdr:rowOff>219048</xdr:rowOff>
    </xdr:to>
    <xdr:pic>
      <xdr:nvPicPr>
        <xdr:cNvPr id="7" name="Picture 6">
          <a:extLst>
            <a:ext uri="{FF2B5EF4-FFF2-40B4-BE49-F238E27FC236}">
              <a16:creationId xmlns:a16="http://schemas.microsoft.com/office/drawing/2014/main" id="{00000000-0008-0000-3500-000007000000}"/>
            </a:ext>
          </a:extLst>
        </xdr:cNvPr>
        <xdr:cNvPicPr>
          <a:picLocks noChangeAspect="1"/>
        </xdr:cNvPicPr>
      </xdr:nvPicPr>
      <xdr:blipFill>
        <a:blip xmlns:r="http://schemas.openxmlformats.org/officeDocument/2006/relationships" r:embed="rId3"/>
        <a:stretch>
          <a:fillRect/>
        </a:stretch>
      </xdr:blipFill>
      <xdr:spPr>
        <a:xfrm>
          <a:off x="10031939551" y="133140450"/>
          <a:ext cx="9524" cy="219048"/>
        </a:xfrm>
        <a:prstGeom prst="rect">
          <a:avLst/>
        </a:prstGeom>
      </xdr:spPr>
    </xdr:pic>
    <xdr:clientData/>
  </xdr:twoCellAnchor>
  <xdr:twoCellAnchor>
    <xdr:from>
      <xdr:col>9</xdr:col>
      <xdr:colOff>4269013</xdr:colOff>
      <xdr:row>55</xdr:row>
      <xdr:rowOff>760186</xdr:rowOff>
    </xdr:from>
    <xdr:to>
      <xdr:col>9</xdr:col>
      <xdr:colOff>4700361</xdr:colOff>
      <xdr:row>55</xdr:row>
      <xdr:rowOff>1222828</xdr:rowOff>
    </xdr:to>
    <xdr:sp macro="" textlink="">
      <xdr:nvSpPr>
        <xdr:cNvPr id="8" name="Rectangle 7">
          <a:extLst>
            <a:ext uri="{FF2B5EF4-FFF2-40B4-BE49-F238E27FC236}">
              <a16:creationId xmlns:a16="http://schemas.microsoft.com/office/drawing/2014/main" id="{00000000-0008-0000-3500-000008000000}"/>
            </a:ext>
          </a:extLst>
        </xdr:cNvPr>
        <xdr:cNvSpPr/>
      </xdr:nvSpPr>
      <xdr:spPr>
        <a:xfrm flipH="1">
          <a:off x="10002178914" y="13390063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4</xdr:col>
      <xdr:colOff>273275</xdr:colOff>
      <xdr:row>55</xdr:row>
      <xdr:rowOff>766536</xdr:rowOff>
    </xdr:from>
    <xdr:to>
      <xdr:col>4</xdr:col>
      <xdr:colOff>654276</xdr:colOff>
      <xdr:row>55</xdr:row>
      <xdr:rowOff>1229177</xdr:rowOff>
    </xdr:to>
    <xdr:sp macro="" textlink="">
      <xdr:nvSpPr>
        <xdr:cNvPr id="9" name="Rectangle 8">
          <a:extLst>
            <a:ext uri="{FF2B5EF4-FFF2-40B4-BE49-F238E27FC236}">
              <a16:creationId xmlns:a16="http://schemas.microsoft.com/office/drawing/2014/main" id="{00000000-0008-0000-3500-000009000000}"/>
            </a:ext>
          </a:extLst>
        </xdr:cNvPr>
        <xdr:cNvSpPr/>
      </xdr:nvSpPr>
      <xdr:spPr>
        <a:xfrm flipH="1">
          <a:off x="10034266599" y="13390698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11</xdr:col>
      <xdr:colOff>1931840</xdr:colOff>
      <xdr:row>1</xdr:row>
      <xdr:rowOff>1678616</xdr:rowOff>
    </xdr:from>
    <xdr:to>
      <xdr:col>13</xdr:col>
      <xdr:colOff>2095500</xdr:colOff>
      <xdr:row>2</xdr:row>
      <xdr:rowOff>3178962</xdr:rowOff>
    </xdr:to>
    <xdr:pic>
      <xdr:nvPicPr>
        <xdr:cNvPr id="10" name="Picture 9" descr="index">
          <a:extLst>
            <a:ext uri="{FF2B5EF4-FFF2-40B4-BE49-F238E27FC236}">
              <a16:creationId xmlns:a16="http://schemas.microsoft.com/office/drawing/2014/main" id="{00000000-0008-0000-35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3600-000002000000}"/>
            </a:ext>
          </a:extLst>
        </xdr:cNvPr>
        <xdr:cNvPicPr>
          <a:picLocks noChangeAspect="1"/>
        </xdr:cNvPicPr>
      </xdr:nvPicPr>
      <xdr:blipFill>
        <a:blip xmlns:r="http://schemas.openxmlformats.org/officeDocument/2006/relationships" r:embed="rId1"/>
        <a:stretch>
          <a:fillRect/>
        </a:stretch>
      </xdr:blipFill>
      <xdr:spPr>
        <a:xfrm>
          <a:off x="9987991201" y="107156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3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38793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3600-000004000000}"/>
            </a:ext>
          </a:extLst>
        </xdr:cNvPr>
        <xdr:cNvGrpSpPr>
          <a:grpSpLocks/>
        </xdr:cNvGrpSpPr>
      </xdr:nvGrpSpPr>
      <xdr:grpSpPr bwMode="auto">
        <a:xfrm>
          <a:off x="9948561152"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2215937" name="Object 1" hidden="1">
                <a:extLst>
                  <a:ext uri="{63B3BB69-23CF-44E3-9099-C40C66FF867C}">
                    <a14:compatExt spid="_x0000_s2215937"/>
                  </a:ext>
                  <a:ext uri="{FF2B5EF4-FFF2-40B4-BE49-F238E27FC236}">
                    <a16:creationId xmlns:a16="http://schemas.microsoft.com/office/drawing/2014/main" id="{00000000-0008-0000-3600-000001D021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36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36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09748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3600-000007000000}"/>
            </a:ext>
          </a:extLst>
        </xdr:cNvPr>
        <xdr:cNvPicPr>
          <a:picLocks noChangeAspect="1"/>
        </xdr:cNvPicPr>
      </xdr:nvPicPr>
      <xdr:blipFill>
        <a:blip xmlns:r="http://schemas.openxmlformats.org/officeDocument/2006/relationships" r:embed="rId1"/>
        <a:stretch>
          <a:fillRect/>
        </a:stretch>
      </xdr:blipFill>
      <xdr:spPr>
        <a:xfrm>
          <a:off x="9987991201" y="103917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2215938" name="Check Box 2" hidden="1">
              <a:extLst>
                <a:ext uri="{63B3BB69-23CF-44E3-9099-C40C66FF867C}">
                  <a14:compatExt spid="_x0000_s2215938"/>
                </a:ext>
                <a:ext uri="{FF2B5EF4-FFF2-40B4-BE49-F238E27FC236}">
                  <a16:creationId xmlns:a16="http://schemas.microsoft.com/office/drawing/2014/main" id="{00000000-0008-0000-3600-000002D02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2215939" name="Check Box 3" hidden="1">
              <a:extLst>
                <a:ext uri="{63B3BB69-23CF-44E3-9099-C40C66FF867C}">
                  <a14:compatExt spid="_x0000_s2215939"/>
                </a:ext>
                <a:ext uri="{FF2B5EF4-FFF2-40B4-BE49-F238E27FC236}">
                  <a16:creationId xmlns:a16="http://schemas.microsoft.com/office/drawing/2014/main" id="{00000000-0008-0000-3600-000003D02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2215940" name="Check Box 4" hidden="1">
              <a:extLst>
                <a:ext uri="{63B3BB69-23CF-44E3-9099-C40C66FF867C}">
                  <a14:compatExt spid="_x0000_s2215940"/>
                </a:ext>
                <a:ext uri="{FF2B5EF4-FFF2-40B4-BE49-F238E27FC236}">
                  <a16:creationId xmlns:a16="http://schemas.microsoft.com/office/drawing/2014/main" id="{00000000-0008-0000-3600-000004D02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2215941" name="Check Box 5" hidden="1">
              <a:extLst>
                <a:ext uri="{63B3BB69-23CF-44E3-9099-C40C66FF867C}">
                  <a14:compatExt spid="_x0000_s2215941"/>
                </a:ext>
                <a:ext uri="{FF2B5EF4-FFF2-40B4-BE49-F238E27FC236}">
                  <a16:creationId xmlns:a16="http://schemas.microsoft.com/office/drawing/2014/main" id="{00000000-0008-0000-3600-000005D02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2215942" name="Check Box 6" hidden="1">
              <a:extLst>
                <a:ext uri="{63B3BB69-23CF-44E3-9099-C40C66FF867C}">
                  <a14:compatExt spid="_x0000_s2215942"/>
                </a:ext>
                <a:ext uri="{FF2B5EF4-FFF2-40B4-BE49-F238E27FC236}">
                  <a16:creationId xmlns:a16="http://schemas.microsoft.com/office/drawing/2014/main" id="{00000000-0008-0000-3600-000006D02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56.xml><?xml version="1.0" encoding="utf-8"?>
<xdr:wsDr xmlns:xdr="http://schemas.openxmlformats.org/drawingml/2006/spreadsheetDrawing" xmlns:a="http://schemas.openxmlformats.org/drawingml/2006/main">
  <xdr:twoCellAnchor>
    <xdr:from>
      <xdr:col>1</xdr:col>
      <xdr:colOff>1273628</xdr:colOff>
      <xdr:row>1</xdr:row>
      <xdr:rowOff>593418</xdr:rowOff>
    </xdr:from>
    <xdr:to>
      <xdr:col>5</xdr:col>
      <xdr:colOff>4000500</xdr:colOff>
      <xdr:row>2</xdr:row>
      <xdr:rowOff>3810000</xdr:rowOff>
    </xdr:to>
    <xdr:pic>
      <xdr:nvPicPr>
        <xdr:cNvPr id="2" name="Picture 1">
          <a:extLst>
            <a:ext uri="{FF2B5EF4-FFF2-40B4-BE49-F238E27FC236}">
              <a16:creationId xmlns:a16="http://schemas.microsoft.com/office/drawing/2014/main" id="{00000000-0008-0000-3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948575" y="898218"/>
          <a:ext cx="10908847" cy="6188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1646090</xdr:colOff>
      <xdr:row>1</xdr:row>
      <xdr:rowOff>916616</xdr:rowOff>
    </xdr:from>
    <xdr:to>
      <xdr:col>13</xdr:col>
      <xdr:colOff>1809750</xdr:colOff>
      <xdr:row>2</xdr:row>
      <xdr:rowOff>2416962</xdr:rowOff>
    </xdr:to>
    <xdr:pic>
      <xdr:nvPicPr>
        <xdr:cNvPr id="3" name="Picture 2" descr="index">
          <a:extLst>
            <a:ext uri="{FF2B5EF4-FFF2-40B4-BE49-F238E27FC236}">
              <a16:creationId xmlns:a16="http://schemas.microsoft.com/office/drawing/2014/main" id="{00000000-0008-0000-3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418825" y="1221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5430384</xdr:colOff>
      <xdr:row>53</xdr:row>
      <xdr:rowOff>757464</xdr:rowOff>
    </xdr:from>
    <xdr:to>
      <xdr:col>6</xdr:col>
      <xdr:colOff>5893027</xdr:colOff>
      <xdr:row>53</xdr:row>
      <xdr:rowOff>1111249</xdr:rowOff>
    </xdr:to>
    <xdr:sp macro="" textlink="">
      <xdr:nvSpPr>
        <xdr:cNvPr id="4" name="Rectangle 3">
          <a:extLst>
            <a:ext uri="{FF2B5EF4-FFF2-40B4-BE49-F238E27FC236}">
              <a16:creationId xmlns:a16="http://schemas.microsoft.com/office/drawing/2014/main" id="{00000000-0008-0000-3700-000004000000}"/>
            </a:ext>
          </a:extLst>
        </xdr:cNvPr>
        <xdr:cNvSpPr/>
      </xdr:nvSpPr>
      <xdr:spPr>
        <a:xfrm flipH="1">
          <a:off x="10019150423" y="13389791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3511776</xdr:colOff>
      <xdr:row>53</xdr:row>
      <xdr:rowOff>639536</xdr:rowOff>
    </xdr:from>
    <xdr:to>
      <xdr:col>5</xdr:col>
      <xdr:colOff>3981451</xdr:colOff>
      <xdr:row>53</xdr:row>
      <xdr:rowOff>1143000</xdr:rowOff>
    </xdr:to>
    <xdr:sp macro="" textlink="">
      <xdr:nvSpPr>
        <xdr:cNvPr id="5" name="Rectangle 4">
          <a:extLst>
            <a:ext uri="{FF2B5EF4-FFF2-40B4-BE49-F238E27FC236}">
              <a16:creationId xmlns:a16="http://schemas.microsoft.com/office/drawing/2014/main" id="{00000000-0008-0000-3700-000005000000}"/>
            </a:ext>
          </a:extLst>
        </xdr:cNvPr>
        <xdr:cNvSpPr/>
      </xdr:nvSpPr>
      <xdr:spPr>
        <a:xfrm flipH="1">
          <a:off x="10027967624" y="133779986"/>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246288</xdr:colOff>
      <xdr:row>53</xdr:row>
      <xdr:rowOff>615724</xdr:rowOff>
    </xdr:from>
    <xdr:to>
      <xdr:col>8</xdr:col>
      <xdr:colOff>677636</xdr:colOff>
      <xdr:row>53</xdr:row>
      <xdr:rowOff>1078366</xdr:rowOff>
    </xdr:to>
    <xdr:sp macro="" textlink="">
      <xdr:nvSpPr>
        <xdr:cNvPr id="6" name="Rectangle 5">
          <a:extLst>
            <a:ext uri="{FF2B5EF4-FFF2-40B4-BE49-F238E27FC236}">
              <a16:creationId xmlns:a16="http://schemas.microsoft.com/office/drawing/2014/main" id="{00000000-0008-0000-3700-000006000000}"/>
            </a:ext>
          </a:extLst>
        </xdr:cNvPr>
        <xdr:cNvSpPr/>
      </xdr:nvSpPr>
      <xdr:spPr>
        <a:xfrm flipH="1">
          <a:off x="10009163914" y="13375617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53</xdr:row>
      <xdr:rowOff>0</xdr:rowOff>
    </xdr:from>
    <xdr:to>
      <xdr:col>5</xdr:col>
      <xdr:colOff>9524</xdr:colOff>
      <xdr:row>53</xdr:row>
      <xdr:rowOff>219048</xdr:rowOff>
    </xdr:to>
    <xdr:pic>
      <xdr:nvPicPr>
        <xdr:cNvPr id="7" name="Picture 6">
          <a:extLst>
            <a:ext uri="{FF2B5EF4-FFF2-40B4-BE49-F238E27FC236}">
              <a16:creationId xmlns:a16="http://schemas.microsoft.com/office/drawing/2014/main" id="{00000000-0008-0000-3700-000007000000}"/>
            </a:ext>
          </a:extLst>
        </xdr:cNvPr>
        <xdr:cNvPicPr>
          <a:picLocks noChangeAspect="1"/>
        </xdr:cNvPicPr>
      </xdr:nvPicPr>
      <xdr:blipFill>
        <a:blip xmlns:r="http://schemas.openxmlformats.org/officeDocument/2006/relationships" r:embed="rId3"/>
        <a:stretch>
          <a:fillRect/>
        </a:stretch>
      </xdr:blipFill>
      <xdr:spPr>
        <a:xfrm>
          <a:off x="10031939551" y="133140450"/>
          <a:ext cx="9524" cy="219048"/>
        </a:xfrm>
        <a:prstGeom prst="rect">
          <a:avLst/>
        </a:prstGeom>
      </xdr:spPr>
    </xdr:pic>
    <xdr:clientData/>
  </xdr:twoCellAnchor>
  <xdr:twoCellAnchor>
    <xdr:from>
      <xdr:col>9</xdr:col>
      <xdr:colOff>4269013</xdr:colOff>
      <xdr:row>53</xdr:row>
      <xdr:rowOff>760186</xdr:rowOff>
    </xdr:from>
    <xdr:to>
      <xdr:col>9</xdr:col>
      <xdr:colOff>4700361</xdr:colOff>
      <xdr:row>53</xdr:row>
      <xdr:rowOff>1222828</xdr:rowOff>
    </xdr:to>
    <xdr:sp macro="" textlink="">
      <xdr:nvSpPr>
        <xdr:cNvPr id="8" name="Rectangle 7">
          <a:extLst>
            <a:ext uri="{FF2B5EF4-FFF2-40B4-BE49-F238E27FC236}">
              <a16:creationId xmlns:a16="http://schemas.microsoft.com/office/drawing/2014/main" id="{00000000-0008-0000-3700-000008000000}"/>
            </a:ext>
          </a:extLst>
        </xdr:cNvPr>
        <xdr:cNvSpPr/>
      </xdr:nvSpPr>
      <xdr:spPr>
        <a:xfrm flipH="1">
          <a:off x="10002178914" y="13390063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4</xdr:col>
      <xdr:colOff>273275</xdr:colOff>
      <xdr:row>53</xdr:row>
      <xdr:rowOff>766536</xdr:rowOff>
    </xdr:from>
    <xdr:to>
      <xdr:col>4</xdr:col>
      <xdr:colOff>654276</xdr:colOff>
      <xdr:row>53</xdr:row>
      <xdr:rowOff>1229177</xdr:rowOff>
    </xdr:to>
    <xdr:sp macro="" textlink="">
      <xdr:nvSpPr>
        <xdr:cNvPr id="9" name="Rectangle 8">
          <a:extLst>
            <a:ext uri="{FF2B5EF4-FFF2-40B4-BE49-F238E27FC236}">
              <a16:creationId xmlns:a16="http://schemas.microsoft.com/office/drawing/2014/main" id="{00000000-0008-0000-3700-000009000000}"/>
            </a:ext>
          </a:extLst>
        </xdr:cNvPr>
        <xdr:cNvSpPr/>
      </xdr:nvSpPr>
      <xdr:spPr>
        <a:xfrm flipH="1">
          <a:off x="10034266599" y="13390698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11</xdr:col>
      <xdr:colOff>1931840</xdr:colOff>
      <xdr:row>1</xdr:row>
      <xdr:rowOff>1678616</xdr:rowOff>
    </xdr:from>
    <xdr:to>
      <xdr:col>13</xdr:col>
      <xdr:colOff>2095500</xdr:colOff>
      <xdr:row>2</xdr:row>
      <xdr:rowOff>3178962</xdr:rowOff>
    </xdr:to>
    <xdr:pic>
      <xdr:nvPicPr>
        <xdr:cNvPr id="10" name="Picture 9" descr="index">
          <a:extLst>
            <a:ext uri="{FF2B5EF4-FFF2-40B4-BE49-F238E27FC236}">
              <a16:creationId xmlns:a16="http://schemas.microsoft.com/office/drawing/2014/main" id="{00000000-0008-0000-37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3800-000002000000}"/>
            </a:ext>
          </a:extLst>
        </xdr:cNvPr>
        <xdr:cNvPicPr>
          <a:picLocks noChangeAspect="1"/>
        </xdr:cNvPicPr>
      </xdr:nvPicPr>
      <xdr:blipFill>
        <a:blip xmlns:r="http://schemas.openxmlformats.org/officeDocument/2006/relationships" r:embed="rId1"/>
        <a:stretch>
          <a:fillRect/>
        </a:stretch>
      </xdr:blipFill>
      <xdr:spPr>
        <a:xfrm>
          <a:off x="9990048601" y="121920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38100</xdr:rowOff>
        </xdr:to>
        <xdr:sp macro="" textlink="">
          <xdr:nvSpPr>
            <xdr:cNvPr id="2029569" name="Check Box 1" hidden="1">
              <a:extLst>
                <a:ext uri="{63B3BB69-23CF-44E3-9099-C40C66FF867C}">
                  <a14:compatExt spid="_x0000_s2029569"/>
                </a:ext>
                <a:ext uri="{FF2B5EF4-FFF2-40B4-BE49-F238E27FC236}">
                  <a16:creationId xmlns:a16="http://schemas.microsoft.com/office/drawing/2014/main" id="{00000000-0008-0000-3800-000001F8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1009650</xdr:colOff>
          <xdr:row>36</xdr:row>
          <xdr:rowOff>9525</xdr:rowOff>
        </xdr:to>
        <xdr:sp macro="" textlink="">
          <xdr:nvSpPr>
            <xdr:cNvPr id="2029570" name="Check Box 2" hidden="1">
              <a:extLst>
                <a:ext uri="{63B3BB69-23CF-44E3-9099-C40C66FF867C}">
                  <a14:compatExt spid="_x0000_s2029570"/>
                </a:ext>
                <a:ext uri="{FF2B5EF4-FFF2-40B4-BE49-F238E27FC236}">
                  <a16:creationId xmlns:a16="http://schemas.microsoft.com/office/drawing/2014/main" id="{00000000-0008-0000-3800-000002F8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2029571" name="Check Box 3" hidden="1">
              <a:extLst>
                <a:ext uri="{63B3BB69-23CF-44E3-9099-C40C66FF867C}">
                  <a14:compatExt spid="_x0000_s2029571"/>
                </a:ext>
                <a:ext uri="{FF2B5EF4-FFF2-40B4-BE49-F238E27FC236}">
                  <a16:creationId xmlns:a16="http://schemas.microsoft.com/office/drawing/2014/main" id="{00000000-0008-0000-3800-000003F8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609600</xdr:colOff>
          <xdr:row>36</xdr:row>
          <xdr:rowOff>38100</xdr:rowOff>
        </xdr:to>
        <xdr:sp macro="" textlink="">
          <xdr:nvSpPr>
            <xdr:cNvPr id="2029572" name="Check Box 4" hidden="1">
              <a:extLst>
                <a:ext uri="{63B3BB69-23CF-44E3-9099-C40C66FF867C}">
                  <a14:compatExt spid="_x0000_s2029572"/>
                </a:ext>
                <a:ext uri="{FF2B5EF4-FFF2-40B4-BE49-F238E27FC236}">
                  <a16:creationId xmlns:a16="http://schemas.microsoft.com/office/drawing/2014/main" id="{00000000-0008-0000-3800-000004F8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38100</xdr:rowOff>
        </xdr:to>
        <xdr:sp macro="" textlink="">
          <xdr:nvSpPr>
            <xdr:cNvPr id="2029573" name="Check Box 5" hidden="1">
              <a:extLst>
                <a:ext uri="{63B3BB69-23CF-44E3-9099-C40C66FF867C}">
                  <a14:compatExt spid="_x0000_s2029573"/>
                </a:ext>
                <a:ext uri="{FF2B5EF4-FFF2-40B4-BE49-F238E27FC236}">
                  <a16:creationId xmlns:a16="http://schemas.microsoft.com/office/drawing/2014/main" id="{00000000-0008-0000-3800-000005F8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3" name="Picture 1">
          <a:extLst>
            <a:ext uri="{FF2B5EF4-FFF2-40B4-BE49-F238E27FC236}">
              <a16:creationId xmlns:a16="http://schemas.microsoft.com/office/drawing/2014/main" id="{00000000-0008-0000-38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9302456" y="838620"/>
          <a:ext cx="1219033"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4" name="Group 3">
          <a:extLst>
            <a:ext uri="{FF2B5EF4-FFF2-40B4-BE49-F238E27FC236}">
              <a16:creationId xmlns:a16="http://schemas.microsoft.com/office/drawing/2014/main" id="{00000000-0008-0000-3800-000004000000}"/>
            </a:ext>
          </a:extLst>
        </xdr:cNvPr>
        <xdr:cNvGrpSpPr>
          <a:grpSpLocks/>
        </xdr:cNvGrpSpPr>
      </xdr:nvGrpSpPr>
      <xdr:grpSpPr bwMode="auto">
        <a:xfrm>
          <a:off x="10034148379" y="779689"/>
          <a:ext cx="2520615" cy="1402556"/>
          <a:chOff x="7483" y="1187"/>
          <a:chExt cx="3022" cy="1915"/>
        </a:xfrm>
      </xdr:grpSpPr>
      <mc:AlternateContent xmlns:mc="http://schemas.openxmlformats.org/markup-compatibility/2006">
        <mc:Choice xmlns:a14="http://schemas.microsoft.com/office/drawing/2010/main" Requires="a14">
          <xdr:sp macro="" textlink="">
            <xdr:nvSpPr>
              <xdr:cNvPr id="2029574" name="Object 6" hidden="1">
                <a:extLst>
                  <a:ext uri="{63B3BB69-23CF-44E3-9099-C40C66FF867C}">
                    <a14:compatExt spid="_x0000_s2029574"/>
                  </a:ext>
                  <a:ext uri="{FF2B5EF4-FFF2-40B4-BE49-F238E27FC236}">
                    <a16:creationId xmlns:a16="http://schemas.microsoft.com/office/drawing/2014/main" id="{00000000-0008-0000-3800-000006F81E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38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6" name="Picture 5" descr="index">
          <a:extLst>
            <a:ext uri="{FF2B5EF4-FFF2-40B4-BE49-F238E27FC236}">
              <a16:creationId xmlns:a16="http://schemas.microsoft.com/office/drawing/2014/main" id="{00000000-0008-0000-38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74393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3800-000007000000}"/>
            </a:ext>
          </a:extLst>
        </xdr:cNvPr>
        <xdr:cNvPicPr>
          <a:picLocks noChangeAspect="1"/>
        </xdr:cNvPicPr>
      </xdr:nvPicPr>
      <xdr:blipFill>
        <a:blip xmlns:r="http://schemas.openxmlformats.org/officeDocument/2006/relationships" r:embed="rId1"/>
        <a:stretch>
          <a:fillRect/>
        </a:stretch>
      </xdr:blipFill>
      <xdr:spPr>
        <a:xfrm>
          <a:off x="9990048601" y="119062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180975</xdr:colOff>
          <xdr:row>34</xdr:row>
          <xdr:rowOff>247650</xdr:rowOff>
        </xdr:to>
        <xdr:sp macro="" textlink="">
          <xdr:nvSpPr>
            <xdr:cNvPr id="2029575" name="Check Box 7" hidden="1">
              <a:extLst>
                <a:ext uri="{63B3BB69-23CF-44E3-9099-C40C66FF867C}">
                  <a14:compatExt spid="_x0000_s2029575"/>
                </a:ext>
                <a:ext uri="{FF2B5EF4-FFF2-40B4-BE49-F238E27FC236}">
                  <a16:creationId xmlns:a16="http://schemas.microsoft.com/office/drawing/2014/main" id="{00000000-0008-0000-3800-000007F8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657225</xdr:colOff>
          <xdr:row>34</xdr:row>
          <xdr:rowOff>247650</xdr:rowOff>
        </xdr:to>
        <xdr:sp macro="" textlink="">
          <xdr:nvSpPr>
            <xdr:cNvPr id="2029576" name="Check Box 8" hidden="1">
              <a:extLst>
                <a:ext uri="{63B3BB69-23CF-44E3-9099-C40C66FF867C}">
                  <a14:compatExt spid="_x0000_s2029576"/>
                </a:ext>
                <a:ext uri="{FF2B5EF4-FFF2-40B4-BE49-F238E27FC236}">
                  <a16:creationId xmlns:a16="http://schemas.microsoft.com/office/drawing/2014/main" id="{00000000-0008-0000-3800-000008F8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228600</xdr:rowOff>
        </xdr:to>
        <xdr:sp macro="" textlink="">
          <xdr:nvSpPr>
            <xdr:cNvPr id="2029577" name="Check Box 9" hidden="1">
              <a:extLst>
                <a:ext uri="{63B3BB69-23CF-44E3-9099-C40C66FF867C}">
                  <a14:compatExt spid="_x0000_s2029577"/>
                </a:ext>
                <a:ext uri="{FF2B5EF4-FFF2-40B4-BE49-F238E27FC236}">
                  <a16:creationId xmlns:a16="http://schemas.microsoft.com/office/drawing/2014/main" id="{00000000-0008-0000-3800-000009F8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276225</xdr:rowOff>
        </xdr:to>
        <xdr:sp macro="" textlink="">
          <xdr:nvSpPr>
            <xdr:cNvPr id="2029578" name="Check Box 10" hidden="1">
              <a:extLst>
                <a:ext uri="{63B3BB69-23CF-44E3-9099-C40C66FF867C}">
                  <a14:compatExt spid="_x0000_s2029578"/>
                </a:ext>
                <a:ext uri="{FF2B5EF4-FFF2-40B4-BE49-F238E27FC236}">
                  <a16:creationId xmlns:a16="http://schemas.microsoft.com/office/drawing/2014/main" id="{00000000-0008-0000-3800-00000AF8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228600</xdr:colOff>
          <xdr:row>34</xdr:row>
          <xdr:rowOff>228600</xdr:rowOff>
        </xdr:to>
        <xdr:sp macro="" textlink="">
          <xdr:nvSpPr>
            <xdr:cNvPr id="2029579" name="Check Box 11" hidden="1">
              <a:extLst>
                <a:ext uri="{63B3BB69-23CF-44E3-9099-C40C66FF867C}">
                  <a14:compatExt spid="_x0000_s2029579"/>
                </a:ext>
                <a:ext uri="{FF2B5EF4-FFF2-40B4-BE49-F238E27FC236}">
                  <a16:creationId xmlns:a16="http://schemas.microsoft.com/office/drawing/2014/main" id="{00000000-0008-0000-3800-00000BF8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58.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3900-000002000000}"/>
            </a:ext>
          </a:extLst>
        </xdr:cNvPr>
        <xdr:cNvPicPr>
          <a:picLocks noChangeAspect="1"/>
        </xdr:cNvPicPr>
      </xdr:nvPicPr>
      <xdr:blipFill>
        <a:blip xmlns:r="http://schemas.openxmlformats.org/officeDocument/2006/relationships" r:embed="rId1"/>
        <a:stretch>
          <a:fillRect/>
        </a:stretch>
      </xdr:blipFill>
      <xdr:spPr>
        <a:xfrm>
          <a:off x="9988619851"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152400</xdr:colOff>
          <xdr:row>34</xdr:row>
          <xdr:rowOff>247650</xdr:rowOff>
        </xdr:to>
        <xdr:sp macro="" textlink="">
          <xdr:nvSpPr>
            <xdr:cNvPr id="2030593" name="Check Box 1" hidden="1">
              <a:extLst>
                <a:ext uri="{63B3BB69-23CF-44E3-9099-C40C66FF867C}">
                  <a14:compatExt spid="_x0000_s2030593"/>
                </a:ext>
                <a:ext uri="{FF2B5EF4-FFF2-40B4-BE49-F238E27FC236}">
                  <a16:creationId xmlns:a16="http://schemas.microsoft.com/office/drawing/2014/main" id="{00000000-0008-0000-3900-000001FC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2030594" name="Check Box 2" hidden="1">
              <a:extLst>
                <a:ext uri="{63B3BB69-23CF-44E3-9099-C40C66FF867C}">
                  <a14:compatExt spid="_x0000_s2030594"/>
                </a:ext>
                <a:ext uri="{FF2B5EF4-FFF2-40B4-BE49-F238E27FC236}">
                  <a16:creationId xmlns:a16="http://schemas.microsoft.com/office/drawing/2014/main" id="{00000000-0008-0000-3900-000002FC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228600</xdr:rowOff>
        </xdr:to>
        <xdr:sp macro="" textlink="">
          <xdr:nvSpPr>
            <xdr:cNvPr id="2030595" name="Check Box 3" hidden="1">
              <a:extLst>
                <a:ext uri="{63B3BB69-23CF-44E3-9099-C40C66FF867C}">
                  <a14:compatExt spid="_x0000_s2030595"/>
                </a:ext>
                <a:ext uri="{FF2B5EF4-FFF2-40B4-BE49-F238E27FC236}">
                  <a16:creationId xmlns:a16="http://schemas.microsoft.com/office/drawing/2014/main" id="{00000000-0008-0000-3900-000003FC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2030596" name="Check Box 4" hidden="1">
              <a:extLst>
                <a:ext uri="{63B3BB69-23CF-44E3-9099-C40C66FF867C}">
                  <a14:compatExt spid="_x0000_s2030596"/>
                </a:ext>
                <a:ext uri="{FF2B5EF4-FFF2-40B4-BE49-F238E27FC236}">
                  <a16:creationId xmlns:a16="http://schemas.microsoft.com/office/drawing/2014/main" id="{00000000-0008-0000-3900-000004FC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39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016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3900-000004000000}"/>
            </a:ext>
          </a:extLst>
        </xdr:cNvPr>
        <xdr:cNvGrpSpPr>
          <a:grpSpLocks/>
        </xdr:cNvGrpSpPr>
      </xdr:nvGrpSpPr>
      <xdr:grpSpPr bwMode="auto">
        <a:xfrm>
          <a:off x="9914764910" y="769284"/>
          <a:ext cx="2511010" cy="1214008"/>
          <a:chOff x="7483" y="1187"/>
          <a:chExt cx="3022" cy="1915"/>
        </a:xfrm>
      </xdr:grpSpPr>
      <mc:AlternateContent xmlns:mc="http://schemas.openxmlformats.org/markup-compatibility/2006">
        <mc:Choice xmlns:a14="http://schemas.microsoft.com/office/drawing/2010/main" Requires="a14">
          <xdr:sp macro="" textlink="">
            <xdr:nvSpPr>
              <xdr:cNvPr id="2030597" name="Object 5" hidden="1">
                <a:extLst>
                  <a:ext uri="{63B3BB69-23CF-44E3-9099-C40C66FF867C}">
                    <a14:compatExt spid="_x0000_s2030597"/>
                  </a:ext>
                  <a:ext uri="{FF2B5EF4-FFF2-40B4-BE49-F238E27FC236}">
                    <a16:creationId xmlns:a16="http://schemas.microsoft.com/office/drawing/2014/main" id="{00000000-0008-0000-3900-000005FC1E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39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6" name="Picture 5" descr="index">
          <a:extLst>
            <a:ext uri="{FF2B5EF4-FFF2-40B4-BE49-F238E27FC236}">
              <a16:creationId xmlns:a16="http://schemas.microsoft.com/office/drawing/2014/main" id="{00000000-0008-0000-39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34246" y="898712"/>
          <a:ext cx="1690347"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2030598" name="Check Box 6" hidden="1">
              <a:extLst>
                <a:ext uri="{63B3BB69-23CF-44E3-9099-C40C66FF867C}">
                  <a14:compatExt spid="_x0000_s2030598"/>
                </a:ext>
                <a:ext uri="{FF2B5EF4-FFF2-40B4-BE49-F238E27FC236}">
                  <a16:creationId xmlns:a16="http://schemas.microsoft.com/office/drawing/2014/main" id="{00000000-0008-0000-3900-000006FC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59.xml><?xml version="1.0" encoding="utf-8"?>
<xdr:wsDr xmlns:xdr="http://schemas.openxmlformats.org/drawingml/2006/spreadsheetDrawing" xmlns:a="http://schemas.openxmlformats.org/drawingml/2006/main">
  <xdr:twoCellAnchor>
    <xdr:from>
      <xdr:col>1</xdr:col>
      <xdr:colOff>1273628</xdr:colOff>
      <xdr:row>1</xdr:row>
      <xdr:rowOff>1825602</xdr:rowOff>
    </xdr:from>
    <xdr:to>
      <xdr:col>5</xdr:col>
      <xdr:colOff>2662660</xdr:colOff>
      <xdr:row>2</xdr:row>
      <xdr:rowOff>4286249</xdr:rowOff>
    </xdr:to>
    <xdr:pic>
      <xdr:nvPicPr>
        <xdr:cNvPr id="2" name="Picture 1">
          <a:extLst>
            <a:ext uri="{FF2B5EF4-FFF2-40B4-BE49-F238E27FC236}">
              <a16:creationId xmlns:a16="http://schemas.microsoft.com/office/drawing/2014/main" id="{00000000-0008-0000-3A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381415" y="2130402"/>
          <a:ext cx="9571007" cy="54324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3" name="Picture 2" descr="index">
          <a:extLst>
            <a:ext uri="{FF2B5EF4-FFF2-40B4-BE49-F238E27FC236}">
              <a16:creationId xmlns:a16="http://schemas.microsoft.com/office/drawing/2014/main" id="{00000000-0008-0000-3A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5620884</xdr:colOff>
      <xdr:row>13</xdr:row>
      <xdr:rowOff>805089</xdr:rowOff>
    </xdr:from>
    <xdr:to>
      <xdr:col>6</xdr:col>
      <xdr:colOff>6083527</xdr:colOff>
      <xdr:row>13</xdr:row>
      <xdr:rowOff>1158874</xdr:rowOff>
    </xdr:to>
    <xdr:sp macro="" textlink="">
      <xdr:nvSpPr>
        <xdr:cNvPr id="4" name="Rectangle 3">
          <a:extLst>
            <a:ext uri="{FF2B5EF4-FFF2-40B4-BE49-F238E27FC236}">
              <a16:creationId xmlns:a16="http://schemas.microsoft.com/office/drawing/2014/main" id="{00000000-0008-0000-3A00-000004000000}"/>
            </a:ext>
          </a:extLst>
        </xdr:cNvPr>
        <xdr:cNvSpPr/>
      </xdr:nvSpPr>
      <xdr:spPr>
        <a:xfrm flipH="1">
          <a:off x="10018959923" y="376001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3416526</xdr:colOff>
      <xdr:row>13</xdr:row>
      <xdr:rowOff>639536</xdr:rowOff>
    </xdr:from>
    <xdr:to>
      <xdr:col>5</xdr:col>
      <xdr:colOff>3886201</xdr:colOff>
      <xdr:row>13</xdr:row>
      <xdr:rowOff>1143000</xdr:rowOff>
    </xdr:to>
    <xdr:sp macro="" textlink="">
      <xdr:nvSpPr>
        <xdr:cNvPr id="5" name="Rectangle 4">
          <a:extLst>
            <a:ext uri="{FF2B5EF4-FFF2-40B4-BE49-F238E27FC236}">
              <a16:creationId xmlns:a16="http://schemas.microsoft.com/office/drawing/2014/main" id="{00000000-0008-0000-3A00-000005000000}"/>
            </a:ext>
          </a:extLst>
        </xdr:cNvPr>
        <xdr:cNvSpPr/>
      </xdr:nvSpPr>
      <xdr:spPr>
        <a:xfrm flipH="1">
          <a:off x="10026157874" y="3743461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7</xdr:col>
      <xdr:colOff>4723038</xdr:colOff>
      <xdr:row>13</xdr:row>
      <xdr:rowOff>615724</xdr:rowOff>
    </xdr:from>
    <xdr:to>
      <xdr:col>8</xdr:col>
      <xdr:colOff>391886</xdr:colOff>
      <xdr:row>13</xdr:row>
      <xdr:rowOff>1078366</xdr:rowOff>
    </xdr:to>
    <xdr:sp macro="" textlink="">
      <xdr:nvSpPr>
        <xdr:cNvPr id="6" name="Rectangle 5">
          <a:extLst>
            <a:ext uri="{FF2B5EF4-FFF2-40B4-BE49-F238E27FC236}">
              <a16:creationId xmlns:a16="http://schemas.microsoft.com/office/drawing/2014/main" id="{00000000-0008-0000-3A00-000006000000}"/>
            </a:ext>
          </a:extLst>
        </xdr:cNvPr>
        <xdr:cNvSpPr/>
      </xdr:nvSpPr>
      <xdr:spPr>
        <a:xfrm flipH="1">
          <a:off x="10009449664" y="3741079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13</xdr:row>
      <xdr:rowOff>0</xdr:rowOff>
    </xdr:from>
    <xdr:to>
      <xdr:col>5</xdr:col>
      <xdr:colOff>9524</xdr:colOff>
      <xdr:row>13</xdr:row>
      <xdr:rowOff>219048</xdr:rowOff>
    </xdr:to>
    <xdr:pic>
      <xdr:nvPicPr>
        <xdr:cNvPr id="7" name="Picture 6">
          <a:extLst>
            <a:ext uri="{FF2B5EF4-FFF2-40B4-BE49-F238E27FC236}">
              <a16:creationId xmlns:a16="http://schemas.microsoft.com/office/drawing/2014/main" id="{00000000-0008-0000-3A00-000007000000}"/>
            </a:ext>
          </a:extLst>
        </xdr:cNvPr>
        <xdr:cNvPicPr>
          <a:picLocks noChangeAspect="1"/>
        </xdr:cNvPicPr>
      </xdr:nvPicPr>
      <xdr:blipFill>
        <a:blip xmlns:r="http://schemas.openxmlformats.org/officeDocument/2006/relationships" r:embed="rId3"/>
        <a:stretch>
          <a:fillRect/>
        </a:stretch>
      </xdr:blipFill>
      <xdr:spPr>
        <a:xfrm>
          <a:off x="10030034551" y="36795075"/>
          <a:ext cx="9524" cy="219048"/>
        </a:xfrm>
        <a:prstGeom prst="rect">
          <a:avLst/>
        </a:prstGeom>
      </xdr:spPr>
    </xdr:pic>
    <xdr:clientData/>
  </xdr:twoCellAnchor>
  <xdr:twoCellAnchor>
    <xdr:from>
      <xdr:col>9</xdr:col>
      <xdr:colOff>4459513</xdr:colOff>
      <xdr:row>13</xdr:row>
      <xdr:rowOff>664936</xdr:rowOff>
    </xdr:from>
    <xdr:to>
      <xdr:col>9</xdr:col>
      <xdr:colOff>4890861</xdr:colOff>
      <xdr:row>13</xdr:row>
      <xdr:rowOff>1127578</xdr:rowOff>
    </xdr:to>
    <xdr:sp macro="" textlink="">
      <xdr:nvSpPr>
        <xdr:cNvPr id="8" name="Rectangle 7">
          <a:extLst>
            <a:ext uri="{FF2B5EF4-FFF2-40B4-BE49-F238E27FC236}">
              <a16:creationId xmlns:a16="http://schemas.microsoft.com/office/drawing/2014/main" id="{00000000-0008-0000-3A00-000008000000}"/>
            </a:ext>
          </a:extLst>
        </xdr:cNvPr>
        <xdr:cNvSpPr/>
      </xdr:nvSpPr>
      <xdr:spPr>
        <a:xfrm flipH="1">
          <a:off x="10001988414" y="374600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1368650</xdr:colOff>
      <xdr:row>13</xdr:row>
      <xdr:rowOff>528411</xdr:rowOff>
    </xdr:from>
    <xdr:to>
      <xdr:col>4</xdr:col>
      <xdr:colOff>368526</xdr:colOff>
      <xdr:row>13</xdr:row>
      <xdr:rowOff>991052</xdr:rowOff>
    </xdr:to>
    <xdr:sp macro="" textlink="">
      <xdr:nvSpPr>
        <xdr:cNvPr id="9" name="Rectangle 8">
          <a:extLst>
            <a:ext uri="{FF2B5EF4-FFF2-40B4-BE49-F238E27FC236}">
              <a16:creationId xmlns:a16="http://schemas.microsoft.com/office/drawing/2014/main" id="{00000000-0008-0000-3A00-000009000000}"/>
            </a:ext>
          </a:extLst>
        </xdr:cNvPr>
        <xdr:cNvSpPr/>
      </xdr:nvSpPr>
      <xdr:spPr>
        <a:xfrm flipH="1">
          <a:off x="10032647349" y="37323486"/>
          <a:ext cx="371476"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60.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3B00-000002000000}"/>
            </a:ext>
          </a:extLst>
        </xdr:cNvPr>
        <xdr:cNvPicPr>
          <a:picLocks noChangeAspect="1"/>
        </xdr:cNvPicPr>
      </xdr:nvPicPr>
      <xdr:blipFill>
        <a:blip xmlns:r="http://schemas.openxmlformats.org/officeDocument/2006/relationships" r:embed="rId1"/>
        <a:stretch>
          <a:fillRect/>
        </a:stretch>
      </xdr:blipFill>
      <xdr:spPr>
        <a:xfrm>
          <a:off x="9987743551" y="109442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3B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3B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2031617" name="Object 1" hidden="1">
                <a:extLst>
                  <a:ext uri="{63B3BB69-23CF-44E3-9099-C40C66FF867C}">
                    <a14:compatExt spid="_x0000_s2031617"/>
                  </a:ext>
                  <a:ext uri="{FF2B5EF4-FFF2-40B4-BE49-F238E27FC236}">
                    <a16:creationId xmlns:a16="http://schemas.microsoft.com/office/drawing/2014/main" id="{00000000-0008-0000-3B00-000001001F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3B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3B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3B00-000007000000}"/>
            </a:ext>
          </a:extLst>
        </xdr:cNvPr>
        <xdr:cNvPicPr>
          <a:picLocks noChangeAspect="1"/>
        </xdr:cNvPicPr>
      </xdr:nvPicPr>
      <xdr:blipFill>
        <a:blip xmlns:r="http://schemas.openxmlformats.org/officeDocument/2006/relationships" r:embed="rId1"/>
        <a:stretch>
          <a:fillRect/>
        </a:stretch>
      </xdr:blipFill>
      <xdr:spPr>
        <a:xfrm>
          <a:off x="9987743551" y="106203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2031618" name="Check Box 2" hidden="1">
              <a:extLst>
                <a:ext uri="{63B3BB69-23CF-44E3-9099-C40C66FF867C}">
                  <a14:compatExt spid="_x0000_s2031618"/>
                </a:ext>
                <a:ext uri="{FF2B5EF4-FFF2-40B4-BE49-F238E27FC236}">
                  <a16:creationId xmlns:a16="http://schemas.microsoft.com/office/drawing/2014/main" id="{00000000-0008-0000-3B00-000002001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2031619" name="Check Box 3" hidden="1">
              <a:extLst>
                <a:ext uri="{63B3BB69-23CF-44E3-9099-C40C66FF867C}">
                  <a14:compatExt spid="_x0000_s2031619"/>
                </a:ext>
                <a:ext uri="{FF2B5EF4-FFF2-40B4-BE49-F238E27FC236}">
                  <a16:creationId xmlns:a16="http://schemas.microsoft.com/office/drawing/2014/main" id="{00000000-0008-0000-3B00-000003001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2031620" name="Check Box 4" hidden="1">
              <a:extLst>
                <a:ext uri="{63B3BB69-23CF-44E3-9099-C40C66FF867C}">
                  <a14:compatExt spid="_x0000_s2031620"/>
                </a:ext>
                <a:ext uri="{FF2B5EF4-FFF2-40B4-BE49-F238E27FC236}">
                  <a16:creationId xmlns:a16="http://schemas.microsoft.com/office/drawing/2014/main" id="{00000000-0008-0000-3B00-000004001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2031621" name="Check Box 5" hidden="1">
              <a:extLst>
                <a:ext uri="{63B3BB69-23CF-44E3-9099-C40C66FF867C}">
                  <a14:compatExt spid="_x0000_s2031621"/>
                </a:ext>
                <a:ext uri="{FF2B5EF4-FFF2-40B4-BE49-F238E27FC236}">
                  <a16:creationId xmlns:a16="http://schemas.microsoft.com/office/drawing/2014/main" id="{00000000-0008-0000-3B00-000005001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2031622" name="Check Box 6" hidden="1">
              <a:extLst>
                <a:ext uri="{63B3BB69-23CF-44E3-9099-C40C66FF867C}">
                  <a14:compatExt spid="_x0000_s2031622"/>
                </a:ext>
                <a:ext uri="{FF2B5EF4-FFF2-40B4-BE49-F238E27FC236}">
                  <a16:creationId xmlns:a16="http://schemas.microsoft.com/office/drawing/2014/main" id="{00000000-0008-0000-3B00-000006001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61.xml><?xml version="1.0" encoding="utf-8"?>
<xdr:wsDr xmlns:xdr="http://schemas.openxmlformats.org/drawingml/2006/spreadsheetDrawing" xmlns:a="http://schemas.openxmlformats.org/drawingml/2006/main">
  <xdr:twoCellAnchor>
    <xdr:from>
      <xdr:col>1</xdr:col>
      <xdr:colOff>1273628</xdr:colOff>
      <xdr:row>1</xdr:row>
      <xdr:rowOff>1825602</xdr:rowOff>
    </xdr:from>
    <xdr:to>
      <xdr:col>5</xdr:col>
      <xdr:colOff>2662660</xdr:colOff>
      <xdr:row>2</xdr:row>
      <xdr:rowOff>4286249</xdr:rowOff>
    </xdr:to>
    <xdr:pic>
      <xdr:nvPicPr>
        <xdr:cNvPr id="2" name="Picture 1">
          <a:extLst>
            <a:ext uri="{FF2B5EF4-FFF2-40B4-BE49-F238E27FC236}">
              <a16:creationId xmlns:a16="http://schemas.microsoft.com/office/drawing/2014/main" id="{00000000-0008-0000-3C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381415" y="2130402"/>
          <a:ext cx="9571007" cy="54324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3" name="Picture 2" descr="index">
          <a:extLst>
            <a:ext uri="{FF2B5EF4-FFF2-40B4-BE49-F238E27FC236}">
              <a16:creationId xmlns:a16="http://schemas.microsoft.com/office/drawing/2014/main" id="{00000000-0008-0000-3C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5620884</xdr:colOff>
      <xdr:row>13</xdr:row>
      <xdr:rowOff>805089</xdr:rowOff>
    </xdr:from>
    <xdr:to>
      <xdr:col>6</xdr:col>
      <xdr:colOff>6083527</xdr:colOff>
      <xdr:row>13</xdr:row>
      <xdr:rowOff>1158874</xdr:rowOff>
    </xdr:to>
    <xdr:sp macro="" textlink="">
      <xdr:nvSpPr>
        <xdr:cNvPr id="4" name="Rectangle 3">
          <a:extLst>
            <a:ext uri="{FF2B5EF4-FFF2-40B4-BE49-F238E27FC236}">
              <a16:creationId xmlns:a16="http://schemas.microsoft.com/office/drawing/2014/main" id="{00000000-0008-0000-3C00-000004000000}"/>
            </a:ext>
          </a:extLst>
        </xdr:cNvPr>
        <xdr:cNvSpPr/>
      </xdr:nvSpPr>
      <xdr:spPr>
        <a:xfrm flipH="1">
          <a:off x="10018959923" y="376001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3416526</xdr:colOff>
      <xdr:row>13</xdr:row>
      <xdr:rowOff>639536</xdr:rowOff>
    </xdr:from>
    <xdr:to>
      <xdr:col>5</xdr:col>
      <xdr:colOff>3886201</xdr:colOff>
      <xdr:row>13</xdr:row>
      <xdr:rowOff>1143000</xdr:rowOff>
    </xdr:to>
    <xdr:sp macro="" textlink="">
      <xdr:nvSpPr>
        <xdr:cNvPr id="5" name="Rectangle 4">
          <a:extLst>
            <a:ext uri="{FF2B5EF4-FFF2-40B4-BE49-F238E27FC236}">
              <a16:creationId xmlns:a16="http://schemas.microsoft.com/office/drawing/2014/main" id="{00000000-0008-0000-3C00-000005000000}"/>
            </a:ext>
          </a:extLst>
        </xdr:cNvPr>
        <xdr:cNvSpPr/>
      </xdr:nvSpPr>
      <xdr:spPr>
        <a:xfrm flipH="1">
          <a:off x="10026157874" y="3743461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7</xdr:col>
      <xdr:colOff>4723038</xdr:colOff>
      <xdr:row>13</xdr:row>
      <xdr:rowOff>615724</xdr:rowOff>
    </xdr:from>
    <xdr:to>
      <xdr:col>8</xdr:col>
      <xdr:colOff>391886</xdr:colOff>
      <xdr:row>13</xdr:row>
      <xdr:rowOff>1078366</xdr:rowOff>
    </xdr:to>
    <xdr:sp macro="" textlink="">
      <xdr:nvSpPr>
        <xdr:cNvPr id="6" name="Rectangle 5">
          <a:extLst>
            <a:ext uri="{FF2B5EF4-FFF2-40B4-BE49-F238E27FC236}">
              <a16:creationId xmlns:a16="http://schemas.microsoft.com/office/drawing/2014/main" id="{00000000-0008-0000-3C00-000006000000}"/>
            </a:ext>
          </a:extLst>
        </xdr:cNvPr>
        <xdr:cNvSpPr/>
      </xdr:nvSpPr>
      <xdr:spPr>
        <a:xfrm flipH="1">
          <a:off x="10009449664" y="3741079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13</xdr:row>
      <xdr:rowOff>0</xdr:rowOff>
    </xdr:from>
    <xdr:to>
      <xdr:col>5</xdr:col>
      <xdr:colOff>9524</xdr:colOff>
      <xdr:row>13</xdr:row>
      <xdr:rowOff>219048</xdr:rowOff>
    </xdr:to>
    <xdr:pic>
      <xdr:nvPicPr>
        <xdr:cNvPr id="7" name="Picture 6">
          <a:extLst>
            <a:ext uri="{FF2B5EF4-FFF2-40B4-BE49-F238E27FC236}">
              <a16:creationId xmlns:a16="http://schemas.microsoft.com/office/drawing/2014/main" id="{00000000-0008-0000-3C00-000007000000}"/>
            </a:ext>
          </a:extLst>
        </xdr:cNvPr>
        <xdr:cNvPicPr>
          <a:picLocks noChangeAspect="1"/>
        </xdr:cNvPicPr>
      </xdr:nvPicPr>
      <xdr:blipFill>
        <a:blip xmlns:r="http://schemas.openxmlformats.org/officeDocument/2006/relationships" r:embed="rId3"/>
        <a:stretch>
          <a:fillRect/>
        </a:stretch>
      </xdr:blipFill>
      <xdr:spPr>
        <a:xfrm>
          <a:off x="10030034551" y="36795075"/>
          <a:ext cx="9524" cy="219048"/>
        </a:xfrm>
        <a:prstGeom prst="rect">
          <a:avLst/>
        </a:prstGeom>
      </xdr:spPr>
    </xdr:pic>
    <xdr:clientData/>
  </xdr:twoCellAnchor>
  <xdr:twoCellAnchor>
    <xdr:from>
      <xdr:col>9</xdr:col>
      <xdr:colOff>4459513</xdr:colOff>
      <xdr:row>13</xdr:row>
      <xdr:rowOff>664936</xdr:rowOff>
    </xdr:from>
    <xdr:to>
      <xdr:col>9</xdr:col>
      <xdr:colOff>4890861</xdr:colOff>
      <xdr:row>13</xdr:row>
      <xdr:rowOff>1127578</xdr:rowOff>
    </xdr:to>
    <xdr:sp macro="" textlink="">
      <xdr:nvSpPr>
        <xdr:cNvPr id="8" name="Rectangle 7">
          <a:extLst>
            <a:ext uri="{FF2B5EF4-FFF2-40B4-BE49-F238E27FC236}">
              <a16:creationId xmlns:a16="http://schemas.microsoft.com/office/drawing/2014/main" id="{00000000-0008-0000-3C00-000008000000}"/>
            </a:ext>
          </a:extLst>
        </xdr:cNvPr>
        <xdr:cNvSpPr/>
      </xdr:nvSpPr>
      <xdr:spPr>
        <a:xfrm flipH="1">
          <a:off x="10001988414" y="374600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1368650</xdr:colOff>
      <xdr:row>13</xdr:row>
      <xdr:rowOff>528411</xdr:rowOff>
    </xdr:from>
    <xdr:to>
      <xdr:col>4</xdr:col>
      <xdr:colOff>368526</xdr:colOff>
      <xdr:row>13</xdr:row>
      <xdr:rowOff>991052</xdr:rowOff>
    </xdr:to>
    <xdr:sp macro="" textlink="">
      <xdr:nvSpPr>
        <xdr:cNvPr id="9" name="Rectangle 8">
          <a:extLst>
            <a:ext uri="{FF2B5EF4-FFF2-40B4-BE49-F238E27FC236}">
              <a16:creationId xmlns:a16="http://schemas.microsoft.com/office/drawing/2014/main" id="{00000000-0008-0000-3C00-000009000000}"/>
            </a:ext>
          </a:extLst>
        </xdr:cNvPr>
        <xdr:cNvSpPr/>
      </xdr:nvSpPr>
      <xdr:spPr>
        <a:xfrm flipH="1">
          <a:off x="10032647349" y="37323486"/>
          <a:ext cx="371476"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11</xdr:col>
      <xdr:colOff>1931840</xdr:colOff>
      <xdr:row>1</xdr:row>
      <xdr:rowOff>1678616</xdr:rowOff>
    </xdr:from>
    <xdr:to>
      <xdr:col>13</xdr:col>
      <xdr:colOff>2095500</xdr:colOff>
      <xdr:row>2</xdr:row>
      <xdr:rowOff>3178962</xdr:rowOff>
    </xdr:to>
    <xdr:pic>
      <xdr:nvPicPr>
        <xdr:cNvPr id="10" name="Picture 9" descr="index">
          <a:extLst>
            <a:ext uri="{FF2B5EF4-FFF2-40B4-BE49-F238E27FC236}">
              <a16:creationId xmlns:a16="http://schemas.microsoft.com/office/drawing/2014/main" id="{00000000-0008-0000-3C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3D00-000002000000}"/>
            </a:ext>
          </a:extLst>
        </xdr:cNvPr>
        <xdr:cNvPicPr>
          <a:picLocks noChangeAspect="1"/>
        </xdr:cNvPicPr>
      </xdr:nvPicPr>
      <xdr:blipFill>
        <a:blip xmlns:r="http://schemas.openxmlformats.org/officeDocument/2006/relationships" r:embed="rId1"/>
        <a:stretch>
          <a:fillRect/>
        </a:stretch>
      </xdr:blipFill>
      <xdr:spPr>
        <a:xfrm>
          <a:off x="9987991201" y="107156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3D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38793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3D00-000004000000}"/>
            </a:ext>
          </a:extLst>
        </xdr:cNvPr>
        <xdr:cNvGrpSpPr>
          <a:grpSpLocks/>
        </xdr:cNvGrpSpPr>
      </xdr:nvGrpSpPr>
      <xdr:grpSpPr bwMode="auto">
        <a:xfrm>
          <a:off x="9948561152"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2032641" name="Object 1" hidden="1">
                <a:extLst>
                  <a:ext uri="{63B3BB69-23CF-44E3-9099-C40C66FF867C}">
                    <a14:compatExt spid="_x0000_s2032641"/>
                  </a:ext>
                  <a:ext uri="{FF2B5EF4-FFF2-40B4-BE49-F238E27FC236}">
                    <a16:creationId xmlns:a16="http://schemas.microsoft.com/office/drawing/2014/main" id="{00000000-0008-0000-3D00-000001041F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3D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3D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09748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3D00-000007000000}"/>
            </a:ext>
          </a:extLst>
        </xdr:cNvPr>
        <xdr:cNvPicPr>
          <a:picLocks noChangeAspect="1"/>
        </xdr:cNvPicPr>
      </xdr:nvPicPr>
      <xdr:blipFill>
        <a:blip xmlns:r="http://schemas.openxmlformats.org/officeDocument/2006/relationships" r:embed="rId1"/>
        <a:stretch>
          <a:fillRect/>
        </a:stretch>
      </xdr:blipFill>
      <xdr:spPr>
        <a:xfrm>
          <a:off x="9987991201" y="103917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2032642" name="Check Box 2" hidden="1">
              <a:extLst>
                <a:ext uri="{63B3BB69-23CF-44E3-9099-C40C66FF867C}">
                  <a14:compatExt spid="_x0000_s2032642"/>
                </a:ext>
                <a:ext uri="{FF2B5EF4-FFF2-40B4-BE49-F238E27FC236}">
                  <a16:creationId xmlns:a16="http://schemas.microsoft.com/office/drawing/2014/main" id="{00000000-0008-0000-3D00-000002041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2032643" name="Check Box 3" hidden="1">
              <a:extLst>
                <a:ext uri="{63B3BB69-23CF-44E3-9099-C40C66FF867C}">
                  <a14:compatExt spid="_x0000_s2032643"/>
                </a:ext>
                <a:ext uri="{FF2B5EF4-FFF2-40B4-BE49-F238E27FC236}">
                  <a16:creationId xmlns:a16="http://schemas.microsoft.com/office/drawing/2014/main" id="{00000000-0008-0000-3D00-000003041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2032644" name="Check Box 4" hidden="1">
              <a:extLst>
                <a:ext uri="{63B3BB69-23CF-44E3-9099-C40C66FF867C}">
                  <a14:compatExt spid="_x0000_s2032644"/>
                </a:ext>
                <a:ext uri="{FF2B5EF4-FFF2-40B4-BE49-F238E27FC236}">
                  <a16:creationId xmlns:a16="http://schemas.microsoft.com/office/drawing/2014/main" id="{00000000-0008-0000-3D00-000004041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2032645" name="Check Box 5" hidden="1">
              <a:extLst>
                <a:ext uri="{63B3BB69-23CF-44E3-9099-C40C66FF867C}">
                  <a14:compatExt spid="_x0000_s2032645"/>
                </a:ext>
                <a:ext uri="{FF2B5EF4-FFF2-40B4-BE49-F238E27FC236}">
                  <a16:creationId xmlns:a16="http://schemas.microsoft.com/office/drawing/2014/main" id="{00000000-0008-0000-3D00-000005041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2032646" name="Check Box 6" hidden="1">
              <a:extLst>
                <a:ext uri="{63B3BB69-23CF-44E3-9099-C40C66FF867C}">
                  <a14:compatExt spid="_x0000_s2032646"/>
                </a:ext>
                <a:ext uri="{FF2B5EF4-FFF2-40B4-BE49-F238E27FC236}">
                  <a16:creationId xmlns:a16="http://schemas.microsoft.com/office/drawing/2014/main" id="{00000000-0008-0000-3D00-000006041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63.xml><?xml version="1.0" encoding="utf-8"?>
<xdr:wsDr xmlns:xdr="http://schemas.openxmlformats.org/drawingml/2006/spreadsheetDrawing" xmlns:a="http://schemas.openxmlformats.org/drawingml/2006/main">
  <xdr:twoCellAnchor>
    <xdr:from>
      <xdr:col>1</xdr:col>
      <xdr:colOff>1273628</xdr:colOff>
      <xdr:row>1</xdr:row>
      <xdr:rowOff>1825602</xdr:rowOff>
    </xdr:from>
    <xdr:to>
      <xdr:col>5</xdr:col>
      <xdr:colOff>2662660</xdr:colOff>
      <xdr:row>2</xdr:row>
      <xdr:rowOff>4286249</xdr:rowOff>
    </xdr:to>
    <xdr:pic>
      <xdr:nvPicPr>
        <xdr:cNvPr id="2" name="Picture 1">
          <a:extLst>
            <a:ext uri="{FF2B5EF4-FFF2-40B4-BE49-F238E27FC236}">
              <a16:creationId xmlns:a16="http://schemas.microsoft.com/office/drawing/2014/main" id="{00000000-0008-0000-3E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381415" y="2130402"/>
          <a:ext cx="9571007" cy="54324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3" name="Picture 2" descr="index">
          <a:extLst>
            <a:ext uri="{FF2B5EF4-FFF2-40B4-BE49-F238E27FC236}">
              <a16:creationId xmlns:a16="http://schemas.microsoft.com/office/drawing/2014/main" id="{00000000-0008-0000-3E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5620884</xdr:colOff>
      <xdr:row>13</xdr:row>
      <xdr:rowOff>805089</xdr:rowOff>
    </xdr:from>
    <xdr:to>
      <xdr:col>6</xdr:col>
      <xdr:colOff>6083527</xdr:colOff>
      <xdr:row>13</xdr:row>
      <xdr:rowOff>1158874</xdr:rowOff>
    </xdr:to>
    <xdr:sp macro="" textlink="">
      <xdr:nvSpPr>
        <xdr:cNvPr id="4" name="Rectangle 3">
          <a:extLst>
            <a:ext uri="{FF2B5EF4-FFF2-40B4-BE49-F238E27FC236}">
              <a16:creationId xmlns:a16="http://schemas.microsoft.com/office/drawing/2014/main" id="{00000000-0008-0000-3E00-000004000000}"/>
            </a:ext>
          </a:extLst>
        </xdr:cNvPr>
        <xdr:cNvSpPr/>
      </xdr:nvSpPr>
      <xdr:spPr>
        <a:xfrm flipH="1">
          <a:off x="10018959923" y="376001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3416526</xdr:colOff>
      <xdr:row>13</xdr:row>
      <xdr:rowOff>639536</xdr:rowOff>
    </xdr:from>
    <xdr:to>
      <xdr:col>5</xdr:col>
      <xdr:colOff>3886201</xdr:colOff>
      <xdr:row>13</xdr:row>
      <xdr:rowOff>1143000</xdr:rowOff>
    </xdr:to>
    <xdr:sp macro="" textlink="">
      <xdr:nvSpPr>
        <xdr:cNvPr id="5" name="Rectangle 4">
          <a:extLst>
            <a:ext uri="{FF2B5EF4-FFF2-40B4-BE49-F238E27FC236}">
              <a16:creationId xmlns:a16="http://schemas.microsoft.com/office/drawing/2014/main" id="{00000000-0008-0000-3E00-000005000000}"/>
            </a:ext>
          </a:extLst>
        </xdr:cNvPr>
        <xdr:cNvSpPr/>
      </xdr:nvSpPr>
      <xdr:spPr>
        <a:xfrm flipH="1">
          <a:off x="10026157874" y="3743461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7</xdr:col>
      <xdr:colOff>4723038</xdr:colOff>
      <xdr:row>13</xdr:row>
      <xdr:rowOff>615724</xdr:rowOff>
    </xdr:from>
    <xdr:to>
      <xdr:col>8</xdr:col>
      <xdr:colOff>391886</xdr:colOff>
      <xdr:row>13</xdr:row>
      <xdr:rowOff>1078366</xdr:rowOff>
    </xdr:to>
    <xdr:sp macro="" textlink="">
      <xdr:nvSpPr>
        <xdr:cNvPr id="6" name="Rectangle 5">
          <a:extLst>
            <a:ext uri="{FF2B5EF4-FFF2-40B4-BE49-F238E27FC236}">
              <a16:creationId xmlns:a16="http://schemas.microsoft.com/office/drawing/2014/main" id="{00000000-0008-0000-3E00-000006000000}"/>
            </a:ext>
          </a:extLst>
        </xdr:cNvPr>
        <xdr:cNvSpPr/>
      </xdr:nvSpPr>
      <xdr:spPr>
        <a:xfrm flipH="1">
          <a:off x="10009449664" y="3741079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13</xdr:row>
      <xdr:rowOff>0</xdr:rowOff>
    </xdr:from>
    <xdr:to>
      <xdr:col>5</xdr:col>
      <xdr:colOff>9524</xdr:colOff>
      <xdr:row>13</xdr:row>
      <xdr:rowOff>219048</xdr:rowOff>
    </xdr:to>
    <xdr:pic>
      <xdr:nvPicPr>
        <xdr:cNvPr id="7" name="Picture 6">
          <a:extLst>
            <a:ext uri="{FF2B5EF4-FFF2-40B4-BE49-F238E27FC236}">
              <a16:creationId xmlns:a16="http://schemas.microsoft.com/office/drawing/2014/main" id="{00000000-0008-0000-3E00-000007000000}"/>
            </a:ext>
          </a:extLst>
        </xdr:cNvPr>
        <xdr:cNvPicPr>
          <a:picLocks noChangeAspect="1"/>
        </xdr:cNvPicPr>
      </xdr:nvPicPr>
      <xdr:blipFill>
        <a:blip xmlns:r="http://schemas.openxmlformats.org/officeDocument/2006/relationships" r:embed="rId3"/>
        <a:stretch>
          <a:fillRect/>
        </a:stretch>
      </xdr:blipFill>
      <xdr:spPr>
        <a:xfrm>
          <a:off x="10030034551" y="36795075"/>
          <a:ext cx="9524" cy="219048"/>
        </a:xfrm>
        <a:prstGeom prst="rect">
          <a:avLst/>
        </a:prstGeom>
      </xdr:spPr>
    </xdr:pic>
    <xdr:clientData/>
  </xdr:twoCellAnchor>
  <xdr:twoCellAnchor>
    <xdr:from>
      <xdr:col>9</xdr:col>
      <xdr:colOff>4459513</xdr:colOff>
      <xdr:row>13</xdr:row>
      <xdr:rowOff>664936</xdr:rowOff>
    </xdr:from>
    <xdr:to>
      <xdr:col>9</xdr:col>
      <xdr:colOff>4890861</xdr:colOff>
      <xdr:row>13</xdr:row>
      <xdr:rowOff>1127578</xdr:rowOff>
    </xdr:to>
    <xdr:sp macro="" textlink="">
      <xdr:nvSpPr>
        <xdr:cNvPr id="8" name="Rectangle 7">
          <a:extLst>
            <a:ext uri="{FF2B5EF4-FFF2-40B4-BE49-F238E27FC236}">
              <a16:creationId xmlns:a16="http://schemas.microsoft.com/office/drawing/2014/main" id="{00000000-0008-0000-3E00-000008000000}"/>
            </a:ext>
          </a:extLst>
        </xdr:cNvPr>
        <xdr:cNvSpPr/>
      </xdr:nvSpPr>
      <xdr:spPr>
        <a:xfrm flipH="1">
          <a:off x="10001988414" y="374600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1368650</xdr:colOff>
      <xdr:row>13</xdr:row>
      <xdr:rowOff>528411</xdr:rowOff>
    </xdr:from>
    <xdr:to>
      <xdr:col>4</xdr:col>
      <xdr:colOff>368526</xdr:colOff>
      <xdr:row>13</xdr:row>
      <xdr:rowOff>991052</xdr:rowOff>
    </xdr:to>
    <xdr:sp macro="" textlink="">
      <xdr:nvSpPr>
        <xdr:cNvPr id="9" name="Rectangle 8">
          <a:extLst>
            <a:ext uri="{FF2B5EF4-FFF2-40B4-BE49-F238E27FC236}">
              <a16:creationId xmlns:a16="http://schemas.microsoft.com/office/drawing/2014/main" id="{00000000-0008-0000-3E00-000009000000}"/>
            </a:ext>
          </a:extLst>
        </xdr:cNvPr>
        <xdr:cNvSpPr/>
      </xdr:nvSpPr>
      <xdr:spPr>
        <a:xfrm flipH="1">
          <a:off x="10032647349" y="37323486"/>
          <a:ext cx="371476"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11</xdr:col>
      <xdr:colOff>1931840</xdr:colOff>
      <xdr:row>1</xdr:row>
      <xdr:rowOff>1678616</xdr:rowOff>
    </xdr:from>
    <xdr:to>
      <xdr:col>13</xdr:col>
      <xdr:colOff>2095500</xdr:colOff>
      <xdr:row>2</xdr:row>
      <xdr:rowOff>3178962</xdr:rowOff>
    </xdr:to>
    <xdr:pic>
      <xdr:nvPicPr>
        <xdr:cNvPr id="10" name="Picture 9" descr="index">
          <a:extLst>
            <a:ext uri="{FF2B5EF4-FFF2-40B4-BE49-F238E27FC236}">
              <a16:creationId xmlns:a16="http://schemas.microsoft.com/office/drawing/2014/main" id="{00000000-0008-0000-3E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3F00-000002000000}"/>
            </a:ext>
          </a:extLst>
        </xdr:cNvPr>
        <xdr:cNvPicPr>
          <a:picLocks noChangeAspect="1"/>
        </xdr:cNvPicPr>
      </xdr:nvPicPr>
      <xdr:blipFill>
        <a:blip xmlns:r="http://schemas.openxmlformats.org/officeDocument/2006/relationships" r:embed="rId1"/>
        <a:stretch>
          <a:fillRect/>
        </a:stretch>
      </xdr:blipFill>
      <xdr:spPr>
        <a:xfrm>
          <a:off x="9990048601" y="121920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38100</xdr:rowOff>
        </xdr:to>
        <xdr:sp macro="" textlink="">
          <xdr:nvSpPr>
            <xdr:cNvPr id="2025473" name="Check Box 1" hidden="1">
              <a:extLst>
                <a:ext uri="{63B3BB69-23CF-44E3-9099-C40C66FF867C}">
                  <a14:compatExt spid="_x0000_s2025473"/>
                </a:ext>
                <a:ext uri="{FF2B5EF4-FFF2-40B4-BE49-F238E27FC236}">
                  <a16:creationId xmlns:a16="http://schemas.microsoft.com/office/drawing/2014/main" id="{00000000-0008-0000-3F00-000001E8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1009650</xdr:colOff>
          <xdr:row>36</xdr:row>
          <xdr:rowOff>9525</xdr:rowOff>
        </xdr:to>
        <xdr:sp macro="" textlink="">
          <xdr:nvSpPr>
            <xdr:cNvPr id="2025474" name="Check Box 2" hidden="1">
              <a:extLst>
                <a:ext uri="{63B3BB69-23CF-44E3-9099-C40C66FF867C}">
                  <a14:compatExt spid="_x0000_s2025474"/>
                </a:ext>
                <a:ext uri="{FF2B5EF4-FFF2-40B4-BE49-F238E27FC236}">
                  <a16:creationId xmlns:a16="http://schemas.microsoft.com/office/drawing/2014/main" id="{00000000-0008-0000-3F00-000002E8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2025475" name="Check Box 3" hidden="1">
              <a:extLst>
                <a:ext uri="{63B3BB69-23CF-44E3-9099-C40C66FF867C}">
                  <a14:compatExt spid="_x0000_s2025475"/>
                </a:ext>
                <a:ext uri="{FF2B5EF4-FFF2-40B4-BE49-F238E27FC236}">
                  <a16:creationId xmlns:a16="http://schemas.microsoft.com/office/drawing/2014/main" id="{00000000-0008-0000-3F00-000003E8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609600</xdr:colOff>
          <xdr:row>36</xdr:row>
          <xdr:rowOff>38100</xdr:rowOff>
        </xdr:to>
        <xdr:sp macro="" textlink="">
          <xdr:nvSpPr>
            <xdr:cNvPr id="2025476" name="Check Box 4" hidden="1">
              <a:extLst>
                <a:ext uri="{63B3BB69-23CF-44E3-9099-C40C66FF867C}">
                  <a14:compatExt spid="_x0000_s2025476"/>
                </a:ext>
                <a:ext uri="{FF2B5EF4-FFF2-40B4-BE49-F238E27FC236}">
                  <a16:creationId xmlns:a16="http://schemas.microsoft.com/office/drawing/2014/main" id="{00000000-0008-0000-3F00-000004E8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38100</xdr:rowOff>
        </xdr:to>
        <xdr:sp macro="" textlink="">
          <xdr:nvSpPr>
            <xdr:cNvPr id="2025477" name="Check Box 5" hidden="1">
              <a:extLst>
                <a:ext uri="{63B3BB69-23CF-44E3-9099-C40C66FF867C}">
                  <a14:compatExt spid="_x0000_s2025477"/>
                </a:ext>
                <a:ext uri="{FF2B5EF4-FFF2-40B4-BE49-F238E27FC236}">
                  <a16:creationId xmlns:a16="http://schemas.microsoft.com/office/drawing/2014/main" id="{00000000-0008-0000-3F00-000005E8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3" name="Picture 1">
          <a:extLst>
            <a:ext uri="{FF2B5EF4-FFF2-40B4-BE49-F238E27FC236}">
              <a16:creationId xmlns:a16="http://schemas.microsoft.com/office/drawing/2014/main" id="{00000000-0008-0000-3F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9302456" y="838620"/>
          <a:ext cx="1219033"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4" name="Group 3">
          <a:extLst>
            <a:ext uri="{FF2B5EF4-FFF2-40B4-BE49-F238E27FC236}">
              <a16:creationId xmlns:a16="http://schemas.microsoft.com/office/drawing/2014/main" id="{00000000-0008-0000-3F00-000004000000}"/>
            </a:ext>
          </a:extLst>
        </xdr:cNvPr>
        <xdr:cNvGrpSpPr>
          <a:grpSpLocks/>
        </xdr:cNvGrpSpPr>
      </xdr:nvGrpSpPr>
      <xdr:grpSpPr bwMode="auto">
        <a:xfrm>
          <a:off x="10034148379" y="779689"/>
          <a:ext cx="2520615" cy="1402556"/>
          <a:chOff x="7483" y="1187"/>
          <a:chExt cx="3022" cy="1915"/>
        </a:xfrm>
      </xdr:grpSpPr>
      <mc:AlternateContent xmlns:mc="http://schemas.openxmlformats.org/markup-compatibility/2006">
        <mc:Choice xmlns:a14="http://schemas.microsoft.com/office/drawing/2010/main" Requires="a14">
          <xdr:sp macro="" textlink="">
            <xdr:nvSpPr>
              <xdr:cNvPr id="2025478" name="Object 6" hidden="1">
                <a:extLst>
                  <a:ext uri="{63B3BB69-23CF-44E3-9099-C40C66FF867C}">
                    <a14:compatExt spid="_x0000_s2025478"/>
                  </a:ext>
                  <a:ext uri="{FF2B5EF4-FFF2-40B4-BE49-F238E27FC236}">
                    <a16:creationId xmlns:a16="http://schemas.microsoft.com/office/drawing/2014/main" id="{00000000-0008-0000-3F00-000006E81E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3F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6" name="Picture 5" descr="index">
          <a:extLst>
            <a:ext uri="{FF2B5EF4-FFF2-40B4-BE49-F238E27FC236}">
              <a16:creationId xmlns:a16="http://schemas.microsoft.com/office/drawing/2014/main" id="{00000000-0008-0000-3F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74393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3F00-000007000000}"/>
            </a:ext>
          </a:extLst>
        </xdr:cNvPr>
        <xdr:cNvPicPr>
          <a:picLocks noChangeAspect="1"/>
        </xdr:cNvPicPr>
      </xdr:nvPicPr>
      <xdr:blipFill>
        <a:blip xmlns:r="http://schemas.openxmlformats.org/officeDocument/2006/relationships" r:embed="rId1"/>
        <a:stretch>
          <a:fillRect/>
        </a:stretch>
      </xdr:blipFill>
      <xdr:spPr>
        <a:xfrm>
          <a:off x="9990048601" y="119062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180975</xdr:colOff>
          <xdr:row>34</xdr:row>
          <xdr:rowOff>247650</xdr:rowOff>
        </xdr:to>
        <xdr:sp macro="" textlink="">
          <xdr:nvSpPr>
            <xdr:cNvPr id="2025479" name="Check Box 7" hidden="1">
              <a:extLst>
                <a:ext uri="{63B3BB69-23CF-44E3-9099-C40C66FF867C}">
                  <a14:compatExt spid="_x0000_s2025479"/>
                </a:ext>
                <a:ext uri="{FF2B5EF4-FFF2-40B4-BE49-F238E27FC236}">
                  <a16:creationId xmlns:a16="http://schemas.microsoft.com/office/drawing/2014/main" id="{00000000-0008-0000-3F00-000007E8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657225</xdr:colOff>
          <xdr:row>34</xdr:row>
          <xdr:rowOff>247650</xdr:rowOff>
        </xdr:to>
        <xdr:sp macro="" textlink="">
          <xdr:nvSpPr>
            <xdr:cNvPr id="2025480" name="Check Box 8" hidden="1">
              <a:extLst>
                <a:ext uri="{63B3BB69-23CF-44E3-9099-C40C66FF867C}">
                  <a14:compatExt spid="_x0000_s2025480"/>
                </a:ext>
                <a:ext uri="{FF2B5EF4-FFF2-40B4-BE49-F238E27FC236}">
                  <a16:creationId xmlns:a16="http://schemas.microsoft.com/office/drawing/2014/main" id="{00000000-0008-0000-3F00-000008E8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228600</xdr:rowOff>
        </xdr:to>
        <xdr:sp macro="" textlink="">
          <xdr:nvSpPr>
            <xdr:cNvPr id="2025481" name="Check Box 9" hidden="1">
              <a:extLst>
                <a:ext uri="{63B3BB69-23CF-44E3-9099-C40C66FF867C}">
                  <a14:compatExt spid="_x0000_s2025481"/>
                </a:ext>
                <a:ext uri="{FF2B5EF4-FFF2-40B4-BE49-F238E27FC236}">
                  <a16:creationId xmlns:a16="http://schemas.microsoft.com/office/drawing/2014/main" id="{00000000-0008-0000-3F00-000009E8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276225</xdr:rowOff>
        </xdr:to>
        <xdr:sp macro="" textlink="">
          <xdr:nvSpPr>
            <xdr:cNvPr id="2025482" name="Check Box 10" hidden="1">
              <a:extLst>
                <a:ext uri="{63B3BB69-23CF-44E3-9099-C40C66FF867C}">
                  <a14:compatExt spid="_x0000_s2025482"/>
                </a:ext>
                <a:ext uri="{FF2B5EF4-FFF2-40B4-BE49-F238E27FC236}">
                  <a16:creationId xmlns:a16="http://schemas.microsoft.com/office/drawing/2014/main" id="{00000000-0008-0000-3F00-00000AE8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228600</xdr:colOff>
          <xdr:row>34</xdr:row>
          <xdr:rowOff>228600</xdr:rowOff>
        </xdr:to>
        <xdr:sp macro="" textlink="">
          <xdr:nvSpPr>
            <xdr:cNvPr id="2025483" name="Check Box 11" hidden="1">
              <a:extLst>
                <a:ext uri="{63B3BB69-23CF-44E3-9099-C40C66FF867C}">
                  <a14:compatExt spid="_x0000_s2025483"/>
                </a:ext>
                <a:ext uri="{FF2B5EF4-FFF2-40B4-BE49-F238E27FC236}">
                  <a16:creationId xmlns:a16="http://schemas.microsoft.com/office/drawing/2014/main" id="{00000000-0008-0000-3F00-00000BE8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65.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4000-000002000000}"/>
            </a:ext>
          </a:extLst>
        </xdr:cNvPr>
        <xdr:cNvPicPr>
          <a:picLocks noChangeAspect="1"/>
        </xdr:cNvPicPr>
      </xdr:nvPicPr>
      <xdr:blipFill>
        <a:blip xmlns:r="http://schemas.openxmlformats.org/officeDocument/2006/relationships" r:embed="rId1"/>
        <a:stretch>
          <a:fillRect/>
        </a:stretch>
      </xdr:blipFill>
      <xdr:spPr>
        <a:xfrm>
          <a:off x="9988619851"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152400</xdr:colOff>
          <xdr:row>34</xdr:row>
          <xdr:rowOff>247650</xdr:rowOff>
        </xdr:to>
        <xdr:sp macro="" textlink="">
          <xdr:nvSpPr>
            <xdr:cNvPr id="2026497" name="Check Box 1" hidden="1">
              <a:extLst>
                <a:ext uri="{63B3BB69-23CF-44E3-9099-C40C66FF867C}">
                  <a14:compatExt spid="_x0000_s2026497"/>
                </a:ext>
                <a:ext uri="{FF2B5EF4-FFF2-40B4-BE49-F238E27FC236}">
                  <a16:creationId xmlns:a16="http://schemas.microsoft.com/office/drawing/2014/main" id="{00000000-0008-0000-4000-000001EC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2026498" name="Check Box 2" hidden="1">
              <a:extLst>
                <a:ext uri="{63B3BB69-23CF-44E3-9099-C40C66FF867C}">
                  <a14:compatExt spid="_x0000_s2026498"/>
                </a:ext>
                <a:ext uri="{FF2B5EF4-FFF2-40B4-BE49-F238E27FC236}">
                  <a16:creationId xmlns:a16="http://schemas.microsoft.com/office/drawing/2014/main" id="{00000000-0008-0000-4000-000002EC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228600</xdr:rowOff>
        </xdr:to>
        <xdr:sp macro="" textlink="">
          <xdr:nvSpPr>
            <xdr:cNvPr id="2026499" name="Check Box 3" hidden="1">
              <a:extLst>
                <a:ext uri="{63B3BB69-23CF-44E3-9099-C40C66FF867C}">
                  <a14:compatExt spid="_x0000_s2026499"/>
                </a:ext>
                <a:ext uri="{FF2B5EF4-FFF2-40B4-BE49-F238E27FC236}">
                  <a16:creationId xmlns:a16="http://schemas.microsoft.com/office/drawing/2014/main" id="{00000000-0008-0000-4000-000003EC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2026500" name="Check Box 4" hidden="1">
              <a:extLst>
                <a:ext uri="{63B3BB69-23CF-44E3-9099-C40C66FF867C}">
                  <a14:compatExt spid="_x0000_s2026500"/>
                </a:ext>
                <a:ext uri="{FF2B5EF4-FFF2-40B4-BE49-F238E27FC236}">
                  <a16:creationId xmlns:a16="http://schemas.microsoft.com/office/drawing/2014/main" id="{00000000-0008-0000-4000-000004EC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4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016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4000-000004000000}"/>
            </a:ext>
          </a:extLst>
        </xdr:cNvPr>
        <xdr:cNvGrpSpPr>
          <a:grpSpLocks/>
        </xdr:cNvGrpSpPr>
      </xdr:nvGrpSpPr>
      <xdr:grpSpPr bwMode="auto">
        <a:xfrm>
          <a:off x="9914764910" y="769284"/>
          <a:ext cx="2511010" cy="1214008"/>
          <a:chOff x="7483" y="1187"/>
          <a:chExt cx="3022" cy="1915"/>
        </a:xfrm>
      </xdr:grpSpPr>
      <mc:AlternateContent xmlns:mc="http://schemas.openxmlformats.org/markup-compatibility/2006">
        <mc:Choice xmlns:a14="http://schemas.microsoft.com/office/drawing/2010/main" Requires="a14">
          <xdr:sp macro="" textlink="">
            <xdr:nvSpPr>
              <xdr:cNvPr id="2026501" name="Object 5" hidden="1">
                <a:extLst>
                  <a:ext uri="{63B3BB69-23CF-44E3-9099-C40C66FF867C}">
                    <a14:compatExt spid="_x0000_s2026501"/>
                  </a:ext>
                  <a:ext uri="{FF2B5EF4-FFF2-40B4-BE49-F238E27FC236}">
                    <a16:creationId xmlns:a16="http://schemas.microsoft.com/office/drawing/2014/main" id="{00000000-0008-0000-4000-000005EC1E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40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6" name="Picture 5" descr="index">
          <a:extLst>
            <a:ext uri="{FF2B5EF4-FFF2-40B4-BE49-F238E27FC236}">
              <a16:creationId xmlns:a16="http://schemas.microsoft.com/office/drawing/2014/main" id="{00000000-0008-0000-40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34246" y="898712"/>
          <a:ext cx="1690347"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2026502" name="Check Box 6" hidden="1">
              <a:extLst>
                <a:ext uri="{63B3BB69-23CF-44E3-9099-C40C66FF867C}">
                  <a14:compatExt spid="_x0000_s2026502"/>
                </a:ext>
                <a:ext uri="{FF2B5EF4-FFF2-40B4-BE49-F238E27FC236}">
                  <a16:creationId xmlns:a16="http://schemas.microsoft.com/office/drawing/2014/main" id="{00000000-0008-0000-4000-000006EC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66.xml><?xml version="1.0" encoding="utf-8"?>
<xdr:wsDr xmlns:xdr="http://schemas.openxmlformats.org/drawingml/2006/spreadsheetDrawing" xmlns:a="http://schemas.openxmlformats.org/drawingml/2006/main">
  <xdr:twoCellAnchor>
    <xdr:from>
      <xdr:col>1</xdr:col>
      <xdr:colOff>1273628</xdr:colOff>
      <xdr:row>1</xdr:row>
      <xdr:rowOff>1349352</xdr:rowOff>
    </xdr:from>
    <xdr:to>
      <xdr:col>5</xdr:col>
      <xdr:colOff>2662660</xdr:colOff>
      <xdr:row>2</xdr:row>
      <xdr:rowOff>3809999</xdr:rowOff>
    </xdr:to>
    <xdr:pic>
      <xdr:nvPicPr>
        <xdr:cNvPr id="2" name="Picture 1">
          <a:extLst>
            <a:ext uri="{FF2B5EF4-FFF2-40B4-BE49-F238E27FC236}">
              <a16:creationId xmlns:a16="http://schemas.microsoft.com/office/drawing/2014/main" id="{00000000-0008-0000-4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381415" y="1654152"/>
          <a:ext cx="9571007" cy="54324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1979465</xdr:colOff>
      <xdr:row>1</xdr:row>
      <xdr:rowOff>1297616</xdr:rowOff>
    </xdr:from>
    <xdr:to>
      <xdr:col>13</xdr:col>
      <xdr:colOff>2143125</xdr:colOff>
      <xdr:row>2</xdr:row>
      <xdr:rowOff>2797962</xdr:rowOff>
    </xdr:to>
    <xdr:pic>
      <xdr:nvPicPr>
        <xdr:cNvPr id="3" name="Picture 2" descr="index">
          <a:extLst>
            <a:ext uri="{FF2B5EF4-FFF2-40B4-BE49-F238E27FC236}">
              <a16:creationId xmlns:a16="http://schemas.microsoft.com/office/drawing/2014/main" id="{00000000-0008-0000-4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085450" y="1602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31</xdr:row>
      <xdr:rowOff>233589</xdr:rowOff>
    </xdr:from>
    <xdr:to>
      <xdr:col>6</xdr:col>
      <xdr:colOff>4940527</xdr:colOff>
      <xdr:row>31</xdr:row>
      <xdr:rowOff>587374</xdr:rowOff>
    </xdr:to>
    <xdr:sp macro="" textlink="">
      <xdr:nvSpPr>
        <xdr:cNvPr id="4" name="Rectangle 3">
          <a:extLst>
            <a:ext uri="{FF2B5EF4-FFF2-40B4-BE49-F238E27FC236}">
              <a16:creationId xmlns:a16="http://schemas.microsoft.com/office/drawing/2014/main" id="{00000000-0008-0000-4100-000004000000}"/>
            </a:ext>
          </a:extLst>
        </xdr:cNvPr>
        <xdr:cNvSpPr/>
      </xdr:nvSpPr>
      <xdr:spPr>
        <a:xfrm flipH="1">
          <a:off x="10020102923" y="736046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1130526</xdr:colOff>
      <xdr:row>31</xdr:row>
      <xdr:rowOff>258536</xdr:rowOff>
    </xdr:from>
    <xdr:to>
      <xdr:col>5</xdr:col>
      <xdr:colOff>1600201</xdr:colOff>
      <xdr:row>31</xdr:row>
      <xdr:rowOff>762000</xdr:rowOff>
    </xdr:to>
    <xdr:sp macro="" textlink="">
      <xdr:nvSpPr>
        <xdr:cNvPr id="5" name="Rectangle 4">
          <a:extLst>
            <a:ext uri="{FF2B5EF4-FFF2-40B4-BE49-F238E27FC236}">
              <a16:creationId xmlns:a16="http://schemas.microsoft.com/office/drawing/2014/main" id="{00000000-0008-0000-4100-000005000000}"/>
            </a:ext>
          </a:extLst>
        </xdr:cNvPr>
        <xdr:cNvSpPr/>
      </xdr:nvSpPr>
      <xdr:spPr>
        <a:xfrm flipH="1">
          <a:off x="10028443874" y="7362961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31</xdr:row>
      <xdr:rowOff>187099</xdr:rowOff>
    </xdr:from>
    <xdr:to>
      <xdr:col>8</xdr:col>
      <xdr:colOff>1296761</xdr:colOff>
      <xdr:row>31</xdr:row>
      <xdr:rowOff>649741</xdr:rowOff>
    </xdr:to>
    <xdr:sp macro="" textlink="">
      <xdr:nvSpPr>
        <xdr:cNvPr id="6" name="Rectangle 5">
          <a:extLst>
            <a:ext uri="{FF2B5EF4-FFF2-40B4-BE49-F238E27FC236}">
              <a16:creationId xmlns:a16="http://schemas.microsoft.com/office/drawing/2014/main" id="{00000000-0008-0000-4100-000006000000}"/>
            </a:ext>
          </a:extLst>
        </xdr:cNvPr>
        <xdr:cNvSpPr/>
      </xdr:nvSpPr>
      <xdr:spPr>
        <a:xfrm flipH="1">
          <a:off x="10008544789" y="7355817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31</xdr:row>
      <xdr:rowOff>0</xdr:rowOff>
    </xdr:from>
    <xdr:to>
      <xdr:col>5</xdr:col>
      <xdr:colOff>9524</xdr:colOff>
      <xdr:row>31</xdr:row>
      <xdr:rowOff>219048</xdr:rowOff>
    </xdr:to>
    <xdr:pic>
      <xdr:nvPicPr>
        <xdr:cNvPr id="7" name="Picture 6">
          <a:extLst>
            <a:ext uri="{FF2B5EF4-FFF2-40B4-BE49-F238E27FC236}">
              <a16:creationId xmlns:a16="http://schemas.microsoft.com/office/drawing/2014/main" id="{00000000-0008-0000-4100-000007000000}"/>
            </a:ext>
          </a:extLst>
        </xdr:cNvPr>
        <xdr:cNvPicPr>
          <a:picLocks noChangeAspect="1"/>
        </xdr:cNvPicPr>
      </xdr:nvPicPr>
      <xdr:blipFill>
        <a:blip xmlns:r="http://schemas.openxmlformats.org/officeDocument/2006/relationships" r:embed="rId3"/>
        <a:stretch>
          <a:fillRect/>
        </a:stretch>
      </xdr:blipFill>
      <xdr:spPr>
        <a:xfrm>
          <a:off x="10030034551" y="73371075"/>
          <a:ext cx="9524" cy="219048"/>
        </a:xfrm>
        <a:prstGeom prst="rect">
          <a:avLst/>
        </a:prstGeom>
      </xdr:spPr>
    </xdr:pic>
    <xdr:clientData/>
  </xdr:twoCellAnchor>
  <xdr:twoCellAnchor>
    <xdr:from>
      <xdr:col>9</xdr:col>
      <xdr:colOff>3221263</xdr:colOff>
      <xdr:row>31</xdr:row>
      <xdr:rowOff>188686</xdr:rowOff>
    </xdr:from>
    <xdr:to>
      <xdr:col>9</xdr:col>
      <xdr:colOff>3652611</xdr:colOff>
      <xdr:row>31</xdr:row>
      <xdr:rowOff>651328</xdr:rowOff>
    </xdr:to>
    <xdr:sp macro="" textlink="">
      <xdr:nvSpPr>
        <xdr:cNvPr id="8" name="Rectangle 7">
          <a:extLst>
            <a:ext uri="{FF2B5EF4-FFF2-40B4-BE49-F238E27FC236}">
              <a16:creationId xmlns:a16="http://schemas.microsoft.com/office/drawing/2014/main" id="{00000000-0008-0000-4100-000008000000}"/>
            </a:ext>
          </a:extLst>
        </xdr:cNvPr>
        <xdr:cNvSpPr/>
      </xdr:nvSpPr>
      <xdr:spPr>
        <a:xfrm flipH="1">
          <a:off x="10003226664" y="735597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31</xdr:row>
      <xdr:rowOff>290286</xdr:rowOff>
    </xdr:from>
    <xdr:to>
      <xdr:col>3</xdr:col>
      <xdr:colOff>749526</xdr:colOff>
      <xdr:row>31</xdr:row>
      <xdr:rowOff>752927</xdr:rowOff>
    </xdr:to>
    <xdr:sp macro="" textlink="">
      <xdr:nvSpPr>
        <xdr:cNvPr id="9" name="Rectangle 8">
          <a:extLst>
            <a:ext uri="{FF2B5EF4-FFF2-40B4-BE49-F238E27FC236}">
              <a16:creationId xmlns:a16="http://schemas.microsoft.com/office/drawing/2014/main" id="{00000000-0008-0000-4100-000009000000}"/>
            </a:ext>
          </a:extLst>
        </xdr:cNvPr>
        <xdr:cNvSpPr/>
      </xdr:nvSpPr>
      <xdr:spPr>
        <a:xfrm flipH="1">
          <a:off x="10033628424" y="7366136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31</xdr:row>
      <xdr:rowOff>188686</xdr:rowOff>
    </xdr:from>
    <xdr:to>
      <xdr:col>10</xdr:col>
      <xdr:colOff>3652611</xdr:colOff>
      <xdr:row>31</xdr:row>
      <xdr:rowOff>651328</xdr:rowOff>
    </xdr:to>
    <xdr:sp macro="" textlink="">
      <xdr:nvSpPr>
        <xdr:cNvPr id="10" name="Rectangle 9">
          <a:extLst>
            <a:ext uri="{FF2B5EF4-FFF2-40B4-BE49-F238E27FC236}">
              <a16:creationId xmlns:a16="http://schemas.microsoft.com/office/drawing/2014/main" id="{00000000-0008-0000-4100-00000A000000}"/>
            </a:ext>
          </a:extLst>
        </xdr:cNvPr>
        <xdr:cNvSpPr/>
      </xdr:nvSpPr>
      <xdr:spPr>
        <a:xfrm flipH="1">
          <a:off x="9997883139" y="735597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11</xdr:col>
      <xdr:colOff>1931840</xdr:colOff>
      <xdr:row>1</xdr:row>
      <xdr:rowOff>1678616</xdr:rowOff>
    </xdr:from>
    <xdr:to>
      <xdr:col>13</xdr:col>
      <xdr:colOff>2095500</xdr:colOff>
      <xdr:row>2</xdr:row>
      <xdr:rowOff>3178962</xdr:rowOff>
    </xdr:to>
    <xdr:pic>
      <xdr:nvPicPr>
        <xdr:cNvPr id="11" name="Picture 10" descr="index">
          <a:extLst>
            <a:ext uri="{FF2B5EF4-FFF2-40B4-BE49-F238E27FC236}">
              <a16:creationId xmlns:a16="http://schemas.microsoft.com/office/drawing/2014/main" id="{00000000-0008-0000-41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4200-000002000000}"/>
            </a:ext>
          </a:extLst>
        </xdr:cNvPr>
        <xdr:cNvPicPr>
          <a:picLocks noChangeAspect="1"/>
        </xdr:cNvPicPr>
      </xdr:nvPicPr>
      <xdr:blipFill>
        <a:blip xmlns:r="http://schemas.openxmlformats.org/officeDocument/2006/relationships" r:embed="rId1"/>
        <a:stretch>
          <a:fillRect/>
        </a:stretch>
      </xdr:blipFill>
      <xdr:spPr>
        <a:xfrm>
          <a:off x="9987743551" y="109442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4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42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2027521" name="Object 1" hidden="1">
                <a:extLst>
                  <a:ext uri="{63B3BB69-23CF-44E3-9099-C40C66FF867C}">
                    <a14:compatExt spid="_x0000_s2027521"/>
                  </a:ext>
                  <a:ext uri="{FF2B5EF4-FFF2-40B4-BE49-F238E27FC236}">
                    <a16:creationId xmlns:a16="http://schemas.microsoft.com/office/drawing/2014/main" id="{00000000-0008-0000-4200-000001F01E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42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42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4200-000007000000}"/>
            </a:ext>
          </a:extLst>
        </xdr:cNvPr>
        <xdr:cNvPicPr>
          <a:picLocks noChangeAspect="1"/>
        </xdr:cNvPicPr>
      </xdr:nvPicPr>
      <xdr:blipFill>
        <a:blip xmlns:r="http://schemas.openxmlformats.org/officeDocument/2006/relationships" r:embed="rId1"/>
        <a:stretch>
          <a:fillRect/>
        </a:stretch>
      </xdr:blipFill>
      <xdr:spPr>
        <a:xfrm>
          <a:off x="9987743551" y="106203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2027522" name="Check Box 2" hidden="1">
              <a:extLst>
                <a:ext uri="{63B3BB69-23CF-44E3-9099-C40C66FF867C}">
                  <a14:compatExt spid="_x0000_s2027522"/>
                </a:ext>
                <a:ext uri="{FF2B5EF4-FFF2-40B4-BE49-F238E27FC236}">
                  <a16:creationId xmlns:a16="http://schemas.microsoft.com/office/drawing/2014/main" id="{00000000-0008-0000-4200-000002F0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2027523" name="Check Box 3" hidden="1">
              <a:extLst>
                <a:ext uri="{63B3BB69-23CF-44E3-9099-C40C66FF867C}">
                  <a14:compatExt spid="_x0000_s2027523"/>
                </a:ext>
                <a:ext uri="{FF2B5EF4-FFF2-40B4-BE49-F238E27FC236}">
                  <a16:creationId xmlns:a16="http://schemas.microsoft.com/office/drawing/2014/main" id="{00000000-0008-0000-4200-000003F0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2027524" name="Check Box 4" hidden="1">
              <a:extLst>
                <a:ext uri="{63B3BB69-23CF-44E3-9099-C40C66FF867C}">
                  <a14:compatExt spid="_x0000_s2027524"/>
                </a:ext>
                <a:ext uri="{FF2B5EF4-FFF2-40B4-BE49-F238E27FC236}">
                  <a16:creationId xmlns:a16="http://schemas.microsoft.com/office/drawing/2014/main" id="{00000000-0008-0000-4200-000004F0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2027525" name="Check Box 5" hidden="1">
              <a:extLst>
                <a:ext uri="{63B3BB69-23CF-44E3-9099-C40C66FF867C}">
                  <a14:compatExt spid="_x0000_s2027525"/>
                </a:ext>
                <a:ext uri="{FF2B5EF4-FFF2-40B4-BE49-F238E27FC236}">
                  <a16:creationId xmlns:a16="http://schemas.microsoft.com/office/drawing/2014/main" id="{00000000-0008-0000-4200-000005F0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2027526" name="Check Box 6" hidden="1">
              <a:extLst>
                <a:ext uri="{63B3BB69-23CF-44E3-9099-C40C66FF867C}">
                  <a14:compatExt spid="_x0000_s2027526"/>
                </a:ext>
                <a:ext uri="{FF2B5EF4-FFF2-40B4-BE49-F238E27FC236}">
                  <a16:creationId xmlns:a16="http://schemas.microsoft.com/office/drawing/2014/main" id="{00000000-0008-0000-4200-000006F0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68.xml><?xml version="1.0" encoding="utf-8"?>
<xdr:wsDr xmlns:xdr="http://schemas.openxmlformats.org/drawingml/2006/spreadsheetDrawing" xmlns:a="http://schemas.openxmlformats.org/drawingml/2006/main">
  <xdr:twoCellAnchor>
    <xdr:from>
      <xdr:col>1</xdr:col>
      <xdr:colOff>1273628</xdr:colOff>
      <xdr:row>1</xdr:row>
      <xdr:rowOff>1349352</xdr:rowOff>
    </xdr:from>
    <xdr:to>
      <xdr:col>5</xdr:col>
      <xdr:colOff>2662660</xdr:colOff>
      <xdr:row>2</xdr:row>
      <xdr:rowOff>3809999</xdr:rowOff>
    </xdr:to>
    <xdr:pic>
      <xdr:nvPicPr>
        <xdr:cNvPr id="2" name="Picture 1">
          <a:extLst>
            <a:ext uri="{FF2B5EF4-FFF2-40B4-BE49-F238E27FC236}">
              <a16:creationId xmlns:a16="http://schemas.microsoft.com/office/drawing/2014/main" id="{00000000-0008-0000-4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381415" y="1654152"/>
          <a:ext cx="9571007" cy="54324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1979465</xdr:colOff>
      <xdr:row>1</xdr:row>
      <xdr:rowOff>1297616</xdr:rowOff>
    </xdr:from>
    <xdr:to>
      <xdr:col>13</xdr:col>
      <xdr:colOff>2143125</xdr:colOff>
      <xdr:row>2</xdr:row>
      <xdr:rowOff>2797962</xdr:rowOff>
    </xdr:to>
    <xdr:pic>
      <xdr:nvPicPr>
        <xdr:cNvPr id="3" name="Picture 2" descr="index">
          <a:extLst>
            <a:ext uri="{FF2B5EF4-FFF2-40B4-BE49-F238E27FC236}">
              <a16:creationId xmlns:a16="http://schemas.microsoft.com/office/drawing/2014/main" id="{00000000-0008-0000-4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085450" y="1602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31</xdr:row>
      <xdr:rowOff>233589</xdr:rowOff>
    </xdr:from>
    <xdr:to>
      <xdr:col>6</xdr:col>
      <xdr:colOff>4940527</xdr:colOff>
      <xdr:row>31</xdr:row>
      <xdr:rowOff>587374</xdr:rowOff>
    </xdr:to>
    <xdr:sp macro="" textlink="">
      <xdr:nvSpPr>
        <xdr:cNvPr id="4" name="Rectangle 3">
          <a:extLst>
            <a:ext uri="{FF2B5EF4-FFF2-40B4-BE49-F238E27FC236}">
              <a16:creationId xmlns:a16="http://schemas.microsoft.com/office/drawing/2014/main" id="{00000000-0008-0000-4300-000004000000}"/>
            </a:ext>
          </a:extLst>
        </xdr:cNvPr>
        <xdr:cNvSpPr/>
      </xdr:nvSpPr>
      <xdr:spPr>
        <a:xfrm flipH="1">
          <a:off x="10020102923" y="736046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1130526</xdr:colOff>
      <xdr:row>31</xdr:row>
      <xdr:rowOff>258536</xdr:rowOff>
    </xdr:from>
    <xdr:to>
      <xdr:col>5</xdr:col>
      <xdr:colOff>1600201</xdr:colOff>
      <xdr:row>31</xdr:row>
      <xdr:rowOff>762000</xdr:rowOff>
    </xdr:to>
    <xdr:sp macro="" textlink="">
      <xdr:nvSpPr>
        <xdr:cNvPr id="5" name="Rectangle 4">
          <a:extLst>
            <a:ext uri="{FF2B5EF4-FFF2-40B4-BE49-F238E27FC236}">
              <a16:creationId xmlns:a16="http://schemas.microsoft.com/office/drawing/2014/main" id="{00000000-0008-0000-4300-000005000000}"/>
            </a:ext>
          </a:extLst>
        </xdr:cNvPr>
        <xdr:cNvSpPr/>
      </xdr:nvSpPr>
      <xdr:spPr>
        <a:xfrm flipH="1">
          <a:off x="10028443874" y="7362961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31</xdr:row>
      <xdr:rowOff>187099</xdr:rowOff>
    </xdr:from>
    <xdr:to>
      <xdr:col>8</xdr:col>
      <xdr:colOff>1296761</xdr:colOff>
      <xdr:row>31</xdr:row>
      <xdr:rowOff>649741</xdr:rowOff>
    </xdr:to>
    <xdr:sp macro="" textlink="">
      <xdr:nvSpPr>
        <xdr:cNvPr id="6" name="Rectangle 5">
          <a:extLst>
            <a:ext uri="{FF2B5EF4-FFF2-40B4-BE49-F238E27FC236}">
              <a16:creationId xmlns:a16="http://schemas.microsoft.com/office/drawing/2014/main" id="{00000000-0008-0000-4300-000006000000}"/>
            </a:ext>
          </a:extLst>
        </xdr:cNvPr>
        <xdr:cNvSpPr/>
      </xdr:nvSpPr>
      <xdr:spPr>
        <a:xfrm flipH="1">
          <a:off x="10008544789" y="7355817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31</xdr:row>
      <xdr:rowOff>0</xdr:rowOff>
    </xdr:from>
    <xdr:to>
      <xdr:col>5</xdr:col>
      <xdr:colOff>9524</xdr:colOff>
      <xdr:row>31</xdr:row>
      <xdr:rowOff>219048</xdr:rowOff>
    </xdr:to>
    <xdr:pic>
      <xdr:nvPicPr>
        <xdr:cNvPr id="7" name="Picture 6">
          <a:extLst>
            <a:ext uri="{FF2B5EF4-FFF2-40B4-BE49-F238E27FC236}">
              <a16:creationId xmlns:a16="http://schemas.microsoft.com/office/drawing/2014/main" id="{00000000-0008-0000-4300-000007000000}"/>
            </a:ext>
          </a:extLst>
        </xdr:cNvPr>
        <xdr:cNvPicPr>
          <a:picLocks noChangeAspect="1"/>
        </xdr:cNvPicPr>
      </xdr:nvPicPr>
      <xdr:blipFill>
        <a:blip xmlns:r="http://schemas.openxmlformats.org/officeDocument/2006/relationships" r:embed="rId3"/>
        <a:stretch>
          <a:fillRect/>
        </a:stretch>
      </xdr:blipFill>
      <xdr:spPr>
        <a:xfrm>
          <a:off x="10030034551" y="73371075"/>
          <a:ext cx="9524" cy="219048"/>
        </a:xfrm>
        <a:prstGeom prst="rect">
          <a:avLst/>
        </a:prstGeom>
      </xdr:spPr>
    </xdr:pic>
    <xdr:clientData/>
  </xdr:twoCellAnchor>
  <xdr:twoCellAnchor>
    <xdr:from>
      <xdr:col>9</xdr:col>
      <xdr:colOff>3221263</xdr:colOff>
      <xdr:row>31</xdr:row>
      <xdr:rowOff>188686</xdr:rowOff>
    </xdr:from>
    <xdr:to>
      <xdr:col>9</xdr:col>
      <xdr:colOff>3652611</xdr:colOff>
      <xdr:row>31</xdr:row>
      <xdr:rowOff>651328</xdr:rowOff>
    </xdr:to>
    <xdr:sp macro="" textlink="">
      <xdr:nvSpPr>
        <xdr:cNvPr id="8" name="Rectangle 7">
          <a:extLst>
            <a:ext uri="{FF2B5EF4-FFF2-40B4-BE49-F238E27FC236}">
              <a16:creationId xmlns:a16="http://schemas.microsoft.com/office/drawing/2014/main" id="{00000000-0008-0000-4300-000008000000}"/>
            </a:ext>
          </a:extLst>
        </xdr:cNvPr>
        <xdr:cNvSpPr/>
      </xdr:nvSpPr>
      <xdr:spPr>
        <a:xfrm flipH="1">
          <a:off x="10003226664" y="735597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31</xdr:row>
      <xdr:rowOff>290286</xdr:rowOff>
    </xdr:from>
    <xdr:to>
      <xdr:col>3</xdr:col>
      <xdr:colOff>749526</xdr:colOff>
      <xdr:row>31</xdr:row>
      <xdr:rowOff>752927</xdr:rowOff>
    </xdr:to>
    <xdr:sp macro="" textlink="">
      <xdr:nvSpPr>
        <xdr:cNvPr id="9" name="Rectangle 8">
          <a:extLst>
            <a:ext uri="{FF2B5EF4-FFF2-40B4-BE49-F238E27FC236}">
              <a16:creationId xmlns:a16="http://schemas.microsoft.com/office/drawing/2014/main" id="{00000000-0008-0000-4300-000009000000}"/>
            </a:ext>
          </a:extLst>
        </xdr:cNvPr>
        <xdr:cNvSpPr/>
      </xdr:nvSpPr>
      <xdr:spPr>
        <a:xfrm flipH="1">
          <a:off x="10033628424" y="7366136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31</xdr:row>
      <xdr:rowOff>188686</xdr:rowOff>
    </xdr:from>
    <xdr:to>
      <xdr:col>10</xdr:col>
      <xdr:colOff>3652611</xdr:colOff>
      <xdr:row>31</xdr:row>
      <xdr:rowOff>651328</xdr:rowOff>
    </xdr:to>
    <xdr:sp macro="" textlink="">
      <xdr:nvSpPr>
        <xdr:cNvPr id="10" name="Rectangle 9">
          <a:extLst>
            <a:ext uri="{FF2B5EF4-FFF2-40B4-BE49-F238E27FC236}">
              <a16:creationId xmlns:a16="http://schemas.microsoft.com/office/drawing/2014/main" id="{00000000-0008-0000-4300-00000A000000}"/>
            </a:ext>
          </a:extLst>
        </xdr:cNvPr>
        <xdr:cNvSpPr/>
      </xdr:nvSpPr>
      <xdr:spPr>
        <a:xfrm flipH="1">
          <a:off x="9997883139" y="735597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11</xdr:col>
      <xdr:colOff>1931840</xdr:colOff>
      <xdr:row>1</xdr:row>
      <xdr:rowOff>1678616</xdr:rowOff>
    </xdr:from>
    <xdr:to>
      <xdr:col>13</xdr:col>
      <xdr:colOff>2095500</xdr:colOff>
      <xdr:row>2</xdr:row>
      <xdr:rowOff>3178962</xdr:rowOff>
    </xdr:to>
    <xdr:pic>
      <xdr:nvPicPr>
        <xdr:cNvPr id="11" name="Picture 10" descr="index">
          <a:extLst>
            <a:ext uri="{FF2B5EF4-FFF2-40B4-BE49-F238E27FC236}">
              <a16:creationId xmlns:a16="http://schemas.microsoft.com/office/drawing/2014/main" id="{00000000-0008-0000-43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4400-000002000000}"/>
            </a:ext>
          </a:extLst>
        </xdr:cNvPr>
        <xdr:cNvPicPr>
          <a:picLocks noChangeAspect="1"/>
        </xdr:cNvPicPr>
      </xdr:nvPicPr>
      <xdr:blipFill>
        <a:blip xmlns:r="http://schemas.openxmlformats.org/officeDocument/2006/relationships" r:embed="rId1"/>
        <a:stretch>
          <a:fillRect/>
        </a:stretch>
      </xdr:blipFill>
      <xdr:spPr>
        <a:xfrm>
          <a:off x="9987991201" y="107156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44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38793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4400-000004000000}"/>
            </a:ext>
          </a:extLst>
        </xdr:cNvPr>
        <xdr:cNvGrpSpPr>
          <a:grpSpLocks/>
        </xdr:cNvGrpSpPr>
      </xdr:nvGrpSpPr>
      <xdr:grpSpPr bwMode="auto">
        <a:xfrm>
          <a:off x="9948561152"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2028545" name="Object 1" hidden="1">
                <a:extLst>
                  <a:ext uri="{63B3BB69-23CF-44E3-9099-C40C66FF867C}">
                    <a14:compatExt spid="_x0000_s2028545"/>
                  </a:ext>
                  <a:ext uri="{FF2B5EF4-FFF2-40B4-BE49-F238E27FC236}">
                    <a16:creationId xmlns:a16="http://schemas.microsoft.com/office/drawing/2014/main" id="{00000000-0008-0000-4400-000001F41E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44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44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09748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4400-000007000000}"/>
            </a:ext>
          </a:extLst>
        </xdr:cNvPr>
        <xdr:cNvPicPr>
          <a:picLocks noChangeAspect="1"/>
        </xdr:cNvPicPr>
      </xdr:nvPicPr>
      <xdr:blipFill>
        <a:blip xmlns:r="http://schemas.openxmlformats.org/officeDocument/2006/relationships" r:embed="rId1"/>
        <a:stretch>
          <a:fillRect/>
        </a:stretch>
      </xdr:blipFill>
      <xdr:spPr>
        <a:xfrm>
          <a:off x="9987991201" y="103917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2028546" name="Check Box 2" hidden="1">
              <a:extLst>
                <a:ext uri="{63B3BB69-23CF-44E3-9099-C40C66FF867C}">
                  <a14:compatExt spid="_x0000_s2028546"/>
                </a:ext>
                <a:ext uri="{FF2B5EF4-FFF2-40B4-BE49-F238E27FC236}">
                  <a16:creationId xmlns:a16="http://schemas.microsoft.com/office/drawing/2014/main" id="{00000000-0008-0000-4400-000002F4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2028547" name="Check Box 3" hidden="1">
              <a:extLst>
                <a:ext uri="{63B3BB69-23CF-44E3-9099-C40C66FF867C}">
                  <a14:compatExt spid="_x0000_s2028547"/>
                </a:ext>
                <a:ext uri="{FF2B5EF4-FFF2-40B4-BE49-F238E27FC236}">
                  <a16:creationId xmlns:a16="http://schemas.microsoft.com/office/drawing/2014/main" id="{00000000-0008-0000-4400-000003F4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2028548" name="Check Box 4" hidden="1">
              <a:extLst>
                <a:ext uri="{63B3BB69-23CF-44E3-9099-C40C66FF867C}">
                  <a14:compatExt spid="_x0000_s2028548"/>
                </a:ext>
                <a:ext uri="{FF2B5EF4-FFF2-40B4-BE49-F238E27FC236}">
                  <a16:creationId xmlns:a16="http://schemas.microsoft.com/office/drawing/2014/main" id="{00000000-0008-0000-4400-000004F4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2028549" name="Check Box 5" hidden="1">
              <a:extLst>
                <a:ext uri="{63B3BB69-23CF-44E3-9099-C40C66FF867C}">
                  <a14:compatExt spid="_x0000_s2028549"/>
                </a:ext>
                <a:ext uri="{FF2B5EF4-FFF2-40B4-BE49-F238E27FC236}">
                  <a16:creationId xmlns:a16="http://schemas.microsoft.com/office/drawing/2014/main" id="{00000000-0008-0000-4400-000005F4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2028550" name="Check Box 6" hidden="1">
              <a:extLst>
                <a:ext uri="{63B3BB69-23CF-44E3-9099-C40C66FF867C}">
                  <a14:compatExt spid="_x0000_s2028550"/>
                </a:ext>
                <a:ext uri="{FF2B5EF4-FFF2-40B4-BE49-F238E27FC236}">
                  <a16:creationId xmlns:a16="http://schemas.microsoft.com/office/drawing/2014/main" id="{00000000-0008-0000-4400-000006F41E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70.xml><?xml version="1.0" encoding="utf-8"?>
<xdr:wsDr xmlns:xdr="http://schemas.openxmlformats.org/drawingml/2006/spreadsheetDrawing" xmlns:a="http://schemas.openxmlformats.org/drawingml/2006/main">
  <xdr:twoCellAnchor>
    <xdr:from>
      <xdr:col>1</xdr:col>
      <xdr:colOff>1273628</xdr:colOff>
      <xdr:row>1</xdr:row>
      <xdr:rowOff>1349352</xdr:rowOff>
    </xdr:from>
    <xdr:to>
      <xdr:col>5</xdr:col>
      <xdr:colOff>2662660</xdr:colOff>
      <xdr:row>2</xdr:row>
      <xdr:rowOff>3809999</xdr:rowOff>
    </xdr:to>
    <xdr:pic>
      <xdr:nvPicPr>
        <xdr:cNvPr id="2" name="Picture 1">
          <a:extLst>
            <a:ext uri="{FF2B5EF4-FFF2-40B4-BE49-F238E27FC236}">
              <a16:creationId xmlns:a16="http://schemas.microsoft.com/office/drawing/2014/main" id="{00000000-0008-0000-4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381415" y="1654152"/>
          <a:ext cx="9571007" cy="54324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1979465</xdr:colOff>
      <xdr:row>1</xdr:row>
      <xdr:rowOff>1297616</xdr:rowOff>
    </xdr:from>
    <xdr:to>
      <xdr:col>13</xdr:col>
      <xdr:colOff>2143125</xdr:colOff>
      <xdr:row>2</xdr:row>
      <xdr:rowOff>2797962</xdr:rowOff>
    </xdr:to>
    <xdr:pic>
      <xdr:nvPicPr>
        <xdr:cNvPr id="3" name="Picture 2" descr="index">
          <a:extLst>
            <a:ext uri="{FF2B5EF4-FFF2-40B4-BE49-F238E27FC236}">
              <a16:creationId xmlns:a16="http://schemas.microsoft.com/office/drawing/2014/main" id="{00000000-0008-0000-4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085450" y="1602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31</xdr:row>
      <xdr:rowOff>233589</xdr:rowOff>
    </xdr:from>
    <xdr:to>
      <xdr:col>6</xdr:col>
      <xdr:colOff>4940527</xdr:colOff>
      <xdr:row>31</xdr:row>
      <xdr:rowOff>587374</xdr:rowOff>
    </xdr:to>
    <xdr:sp macro="" textlink="">
      <xdr:nvSpPr>
        <xdr:cNvPr id="4" name="Rectangle 3">
          <a:extLst>
            <a:ext uri="{FF2B5EF4-FFF2-40B4-BE49-F238E27FC236}">
              <a16:creationId xmlns:a16="http://schemas.microsoft.com/office/drawing/2014/main" id="{00000000-0008-0000-4500-000004000000}"/>
            </a:ext>
          </a:extLst>
        </xdr:cNvPr>
        <xdr:cNvSpPr/>
      </xdr:nvSpPr>
      <xdr:spPr>
        <a:xfrm flipH="1">
          <a:off x="10020102923" y="736046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1130526</xdr:colOff>
      <xdr:row>31</xdr:row>
      <xdr:rowOff>258536</xdr:rowOff>
    </xdr:from>
    <xdr:to>
      <xdr:col>5</xdr:col>
      <xdr:colOff>1600201</xdr:colOff>
      <xdr:row>31</xdr:row>
      <xdr:rowOff>762000</xdr:rowOff>
    </xdr:to>
    <xdr:sp macro="" textlink="">
      <xdr:nvSpPr>
        <xdr:cNvPr id="5" name="Rectangle 4">
          <a:extLst>
            <a:ext uri="{FF2B5EF4-FFF2-40B4-BE49-F238E27FC236}">
              <a16:creationId xmlns:a16="http://schemas.microsoft.com/office/drawing/2014/main" id="{00000000-0008-0000-4500-000005000000}"/>
            </a:ext>
          </a:extLst>
        </xdr:cNvPr>
        <xdr:cNvSpPr/>
      </xdr:nvSpPr>
      <xdr:spPr>
        <a:xfrm flipH="1">
          <a:off x="10028443874" y="7362961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31</xdr:row>
      <xdr:rowOff>187099</xdr:rowOff>
    </xdr:from>
    <xdr:to>
      <xdr:col>8</xdr:col>
      <xdr:colOff>1296761</xdr:colOff>
      <xdr:row>31</xdr:row>
      <xdr:rowOff>649741</xdr:rowOff>
    </xdr:to>
    <xdr:sp macro="" textlink="">
      <xdr:nvSpPr>
        <xdr:cNvPr id="6" name="Rectangle 5">
          <a:extLst>
            <a:ext uri="{FF2B5EF4-FFF2-40B4-BE49-F238E27FC236}">
              <a16:creationId xmlns:a16="http://schemas.microsoft.com/office/drawing/2014/main" id="{00000000-0008-0000-4500-000006000000}"/>
            </a:ext>
          </a:extLst>
        </xdr:cNvPr>
        <xdr:cNvSpPr/>
      </xdr:nvSpPr>
      <xdr:spPr>
        <a:xfrm flipH="1">
          <a:off x="10008544789" y="7355817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31</xdr:row>
      <xdr:rowOff>0</xdr:rowOff>
    </xdr:from>
    <xdr:to>
      <xdr:col>5</xdr:col>
      <xdr:colOff>9524</xdr:colOff>
      <xdr:row>31</xdr:row>
      <xdr:rowOff>219048</xdr:rowOff>
    </xdr:to>
    <xdr:pic>
      <xdr:nvPicPr>
        <xdr:cNvPr id="7" name="Picture 6">
          <a:extLst>
            <a:ext uri="{FF2B5EF4-FFF2-40B4-BE49-F238E27FC236}">
              <a16:creationId xmlns:a16="http://schemas.microsoft.com/office/drawing/2014/main" id="{00000000-0008-0000-4500-000007000000}"/>
            </a:ext>
          </a:extLst>
        </xdr:cNvPr>
        <xdr:cNvPicPr>
          <a:picLocks noChangeAspect="1"/>
        </xdr:cNvPicPr>
      </xdr:nvPicPr>
      <xdr:blipFill>
        <a:blip xmlns:r="http://schemas.openxmlformats.org/officeDocument/2006/relationships" r:embed="rId3"/>
        <a:stretch>
          <a:fillRect/>
        </a:stretch>
      </xdr:blipFill>
      <xdr:spPr>
        <a:xfrm>
          <a:off x="10030034551" y="73371075"/>
          <a:ext cx="9524" cy="219048"/>
        </a:xfrm>
        <a:prstGeom prst="rect">
          <a:avLst/>
        </a:prstGeom>
      </xdr:spPr>
    </xdr:pic>
    <xdr:clientData/>
  </xdr:twoCellAnchor>
  <xdr:twoCellAnchor>
    <xdr:from>
      <xdr:col>9</xdr:col>
      <xdr:colOff>3221263</xdr:colOff>
      <xdr:row>31</xdr:row>
      <xdr:rowOff>188686</xdr:rowOff>
    </xdr:from>
    <xdr:to>
      <xdr:col>9</xdr:col>
      <xdr:colOff>3652611</xdr:colOff>
      <xdr:row>31</xdr:row>
      <xdr:rowOff>651328</xdr:rowOff>
    </xdr:to>
    <xdr:sp macro="" textlink="">
      <xdr:nvSpPr>
        <xdr:cNvPr id="8" name="Rectangle 7">
          <a:extLst>
            <a:ext uri="{FF2B5EF4-FFF2-40B4-BE49-F238E27FC236}">
              <a16:creationId xmlns:a16="http://schemas.microsoft.com/office/drawing/2014/main" id="{00000000-0008-0000-4500-000008000000}"/>
            </a:ext>
          </a:extLst>
        </xdr:cNvPr>
        <xdr:cNvSpPr/>
      </xdr:nvSpPr>
      <xdr:spPr>
        <a:xfrm flipH="1">
          <a:off x="10003226664" y="735597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31</xdr:row>
      <xdr:rowOff>290286</xdr:rowOff>
    </xdr:from>
    <xdr:to>
      <xdr:col>3</xdr:col>
      <xdr:colOff>749526</xdr:colOff>
      <xdr:row>31</xdr:row>
      <xdr:rowOff>752927</xdr:rowOff>
    </xdr:to>
    <xdr:sp macro="" textlink="">
      <xdr:nvSpPr>
        <xdr:cNvPr id="9" name="Rectangle 8">
          <a:extLst>
            <a:ext uri="{FF2B5EF4-FFF2-40B4-BE49-F238E27FC236}">
              <a16:creationId xmlns:a16="http://schemas.microsoft.com/office/drawing/2014/main" id="{00000000-0008-0000-4500-000009000000}"/>
            </a:ext>
          </a:extLst>
        </xdr:cNvPr>
        <xdr:cNvSpPr/>
      </xdr:nvSpPr>
      <xdr:spPr>
        <a:xfrm flipH="1">
          <a:off x="10033628424" y="7366136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31</xdr:row>
      <xdr:rowOff>188686</xdr:rowOff>
    </xdr:from>
    <xdr:to>
      <xdr:col>10</xdr:col>
      <xdr:colOff>3652611</xdr:colOff>
      <xdr:row>31</xdr:row>
      <xdr:rowOff>651328</xdr:rowOff>
    </xdr:to>
    <xdr:sp macro="" textlink="">
      <xdr:nvSpPr>
        <xdr:cNvPr id="10" name="Rectangle 9">
          <a:extLst>
            <a:ext uri="{FF2B5EF4-FFF2-40B4-BE49-F238E27FC236}">
              <a16:creationId xmlns:a16="http://schemas.microsoft.com/office/drawing/2014/main" id="{00000000-0008-0000-4500-00000A000000}"/>
            </a:ext>
          </a:extLst>
        </xdr:cNvPr>
        <xdr:cNvSpPr/>
      </xdr:nvSpPr>
      <xdr:spPr>
        <a:xfrm flipH="1">
          <a:off x="9997883139" y="735597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11</xdr:col>
      <xdr:colOff>1931840</xdr:colOff>
      <xdr:row>1</xdr:row>
      <xdr:rowOff>1678616</xdr:rowOff>
    </xdr:from>
    <xdr:to>
      <xdr:col>13</xdr:col>
      <xdr:colOff>2095500</xdr:colOff>
      <xdr:row>2</xdr:row>
      <xdr:rowOff>3178962</xdr:rowOff>
    </xdr:to>
    <xdr:pic>
      <xdr:nvPicPr>
        <xdr:cNvPr id="11" name="Picture 10" descr="index">
          <a:extLst>
            <a:ext uri="{FF2B5EF4-FFF2-40B4-BE49-F238E27FC236}">
              <a16:creationId xmlns:a16="http://schemas.microsoft.com/office/drawing/2014/main" id="{00000000-0008-0000-45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4600-000002000000}"/>
            </a:ext>
          </a:extLst>
        </xdr:cNvPr>
        <xdr:cNvPicPr>
          <a:picLocks noChangeAspect="1"/>
        </xdr:cNvPicPr>
      </xdr:nvPicPr>
      <xdr:blipFill>
        <a:blip xmlns:r="http://schemas.openxmlformats.org/officeDocument/2006/relationships" r:embed="rId1"/>
        <a:stretch>
          <a:fillRect/>
        </a:stretch>
      </xdr:blipFill>
      <xdr:spPr>
        <a:xfrm>
          <a:off x="9990048601" y="121920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38100</xdr:rowOff>
        </xdr:to>
        <xdr:sp macro="" textlink="">
          <xdr:nvSpPr>
            <xdr:cNvPr id="1856513" name="Check Box 1" hidden="1">
              <a:extLst>
                <a:ext uri="{63B3BB69-23CF-44E3-9099-C40C66FF867C}">
                  <a14:compatExt spid="_x0000_s1856513"/>
                </a:ext>
                <a:ext uri="{FF2B5EF4-FFF2-40B4-BE49-F238E27FC236}">
                  <a16:creationId xmlns:a16="http://schemas.microsoft.com/office/drawing/2014/main" id="{00000000-0008-0000-4600-00000154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1009650</xdr:colOff>
          <xdr:row>36</xdr:row>
          <xdr:rowOff>9525</xdr:rowOff>
        </xdr:to>
        <xdr:sp macro="" textlink="">
          <xdr:nvSpPr>
            <xdr:cNvPr id="1856514" name="Check Box 2" hidden="1">
              <a:extLst>
                <a:ext uri="{63B3BB69-23CF-44E3-9099-C40C66FF867C}">
                  <a14:compatExt spid="_x0000_s1856514"/>
                </a:ext>
                <a:ext uri="{FF2B5EF4-FFF2-40B4-BE49-F238E27FC236}">
                  <a16:creationId xmlns:a16="http://schemas.microsoft.com/office/drawing/2014/main" id="{00000000-0008-0000-4600-00000254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1856515" name="Check Box 3" hidden="1">
              <a:extLst>
                <a:ext uri="{63B3BB69-23CF-44E3-9099-C40C66FF867C}">
                  <a14:compatExt spid="_x0000_s1856515"/>
                </a:ext>
                <a:ext uri="{FF2B5EF4-FFF2-40B4-BE49-F238E27FC236}">
                  <a16:creationId xmlns:a16="http://schemas.microsoft.com/office/drawing/2014/main" id="{00000000-0008-0000-4600-00000354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609600</xdr:colOff>
          <xdr:row>36</xdr:row>
          <xdr:rowOff>38100</xdr:rowOff>
        </xdr:to>
        <xdr:sp macro="" textlink="">
          <xdr:nvSpPr>
            <xdr:cNvPr id="1856516" name="Check Box 4" hidden="1">
              <a:extLst>
                <a:ext uri="{63B3BB69-23CF-44E3-9099-C40C66FF867C}">
                  <a14:compatExt spid="_x0000_s1856516"/>
                </a:ext>
                <a:ext uri="{FF2B5EF4-FFF2-40B4-BE49-F238E27FC236}">
                  <a16:creationId xmlns:a16="http://schemas.microsoft.com/office/drawing/2014/main" id="{00000000-0008-0000-4600-00000454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38100</xdr:rowOff>
        </xdr:to>
        <xdr:sp macro="" textlink="">
          <xdr:nvSpPr>
            <xdr:cNvPr id="1856517" name="Check Box 5" hidden="1">
              <a:extLst>
                <a:ext uri="{63B3BB69-23CF-44E3-9099-C40C66FF867C}">
                  <a14:compatExt spid="_x0000_s1856517"/>
                </a:ext>
                <a:ext uri="{FF2B5EF4-FFF2-40B4-BE49-F238E27FC236}">
                  <a16:creationId xmlns:a16="http://schemas.microsoft.com/office/drawing/2014/main" id="{00000000-0008-0000-4600-00000554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3" name="Picture 1">
          <a:extLst>
            <a:ext uri="{FF2B5EF4-FFF2-40B4-BE49-F238E27FC236}">
              <a16:creationId xmlns:a16="http://schemas.microsoft.com/office/drawing/2014/main" id="{00000000-0008-0000-4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9302456" y="838620"/>
          <a:ext cx="1219033"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4" name="Group 3">
          <a:extLst>
            <a:ext uri="{FF2B5EF4-FFF2-40B4-BE49-F238E27FC236}">
              <a16:creationId xmlns:a16="http://schemas.microsoft.com/office/drawing/2014/main" id="{00000000-0008-0000-4600-000004000000}"/>
            </a:ext>
          </a:extLst>
        </xdr:cNvPr>
        <xdr:cNvGrpSpPr>
          <a:grpSpLocks/>
        </xdr:cNvGrpSpPr>
      </xdr:nvGrpSpPr>
      <xdr:grpSpPr bwMode="auto">
        <a:xfrm>
          <a:off x="10034148379" y="779689"/>
          <a:ext cx="2520615" cy="1402556"/>
          <a:chOff x="7483" y="1187"/>
          <a:chExt cx="3022" cy="1915"/>
        </a:xfrm>
      </xdr:grpSpPr>
      <mc:AlternateContent xmlns:mc="http://schemas.openxmlformats.org/markup-compatibility/2006">
        <mc:Choice xmlns:a14="http://schemas.microsoft.com/office/drawing/2010/main" Requires="a14">
          <xdr:sp macro="" textlink="">
            <xdr:nvSpPr>
              <xdr:cNvPr id="1856518" name="Object 6" hidden="1">
                <a:extLst>
                  <a:ext uri="{63B3BB69-23CF-44E3-9099-C40C66FF867C}">
                    <a14:compatExt spid="_x0000_s1856518"/>
                  </a:ext>
                  <a:ext uri="{FF2B5EF4-FFF2-40B4-BE49-F238E27FC236}">
                    <a16:creationId xmlns:a16="http://schemas.microsoft.com/office/drawing/2014/main" id="{00000000-0008-0000-4600-000006541C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46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6" name="Picture 5" descr="index">
          <a:extLst>
            <a:ext uri="{FF2B5EF4-FFF2-40B4-BE49-F238E27FC236}">
              <a16:creationId xmlns:a16="http://schemas.microsoft.com/office/drawing/2014/main" id="{00000000-0008-0000-46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74393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4600-000007000000}"/>
            </a:ext>
          </a:extLst>
        </xdr:cNvPr>
        <xdr:cNvPicPr>
          <a:picLocks noChangeAspect="1"/>
        </xdr:cNvPicPr>
      </xdr:nvPicPr>
      <xdr:blipFill>
        <a:blip xmlns:r="http://schemas.openxmlformats.org/officeDocument/2006/relationships" r:embed="rId1"/>
        <a:stretch>
          <a:fillRect/>
        </a:stretch>
      </xdr:blipFill>
      <xdr:spPr>
        <a:xfrm>
          <a:off x="9990048601" y="119062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180975</xdr:colOff>
          <xdr:row>34</xdr:row>
          <xdr:rowOff>247650</xdr:rowOff>
        </xdr:to>
        <xdr:sp macro="" textlink="">
          <xdr:nvSpPr>
            <xdr:cNvPr id="1856519" name="Check Box 7" hidden="1">
              <a:extLst>
                <a:ext uri="{63B3BB69-23CF-44E3-9099-C40C66FF867C}">
                  <a14:compatExt spid="_x0000_s1856519"/>
                </a:ext>
                <a:ext uri="{FF2B5EF4-FFF2-40B4-BE49-F238E27FC236}">
                  <a16:creationId xmlns:a16="http://schemas.microsoft.com/office/drawing/2014/main" id="{00000000-0008-0000-4600-00000754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657225</xdr:colOff>
          <xdr:row>34</xdr:row>
          <xdr:rowOff>247650</xdr:rowOff>
        </xdr:to>
        <xdr:sp macro="" textlink="">
          <xdr:nvSpPr>
            <xdr:cNvPr id="1856520" name="Check Box 8" hidden="1">
              <a:extLst>
                <a:ext uri="{63B3BB69-23CF-44E3-9099-C40C66FF867C}">
                  <a14:compatExt spid="_x0000_s1856520"/>
                </a:ext>
                <a:ext uri="{FF2B5EF4-FFF2-40B4-BE49-F238E27FC236}">
                  <a16:creationId xmlns:a16="http://schemas.microsoft.com/office/drawing/2014/main" id="{00000000-0008-0000-4600-00000854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228600</xdr:rowOff>
        </xdr:to>
        <xdr:sp macro="" textlink="">
          <xdr:nvSpPr>
            <xdr:cNvPr id="1856521" name="Check Box 9" hidden="1">
              <a:extLst>
                <a:ext uri="{63B3BB69-23CF-44E3-9099-C40C66FF867C}">
                  <a14:compatExt spid="_x0000_s1856521"/>
                </a:ext>
                <a:ext uri="{FF2B5EF4-FFF2-40B4-BE49-F238E27FC236}">
                  <a16:creationId xmlns:a16="http://schemas.microsoft.com/office/drawing/2014/main" id="{00000000-0008-0000-4600-00000954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276225</xdr:rowOff>
        </xdr:to>
        <xdr:sp macro="" textlink="">
          <xdr:nvSpPr>
            <xdr:cNvPr id="1856522" name="Check Box 10" hidden="1">
              <a:extLst>
                <a:ext uri="{63B3BB69-23CF-44E3-9099-C40C66FF867C}">
                  <a14:compatExt spid="_x0000_s1856522"/>
                </a:ext>
                <a:ext uri="{FF2B5EF4-FFF2-40B4-BE49-F238E27FC236}">
                  <a16:creationId xmlns:a16="http://schemas.microsoft.com/office/drawing/2014/main" id="{00000000-0008-0000-4600-00000A54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228600</xdr:colOff>
          <xdr:row>34</xdr:row>
          <xdr:rowOff>228600</xdr:rowOff>
        </xdr:to>
        <xdr:sp macro="" textlink="">
          <xdr:nvSpPr>
            <xdr:cNvPr id="1856523" name="Check Box 11" hidden="1">
              <a:extLst>
                <a:ext uri="{63B3BB69-23CF-44E3-9099-C40C66FF867C}">
                  <a14:compatExt spid="_x0000_s1856523"/>
                </a:ext>
                <a:ext uri="{FF2B5EF4-FFF2-40B4-BE49-F238E27FC236}">
                  <a16:creationId xmlns:a16="http://schemas.microsoft.com/office/drawing/2014/main" id="{00000000-0008-0000-4600-00000B54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72.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4700-000002000000}"/>
            </a:ext>
          </a:extLst>
        </xdr:cNvPr>
        <xdr:cNvPicPr>
          <a:picLocks noChangeAspect="1"/>
        </xdr:cNvPicPr>
      </xdr:nvPicPr>
      <xdr:blipFill>
        <a:blip xmlns:r="http://schemas.openxmlformats.org/officeDocument/2006/relationships" r:embed="rId1"/>
        <a:stretch>
          <a:fillRect/>
        </a:stretch>
      </xdr:blipFill>
      <xdr:spPr>
        <a:xfrm>
          <a:off x="9988619851"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152400</xdr:colOff>
          <xdr:row>34</xdr:row>
          <xdr:rowOff>247650</xdr:rowOff>
        </xdr:to>
        <xdr:sp macro="" textlink="">
          <xdr:nvSpPr>
            <xdr:cNvPr id="1857537" name="Check Box 1" hidden="1">
              <a:extLst>
                <a:ext uri="{63B3BB69-23CF-44E3-9099-C40C66FF867C}">
                  <a14:compatExt spid="_x0000_s1857537"/>
                </a:ext>
                <a:ext uri="{FF2B5EF4-FFF2-40B4-BE49-F238E27FC236}">
                  <a16:creationId xmlns:a16="http://schemas.microsoft.com/office/drawing/2014/main" id="{00000000-0008-0000-4700-00000158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1857538" name="Check Box 2" hidden="1">
              <a:extLst>
                <a:ext uri="{63B3BB69-23CF-44E3-9099-C40C66FF867C}">
                  <a14:compatExt spid="_x0000_s1857538"/>
                </a:ext>
                <a:ext uri="{FF2B5EF4-FFF2-40B4-BE49-F238E27FC236}">
                  <a16:creationId xmlns:a16="http://schemas.microsoft.com/office/drawing/2014/main" id="{00000000-0008-0000-4700-00000258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228600</xdr:rowOff>
        </xdr:to>
        <xdr:sp macro="" textlink="">
          <xdr:nvSpPr>
            <xdr:cNvPr id="1857539" name="Check Box 3" hidden="1">
              <a:extLst>
                <a:ext uri="{63B3BB69-23CF-44E3-9099-C40C66FF867C}">
                  <a14:compatExt spid="_x0000_s1857539"/>
                </a:ext>
                <a:ext uri="{FF2B5EF4-FFF2-40B4-BE49-F238E27FC236}">
                  <a16:creationId xmlns:a16="http://schemas.microsoft.com/office/drawing/2014/main" id="{00000000-0008-0000-4700-00000358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1857540" name="Check Box 4" hidden="1">
              <a:extLst>
                <a:ext uri="{63B3BB69-23CF-44E3-9099-C40C66FF867C}">
                  <a14:compatExt spid="_x0000_s1857540"/>
                </a:ext>
                <a:ext uri="{FF2B5EF4-FFF2-40B4-BE49-F238E27FC236}">
                  <a16:creationId xmlns:a16="http://schemas.microsoft.com/office/drawing/2014/main" id="{00000000-0008-0000-4700-00000458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4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016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4700-000004000000}"/>
            </a:ext>
          </a:extLst>
        </xdr:cNvPr>
        <xdr:cNvGrpSpPr>
          <a:grpSpLocks/>
        </xdr:cNvGrpSpPr>
      </xdr:nvGrpSpPr>
      <xdr:grpSpPr bwMode="auto">
        <a:xfrm>
          <a:off x="9914764910" y="769284"/>
          <a:ext cx="2511010" cy="1214008"/>
          <a:chOff x="7483" y="1187"/>
          <a:chExt cx="3022" cy="1915"/>
        </a:xfrm>
      </xdr:grpSpPr>
      <mc:AlternateContent xmlns:mc="http://schemas.openxmlformats.org/markup-compatibility/2006">
        <mc:Choice xmlns:a14="http://schemas.microsoft.com/office/drawing/2010/main" Requires="a14">
          <xdr:sp macro="" textlink="">
            <xdr:nvSpPr>
              <xdr:cNvPr id="1857541" name="Object 5" hidden="1">
                <a:extLst>
                  <a:ext uri="{63B3BB69-23CF-44E3-9099-C40C66FF867C}">
                    <a14:compatExt spid="_x0000_s1857541"/>
                  </a:ext>
                  <a:ext uri="{FF2B5EF4-FFF2-40B4-BE49-F238E27FC236}">
                    <a16:creationId xmlns:a16="http://schemas.microsoft.com/office/drawing/2014/main" id="{00000000-0008-0000-4700-000005581C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47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6" name="Picture 5" descr="index">
          <a:extLst>
            <a:ext uri="{FF2B5EF4-FFF2-40B4-BE49-F238E27FC236}">
              <a16:creationId xmlns:a16="http://schemas.microsoft.com/office/drawing/2014/main" id="{00000000-0008-0000-47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34246" y="898712"/>
          <a:ext cx="1690347"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1857542" name="Check Box 6" hidden="1">
              <a:extLst>
                <a:ext uri="{63B3BB69-23CF-44E3-9099-C40C66FF867C}">
                  <a14:compatExt spid="_x0000_s1857542"/>
                </a:ext>
                <a:ext uri="{FF2B5EF4-FFF2-40B4-BE49-F238E27FC236}">
                  <a16:creationId xmlns:a16="http://schemas.microsoft.com/office/drawing/2014/main" id="{00000000-0008-0000-4700-00000658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73.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4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3" name="Picture 2" descr="index">
          <a:extLst>
            <a:ext uri="{FF2B5EF4-FFF2-40B4-BE49-F238E27FC236}">
              <a16:creationId xmlns:a16="http://schemas.microsoft.com/office/drawing/2014/main" id="{00000000-0008-0000-48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5573259</xdr:colOff>
      <xdr:row>32</xdr:row>
      <xdr:rowOff>662214</xdr:rowOff>
    </xdr:from>
    <xdr:to>
      <xdr:col>6</xdr:col>
      <xdr:colOff>6035902</xdr:colOff>
      <xdr:row>32</xdr:row>
      <xdr:rowOff>1015999</xdr:rowOff>
    </xdr:to>
    <xdr:sp macro="" textlink="">
      <xdr:nvSpPr>
        <xdr:cNvPr id="4" name="Rectangle 3">
          <a:extLst>
            <a:ext uri="{FF2B5EF4-FFF2-40B4-BE49-F238E27FC236}">
              <a16:creationId xmlns:a16="http://schemas.microsoft.com/office/drawing/2014/main" id="{00000000-0008-0000-4800-000004000000}"/>
            </a:ext>
          </a:extLst>
        </xdr:cNvPr>
        <xdr:cNvSpPr/>
      </xdr:nvSpPr>
      <xdr:spPr>
        <a:xfrm flipH="1">
          <a:off x="10019007548" y="8167233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3702276</xdr:colOff>
      <xdr:row>32</xdr:row>
      <xdr:rowOff>687161</xdr:rowOff>
    </xdr:from>
    <xdr:to>
      <xdr:col>5</xdr:col>
      <xdr:colOff>4171951</xdr:colOff>
      <xdr:row>32</xdr:row>
      <xdr:rowOff>1190625</xdr:rowOff>
    </xdr:to>
    <xdr:sp macro="" textlink="">
      <xdr:nvSpPr>
        <xdr:cNvPr id="5" name="Rectangle 4">
          <a:extLst>
            <a:ext uri="{FF2B5EF4-FFF2-40B4-BE49-F238E27FC236}">
              <a16:creationId xmlns:a16="http://schemas.microsoft.com/office/drawing/2014/main" id="{00000000-0008-0000-4800-000005000000}"/>
            </a:ext>
          </a:extLst>
        </xdr:cNvPr>
        <xdr:cNvSpPr/>
      </xdr:nvSpPr>
      <xdr:spPr>
        <a:xfrm flipH="1">
          <a:off x="10025872124" y="81697286"/>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7</xdr:col>
      <xdr:colOff>4627788</xdr:colOff>
      <xdr:row>32</xdr:row>
      <xdr:rowOff>710974</xdr:rowOff>
    </xdr:from>
    <xdr:to>
      <xdr:col>8</xdr:col>
      <xdr:colOff>296636</xdr:colOff>
      <xdr:row>32</xdr:row>
      <xdr:rowOff>1173616</xdr:rowOff>
    </xdr:to>
    <xdr:sp macro="" textlink="">
      <xdr:nvSpPr>
        <xdr:cNvPr id="6" name="Rectangle 5">
          <a:extLst>
            <a:ext uri="{FF2B5EF4-FFF2-40B4-BE49-F238E27FC236}">
              <a16:creationId xmlns:a16="http://schemas.microsoft.com/office/drawing/2014/main" id="{00000000-0008-0000-4800-000006000000}"/>
            </a:ext>
          </a:extLst>
        </xdr:cNvPr>
        <xdr:cNvSpPr/>
      </xdr:nvSpPr>
      <xdr:spPr>
        <a:xfrm flipH="1">
          <a:off x="10009544914" y="8172109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32</xdr:row>
      <xdr:rowOff>0</xdr:rowOff>
    </xdr:from>
    <xdr:to>
      <xdr:col>5</xdr:col>
      <xdr:colOff>9524</xdr:colOff>
      <xdr:row>32</xdr:row>
      <xdr:rowOff>219048</xdr:rowOff>
    </xdr:to>
    <xdr:pic>
      <xdr:nvPicPr>
        <xdr:cNvPr id="7" name="Picture 6">
          <a:extLst>
            <a:ext uri="{FF2B5EF4-FFF2-40B4-BE49-F238E27FC236}">
              <a16:creationId xmlns:a16="http://schemas.microsoft.com/office/drawing/2014/main" id="{00000000-0008-0000-4800-000007000000}"/>
            </a:ext>
          </a:extLst>
        </xdr:cNvPr>
        <xdr:cNvPicPr>
          <a:picLocks noChangeAspect="1"/>
        </xdr:cNvPicPr>
      </xdr:nvPicPr>
      <xdr:blipFill>
        <a:blip xmlns:r="http://schemas.openxmlformats.org/officeDocument/2006/relationships" r:embed="rId3"/>
        <a:stretch>
          <a:fillRect/>
        </a:stretch>
      </xdr:blipFill>
      <xdr:spPr>
        <a:xfrm>
          <a:off x="10030034551" y="81010125"/>
          <a:ext cx="9524" cy="219048"/>
        </a:xfrm>
        <a:prstGeom prst="rect">
          <a:avLst/>
        </a:prstGeom>
      </xdr:spPr>
    </xdr:pic>
    <xdr:clientData/>
  </xdr:twoCellAnchor>
  <xdr:twoCellAnchor>
    <xdr:from>
      <xdr:col>9</xdr:col>
      <xdr:colOff>4316638</xdr:colOff>
      <xdr:row>32</xdr:row>
      <xdr:rowOff>760186</xdr:rowOff>
    </xdr:from>
    <xdr:to>
      <xdr:col>9</xdr:col>
      <xdr:colOff>4747986</xdr:colOff>
      <xdr:row>32</xdr:row>
      <xdr:rowOff>1222828</xdr:rowOff>
    </xdr:to>
    <xdr:sp macro="" textlink="">
      <xdr:nvSpPr>
        <xdr:cNvPr id="8" name="Rectangle 7">
          <a:extLst>
            <a:ext uri="{FF2B5EF4-FFF2-40B4-BE49-F238E27FC236}">
              <a16:creationId xmlns:a16="http://schemas.microsoft.com/office/drawing/2014/main" id="{00000000-0008-0000-4800-000008000000}"/>
            </a:ext>
          </a:extLst>
        </xdr:cNvPr>
        <xdr:cNvSpPr/>
      </xdr:nvSpPr>
      <xdr:spPr>
        <a:xfrm flipH="1">
          <a:off x="10002131289" y="817703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4</xdr:col>
      <xdr:colOff>82775</xdr:colOff>
      <xdr:row>32</xdr:row>
      <xdr:rowOff>480786</xdr:rowOff>
    </xdr:from>
    <xdr:to>
      <xdr:col>4</xdr:col>
      <xdr:colOff>463776</xdr:colOff>
      <xdr:row>32</xdr:row>
      <xdr:rowOff>943427</xdr:rowOff>
    </xdr:to>
    <xdr:sp macro="" textlink="">
      <xdr:nvSpPr>
        <xdr:cNvPr id="9" name="Rectangle 8">
          <a:extLst>
            <a:ext uri="{FF2B5EF4-FFF2-40B4-BE49-F238E27FC236}">
              <a16:creationId xmlns:a16="http://schemas.microsoft.com/office/drawing/2014/main" id="{00000000-0008-0000-4800-000009000000}"/>
            </a:ext>
          </a:extLst>
        </xdr:cNvPr>
        <xdr:cNvSpPr/>
      </xdr:nvSpPr>
      <xdr:spPr>
        <a:xfrm flipH="1">
          <a:off x="10032552099" y="8149091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1035504</xdr:colOff>
      <xdr:row>1</xdr:row>
      <xdr:rowOff>1492227</xdr:rowOff>
    </xdr:from>
    <xdr:to>
      <xdr:col>5</xdr:col>
      <xdr:colOff>2593107</xdr:colOff>
      <xdr:row>2</xdr:row>
      <xdr:rowOff>4048124</xdr:rowOff>
    </xdr:to>
    <xdr:pic>
      <xdr:nvPicPr>
        <xdr:cNvPr id="10" name="Picture 9">
          <a:extLst>
            <a:ext uri="{FF2B5EF4-FFF2-40B4-BE49-F238E27FC236}">
              <a16:creationId xmlns:a16="http://schemas.microsoft.com/office/drawing/2014/main" id="{00000000-0008-0000-48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83299018" y="1777977"/>
          <a:ext cx="9749103" cy="55086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1945871</xdr:colOff>
      <xdr:row>1</xdr:row>
      <xdr:rowOff>1202366</xdr:rowOff>
    </xdr:from>
    <xdr:to>
      <xdr:col>13</xdr:col>
      <xdr:colOff>3266950</xdr:colOff>
      <xdr:row>2</xdr:row>
      <xdr:rowOff>3095625</xdr:rowOff>
    </xdr:to>
    <xdr:pic>
      <xdr:nvPicPr>
        <xdr:cNvPr id="11" name="Picture 10" descr="index">
          <a:extLst>
            <a:ext uri="{FF2B5EF4-FFF2-40B4-BE49-F238E27FC236}">
              <a16:creationId xmlns:a16="http://schemas.microsoft.com/office/drawing/2014/main" id="{00000000-0008-0000-48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8961625" y="1507166"/>
          <a:ext cx="14265554" cy="4865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4900-000002000000}"/>
            </a:ext>
          </a:extLst>
        </xdr:cNvPr>
        <xdr:cNvPicPr>
          <a:picLocks noChangeAspect="1"/>
        </xdr:cNvPicPr>
      </xdr:nvPicPr>
      <xdr:blipFill>
        <a:blip xmlns:r="http://schemas.openxmlformats.org/officeDocument/2006/relationships" r:embed="rId1"/>
        <a:stretch>
          <a:fillRect/>
        </a:stretch>
      </xdr:blipFill>
      <xdr:spPr>
        <a:xfrm>
          <a:off x="9987743551" y="109442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49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49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1858561" name="Object 1" hidden="1">
                <a:extLst>
                  <a:ext uri="{63B3BB69-23CF-44E3-9099-C40C66FF867C}">
                    <a14:compatExt spid="_x0000_s1858561"/>
                  </a:ext>
                  <a:ext uri="{FF2B5EF4-FFF2-40B4-BE49-F238E27FC236}">
                    <a16:creationId xmlns:a16="http://schemas.microsoft.com/office/drawing/2014/main" id="{00000000-0008-0000-4900-0000015C1C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49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49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4900-000007000000}"/>
            </a:ext>
          </a:extLst>
        </xdr:cNvPr>
        <xdr:cNvPicPr>
          <a:picLocks noChangeAspect="1"/>
        </xdr:cNvPicPr>
      </xdr:nvPicPr>
      <xdr:blipFill>
        <a:blip xmlns:r="http://schemas.openxmlformats.org/officeDocument/2006/relationships" r:embed="rId1"/>
        <a:stretch>
          <a:fillRect/>
        </a:stretch>
      </xdr:blipFill>
      <xdr:spPr>
        <a:xfrm>
          <a:off x="9987743551" y="106203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1858562" name="Check Box 2" hidden="1">
              <a:extLst>
                <a:ext uri="{63B3BB69-23CF-44E3-9099-C40C66FF867C}">
                  <a14:compatExt spid="_x0000_s1858562"/>
                </a:ext>
                <a:ext uri="{FF2B5EF4-FFF2-40B4-BE49-F238E27FC236}">
                  <a16:creationId xmlns:a16="http://schemas.microsoft.com/office/drawing/2014/main" id="{00000000-0008-0000-4900-0000025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1858563" name="Check Box 3" hidden="1">
              <a:extLst>
                <a:ext uri="{63B3BB69-23CF-44E3-9099-C40C66FF867C}">
                  <a14:compatExt spid="_x0000_s1858563"/>
                </a:ext>
                <a:ext uri="{FF2B5EF4-FFF2-40B4-BE49-F238E27FC236}">
                  <a16:creationId xmlns:a16="http://schemas.microsoft.com/office/drawing/2014/main" id="{00000000-0008-0000-4900-0000035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1858564" name="Check Box 4" hidden="1">
              <a:extLst>
                <a:ext uri="{63B3BB69-23CF-44E3-9099-C40C66FF867C}">
                  <a14:compatExt spid="_x0000_s1858564"/>
                </a:ext>
                <a:ext uri="{FF2B5EF4-FFF2-40B4-BE49-F238E27FC236}">
                  <a16:creationId xmlns:a16="http://schemas.microsoft.com/office/drawing/2014/main" id="{00000000-0008-0000-4900-0000045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1858565" name="Check Box 5" hidden="1">
              <a:extLst>
                <a:ext uri="{63B3BB69-23CF-44E3-9099-C40C66FF867C}">
                  <a14:compatExt spid="_x0000_s1858565"/>
                </a:ext>
                <a:ext uri="{FF2B5EF4-FFF2-40B4-BE49-F238E27FC236}">
                  <a16:creationId xmlns:a16="http://schemas.microsoft.com/office/drawing/2014/main" id="{00000000-0008-0000-4900-0000055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1858566" name="Check Box 6" hidden="1">
              <a:extLst>
                <a:ext uri="{63B3BB69-23CF-44E3-9099-C40C66FF867C}">
                  <a14:compatExt spid="_x0000_s1858566"/>
                </a:ext>
                <a:ext uri="{FF2B5EF4-FFF2-40B4-BE49-F238E27FC236}">
                  <a16:creationId xmlns:a16="http://schemas.microsoft.com/office/drawing/2014/main" id="{00000000-0008-0000-4900-0000065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75.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4A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3" name="Picture 2" descr="index">
          <a:extLst>
            <a:ext uri="{FF2B5EF4-FFF2-40B4-BE49-F238E27FC236}">
              <a16:creationId xmlns:a16="http://schemas.microsoft.com/office/drawing/2014/main" id="{00000000-0008-0000-4A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5573259</xdr:colOff>
      <xdr:row>32</xdr:row>
      <xdr:rowOff>662214</xdr:rowOff>
    </xdr:from>
    <xdr:to>
      <xdr:col>6</xdr:col>
      <xdr:colOff>6035902</xdr:colOff>
      <xdr:row>32</xdr:row>
      <xdr:rowOff>1015999</xdr:rowOff>
    </xdr:to>
    <xdr:sp macro="" textlink="">
      <xdr:nvSpPr>
        <xdr:cNvPr id="4" name="Rectangle 3">
          <a:extLst>
            <a:ext uri="{FF2B5EF4-FFF2-40B4-BE49-F238E27FC236}">
              <a16:creationId xmlns:a16="http://schemas.microsoft.com/office/drawing/2014/main" id="{00000000-0008-0000-4A00-000004000000}"/>
            </a:ext>
          </a:extLst>
        </xdr:cNvPr>
        <xdr:cNvSpPr/>
      </xdr:nvSpPr>
      <xdr:spPr>
        <a:xfrm flipH="1">
          <a:off x="10019007548" y="811484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3702276</xdr:colOff>
      <xdr:row>32</xdr:row>
      <xdr:rowOff>687161</xdr:rowOff>
    </xdr:from>
    <xdr:to>
      <xdr:col>5</xdr:col>
      <xdr:colOff>4171951</xdr:colOff>
      <xdr:row>32</xdr:row>
      <xdr:rowOff>1190625</xdr:rowOff>
    </xdr:to>
    <xdr:sp macro="" textlink="">
      <xdr:nvSpPr>
        <xdr:cNvPr id="5" name="Rectangle 4">
          <a:extLst>
            <a:ext uri="{FF2B5EF4-FFF2-40B4-BE49-F238E27FC236}">
              <a16:creationId xmlns:a16="http://schemas.microsoft.com/office/drawing/2014/main" id="{00000000-0008-0000-4A00-000005000000}"/>
            </a:ext>
          </a:extLst>
        </xdr:cNvPr>
        <xdr:cNvSpPr/>
      </xdr:nvSpPr>
      <xdr:spPr>
        <a:xfrm flipH="1">
          <a:off x="10025872124" y="8117341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7</xdr:col>
      <xdr:colOff>4627788</xdr:colOff>
      <xdr:row>32</xdr:row>
      <xdr:rowOff>710974</xdr:rowOff>
    </xdr:from>
    <xdr:to>
      <xdr:col>8</xdr:col>
      <xdr:colOff>296636</xdr:colOff>
      <xdr:row>32</xdr:row>
      <xdr:rowOff>1173616</xdr:rowOff>
    </xdr:to>
    <xdr:sp macro="" textlink="">
      <xdr:nvSpPr>
        <xdr:cNvPr id="6" name="Rectangle 5">
          <a:extLst>
            <a:ext uri="{FF2B5EF4-FFF2-40B4-BE49-F238E27FC236}">
              <a16:creationId xmlns:a16="http://schemas.microsoft.com/office/drawing/2014/main" id="{00000000-0008-0000-4A00-000006000000}"/>
            </a:ext>
          </a:extLst>
        </xdr:cNvPr>
        <xdr:cNvSpPr/>
      </xdr:nvSpPr>
      <xdr:spPr>
        <a:xfrm flipH="1">
          <a:off x="10009544914" y="8119722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32</xdr:row>
      <xdr:rowOff>0</xdr:rowOff>
    </xdr:from>
    <xdr:to>
      <xdr:col>5</xdr:col>
      <xdr:colOff>9524</xdr:colOff>
      <xdr:row>32</xdr:row>
      <xdr:rowOff>219048</xdr:rowOff>
    </xdr:to>
    <xdr:pic>
      <xdr:nvPicPr>
        <xdr:cNvPr id="7" name="Picture 6">
          <a:extLst>
            <a:ext uri="{FF2B5EF4-FFF2-40B4-BE49-F238E27FC236}">
              <a16:creationId xmlns:a16="http://schemas.microsoft.com/office/drawing/2014/main" id="{00000000-0008-0000-4A00-000007000000}"/>
            </a:ext>
          </a:extLst>
        </xdr:cNvPr>
        <xdr:cNvPicPr>
          <a:picLocks noChangeAspect="1"/>
        </xdr:cNvPicPr>
      </xdr:nvPicPr>
      <xdr:blipFill>
        <a:blip xmlns:r="http://schemas.openxmlformats.org/officeDocument/2006/relationships" r:embed="rId3"/>
        <a:stretch>
          <a:fillRect/>
        </a:stretch>
      </xdr:blipFill>
      <xdr:spPr>
        <a:xfrm>
          <a:off x="10030034551" y="80486250"/>
          <a:ext cx="9524" cy="219048"/>
        </a:xfrm>
        <a:prstGeom prst="rect">
          <a:avLst/>
        </a:prstGeom>
      </xdr:spPr>
    </xdr:pic>
    <xdr:clientData/>
  </xdr:twoCellAnchor>
  <xdr:twoCellAnchor>
    <xdr:from>
      <xdr:col>9</xdr:col>
      <xdr:colOff>4316638</xdr:colOff>
      <xdr:row>32</xdr:row>
      <xdr:rowOff>760186</xdr:rowOff>
    </xdr:from>
    <xdr:to>
      <xdr:col>9</xdr:col>
      <xdr:colOff>4747986</xdr:colOff>
      <xdr:row>32</xdr:row>
      <xdr:rowOff>1222828</xdr:rowOff>
    </xdr:to>
    <xdr:sp macro="" textlink="">
      <xdr:nvSpPr>
        <xdr:cNvPr id="8" name="Rectangle 7">
          <a:extLst>
            <a:ext uri="{FF2B5EF4-FFF2-40B4-BE49-F238E27FC236}">
              <a16:creationId xmlns:a16="http://schemas.microsoft.com/office/drawing/2014/main" id="{00000000-0008-0000-4A00-000008000000}"/>
            </a:ext>
          </a:extLst>
        </xdr:cNvPr>
        <xdr:cNvSpPr/>
      </xdr:nvSpPr>
      <xdr:spPr>
        <a:xfrm flipH="1">
          <a:off x="10002131289" y="8124643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4</xdr:col>
      <xdr:colOff>82775</xdr:colOff>
      <xdr:row>32</xdr:row>
      <xdr:rowOff>480786</xdr:rowOff>
    </xdr:from>
    <xdr:to>
      <xdr:col>4</xdr:col>
      <xdr:colOff>463776</xdr:colOff>
      <xdr:row>32</xdr:row>
      <xdr:rowOff>943427</xdr:rowOff>
    </xdr:to>
    <xdr:sp macro="" textlink="">
      <xdr:nvSpPr>
        <xdr:cNvPr id="9" name="Rectangle 8">
          <a:extLst>
            <a:ext uri="{FF2B5EF4-FFF2-40B4-BE49-F238E27FC236}">
              <a16:creationId xmlns:a16="http://schemas.microsoft.com/office/drawing/2014/main" id="{00000000-0008-0000-4A00-000009000000}"/>
            </a:ext>
          </a:extLst>
        </xdr:cNvPr>
        <xdr:cNvSpPr/>
      </xdr:nvSpPr>
      <xdr:spPr>
        <a:xfrm flipH="1">
          <a:off x="10032552099" y="8096703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1273629</xdr:colOff>
      <xdr:row>1</xdr:row>
      <xdr:rowOff>1825602</xdr:rowOff>
    </xdr:from>
    <xdr:to>
      <xdr:col>5</xdr:col>
      <xdr:colOff>2831232</xdr:colOff>
      <xdr:row>2</xdr:row>
      <xdr:rowOff>4381499</xdr:rowOff>
    </xdr:to>
    <xdr:pic>
      <xdr:nvPicPr>
        <xdr:cNvPr id="10" name="Picture 9">
          <a:extLst>
            <a:ext uri="{FF2B5EF4-FFF2-40B4-BE49-F238E27FC236}">
              <a16:creationId xmlns:a16="http://schemas.microsoft.com/office/drawing/2014/main" id="{00000000-0008-0000-4A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212843" y="2130402"/>
          <a:ext cx="9739578" cy="5527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1945871</xdr:colOff>
      <xdr:row>1</xdr:row>
      <xdr:rowOff>1202366</xdr:rowOff>
    </xdr:from>
    <xdr:to>
      <xdr:col>13</xdr:col>
      <xdr:colOff>3266950</xdr:colOff>
      <xdr:row>2</xdr:row>
      <xdr:rowOff>3095625</xdr:rowOff>
    </xdr:to>
    <xdr:pic>
      <xdr:nvPicPr>
        <xdr:cNvPr id="11" name="Picture 10" descr="index">
          <a:extLst>
            <a:ext uri="{FF2B5EF4-FFF2-40B4-BE49-F238E27FC236}">
              <a16:creationId xmlns:a16="http://schemas.microsoft.com/office/drawing/2014/main" id="{00000000-0008-0000-4A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8961625" y="1507166"/>
          <a:ext cx="14265554" cy="4865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4B00-000002000000}"/>
            </a:ext>
          </a:extLst>
        </xdr:cNvPr>
        <xdr:cNvPicPr>
          <a:picLocks noChangeAspect="1"/>
        </xdr:cNvPicPr>
      </xdr:nvPicPr>
      <xdr:blipFill>
        <a:blip xmlns:r="http://schemas.openxmlformats.org/officeDocument/2006/relationships" r:embed="rId1"/>
        <a:stretch>
          <a:fillRect/>
        </a:stretch>
      </xdr:blipFill>
      <xdr:spPr>
        <a:xfrm>
          <a:off x="9987991201" y="107156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4B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38793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4B00-000004000000}"/>
            </a:ext>
          </a:extLst>
        </xdr:cNvPr>
        <xdr:cNvGrpSpPr>
          <a:grpSpLocks/>
        </xdr:cNvGrpSpPr>
      </xdr:nvGrpSpPr>
      <xdr:grpSpPr bwMode="auto">
        <a:xfrm>
          <a:off x="9948561152"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1859585" name="Object 1" hidden="1">
                <a:extLst>
                  <a:ext uri="{63B3BB69-23CF-44E3-9099-C40C66FF867C}">
                    <a14:compatExt spid="_x0000_s1859585"/>
                  </a:ext>
                  <a:ext uri="{FF2B5EF4-FFF2-40B4-BE49-F238E27FC236}">
                    <a16:creationId xmlns:a16="http://schemas.microsoft.com/office/drawing/2014/main" id="{00000000-0008-0000-4B00-000001601C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4B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4B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09748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4B00-000007000000}"/>
            </a:ext>
          </a:extLst>
        </xdr:cNvPr>
        <xdr:cNvPicPr>
          <a:picLocks noChangeAspect="1"/>
        </xdr:cNvPicPr>
      </xdr:nvPicPr>
      <xdr:blipFill>
        <a:blip xmlns:r="http://schemas.openxmlformats.org/officeDocument/2006/relationships" r:embed="rId1"/>
        <a:stretch>
          <a:fillRect/>
        </a:stretch>
      </xdr:blipFill>
      <xdr:spPr>
        <a:xfrm>
          <a:off x="9987991201" y="103917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1859586" name="Check Box 2" hidden="1">
              <a:extLst>
                <a:ext uri="{63B3BB69-23CF-44E3-9099-C40C66FF867C}">
                  <a14:compatExt spid="_x0000_s1859586"/>
                </a:ext>
                <a:ext uri="{FF2B5EF4-FFF2-40B4-BE49-F238E27FC236}">
                  <a16:creationId xmlns:a16="http://schemas.microsoft.com/office/drawing/2014/main" id="{00000000-0008-0000-4B00-00000260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1859587" name="Check Box 3" hidden="1">
              <a:extLst>
                <a:ext uri="{63B3BB69-23CF-44E3-9099-C40C66FF867C}">
                  <a14:compatExt spid="_x0000_s1859587"/>
                </a:ext>
                <a:ext uri="{FF2B5EF4-FFF2-40B4-BE49-F238E27FC236}">
                  <a16:creationId xmlns:a16="http://schemas.microsoft.com/office/drawing/2014/main" id="{00000000-0008-0000-4B00-00000360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1859588" name="Check Box 4" hidden="1">
              <a:extLst>
                <a:ext uri="{63B3BB69-23CF-44E3-9099-C40C66FF867C}">
                  <a14:compatExt spid="_x0000_s1859588"/>
                </a:ext>
                <a:ext uri="{FF2B5EF4-FFF2-40B4-BE49-F238E27FC236}">
                  <a16:creationId xmlns:a16="http://schemas.microsoft.com/office/drawing/2014/main" id="{00000000-0008-0000-4B00-00000460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1859589" name="Check Box 5" hidden="1">
              <a:extLst>
                <a:ext uri="{63B3BB69-23CF-44E3-9099-C40C66FF867C}">
                  <a14:compatExt spid="_x0000_s1859589"/>
                </a:ext>
                <a:ext uri="{FF2B5EF4-FFF2-40B4-BE49-F238E27FC236}">
                  <a16:creationId xmlns:a16="http://schemas.microsoft.com/office/drawing/2014/main" id="{00000000-0008-0000-4B00-00000560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1859590" name="Check Box 6" hidden="1">
              <a:extLst>
                <a:ext uri="{63B3BB69-23CF-44E3-9099-C40C66FF867C}">
                  <a14:compatExt spid="_x0000_s1859590"/>
                </a:ext>
                <a:ext uri="{FF2B5EF4-FFF2-40B4-BE49-F238E27FC236}">
                  <a16:creationId xmlns:a16="http://schemas.microsoft.com/office/drawing/2014/main" id="{00000000-0008-0000-4B00-00000660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77.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4C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3" name="Picture 2" descr="index">
          <a:extLst>
            <a:ext uri="{FF2B5EF4-FFF2-40B4-BE49-F238E27FC236}">
              <a16:creationId xmlns:a16="http://schemas.microsoft.com/office/drawing/2014/main" id="{00000000-0008-0000-4C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5573259</xdr:colOff>
      <xdr:row>32</xdr:row>
      <xdr:rowOff>662214</xdr:rowOff>
    </xdr:from>
    <xdr:to>
      <xdr:col>6</xdr:col>
      <xdr:colOff>6035902</xdr:colOff>
      <xdr:row>32</xdr:row>
      <xdr:rowOff>1015999</xdr:rowOff>
    </xdr:to>
    <xdr:sp macro="" textlink="">
      <xdr:nvSpPr>
        <xdr:cNvPr id="4" name="Rectangle 3">
          <a:extLst>
            <a:ext uri="{FF2B5EF4-FFF2-40B4-BE49-F238E27FC236}">
              <a16:creationId xmlns:a16="http://schemas.microsoft.com/office/drawing/2014/main" id="{00000000-0008-0000-4C00-000004000000}"/>
            </a:ext>
          </a:extLst>
        </xdr:cNvPr>
        <xdr:cNvSpPr/>
      </xdr:nvSpPr>
      <xdr:spPr>
        <a:xfrm flipH="1">
          <a:off x="10019007548" y="811484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3702276</xdr:colOff>
      <xdr:row>32</xdr:row>
      <xdr:rowOff>687161</xdr:rowOff>
    </xdr:from>
    <xdr:to>
      <xdr:col>5</xdr:col>
      <xdr:colOff>4171951</xdr:colOff>
      <xdr:row>32</xdr:row>
      <xdr:rowOff>1190625</xdr:rowOff>
    </xdr:to>
    <xdr:sp macro="" textlink="">
      <xdr:nvSpPr>
        <xdr:cNvPr id="5" name="Rectangle 4">
          <a:extLst>
            <a:ext uri="{FF2B5EF4-FFF2-40B4-BE49-F238E27FC236}">
              <a16:creationId xmlns:a16="http://schemas.microsoft.com/office/drawing/2014/main" id="{00000000-0008-0000-4C00-000005000000}"/>
            </a:ext>
          </a:extLst>
        </xdr:cNvPr>
        <xdr:cNvSpPr/>
      </xdr:nvSpPr>
      <xdr:spPr>
        <a:xfrm flipH="1">
          <a:off x="10025872124" y="8117341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7</xdr:col>
      <xdr:colOff>4627788</xdr:colOff>
      <xdr:row>32</xdr:row>
      <xdr:rowOff>710974</xdr:rowOff>
    </xdr:from>
    <xdr:to>
      <xdr:col>8</xdr:col>
      <xdr:colOff>296636</xdr:colOff>
      <xdr:row>32</xdr:row>
      <xdr:rowOff>1173616</xdr:rowOff>
    </xdr:to>
    <xdr:sp macro="" textlink="">
      <xdr:nvSpPr>
        <xdr:cNvPr id="6" name="Rectangle 5">
          <a:extLst>
            <a:ext uri="{FF2B5EF4-FFF2-40B4-BE49-F238E27FC236}">
              <a16:creationId xmlns:a16="http://schemas.microsoft.com/office/drawing/2014/main" id="{00000000-0008-0000-4C00-000006000000}"/>
            </a:ext>
          </a:extLst>
        </xdr:cNvPr>
        <xdr:cNvSpPr/>
      </xdr:nvSpPr>
      <xdr:spPr>
        <a:xfrm flipH="1">
          <a:off x="10009544914" y="8119722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32</xdr:row>
      <xdr:rowOff>0</xdr:rowOff>
    </xdr:from>
    <xdr:to>
      <xdr:col>5</xdr:col>
      <xdr:colOff>9524</xdr:colOff>
      <xdr:row>32</xdr:row>
      <xdr:rowOff>219048</xdr:rowOff>
    </xdr:to>
    <xdr:pic>
      <xdr:nvPicPr>
        <xdr:cNvPr id="7" name="Picture 6">
          <a:extLst>
            <a:ext uri="{FF2B5EF4-FFF2-40B4-BE49-F238E27FC236}">
              <a16:creationId xmlns:a16="http://schemas.microsoft.com/office/drawing/2014/main" id="{00000000-0008-0000-4C00-000007000000}"/>
            </a:ext>
          </a:extLst>
        </xdr:cNvPr>
        <xdr:cNvPicPr>
          <a:picLocks noChangeAspect="1"/>
        </xdr:cNvPicPr>
      </xdr:nvPicPr>
      <xdr:blipFill>
        <a:blip xmlns:r="http://schemas.openxmlformats.org/officeDocument/2006/relationships" r:embed="rId3"/>
        <a:stretch>
          <a:fillRect/>
        </a:stretch>
      </xdr:blipFill>
      <xdr:spPr>
        <a:xfrm>
          <a:off x="10030034551" y="80486250"/>
          <a:ext cx="9524" cy="219048"/>
        </a:xfrm>
        <a:prstGeom prst="rect">
          <a:avLst/>
        </a:prstGeom>
      </xdr:spPr>
    </xdr:pic>
    <xdr:clientData/>
  </xdr:twoCellAnchor>
  <xdr:twoCellAnchor>
    <xdr:from>
      <xdr:col>9</xdr:col>
      <xdr:colOff>4316638</xdr:colOff>
      <xdr:row>32</xdr:row>
      <xdr:rowOff>760186</xdr:rowOff>
    </xdr:from>
    <xdr:to>
      <xdr:col>9</xdr:col>
      <xdr:colOff>4747986</xdr:colOff>
      <xdr:row>32</xdr:row>
      <xdr:rowOff>1222828</xdr:rowOff>
    </xdr:to>
    <xdr:sp macro="" textlink="">
      <xdr:nvSpPr>
        <xdr:cNvPr id="8" name="Rectangle 7">
          <a:extLst>
            <a:ext uri="{FF2B5EF4-FFF2-40B4-BE49-F238E27FC236}">
              <a16:creationId xmlns:a16="http://schemas.microsoft.com/office/drawing/2014/main" id="{00000000-0008-0000-4C00-000008000000}"/>
            </a:ext>
          </a:extLst>
        </xdr:cNvPr>
        <xdr:cNvSpPr/>
      </xdr:nvSpPr>
      <xdr:spPr>
        <a:xfrm flipH="1">
          <a:off x="10002131289" y="8124643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4</xdr:col>
      <xdr:colOff>82775</xdr:colOff>
      <xdr:row>32</xdr:row>
      <xdr:rowOff>480786</xdr:rowOff>
    </xdr:from>
    <xdr:to>
      <xdr:col>4</xdr:col>
      <xdr:colOff>463776</xdr:colOff>
      <xdr:row>32</xdr:row>
      <xdr:rowOff>943427</xdr:rowOff>
    </xdr:to>
    <xdr:sp macro="" textlink="">
      <xdr:nvSpPr>
        <xdr:cNvPr id="9" name="Rectangle 8">
          <a:extLst>
            <a:ext uri="{FF2B5EF4-FFF2-40B4-BE49-F238E27FC236}">
              <a16:creationId xmlns:a16="http://schemas.microsoft.com/office/drawing/2014/main" id="{00000000-0008-0000-4C00-000009000000}"/>
            </a:ext>
          </a:extLst>
        </xdr:cNvPr>
        <xdr:cNvSpPr/>
      </xdr:nvSpPr>
      <xdr:spPr>
        <a:xfrm flipH="1">
          <a:off x="10032552099" y="8096703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1273629</xdr:colOff>
      <xdr:row>1</xdr:row>
      <xdr:rowOff>1825602</xdr:rowOff>
    </xdr:from>
    <xdr:to>
      <xdr:col>5</xdr:col>
      <xdr:colOff>2831232</xdr:colOff>
      <xdr:row>2</xdr:row>
      <xdr:rowOff>4381499</xdr:rowOff>
    </xdr:to>
    <xdr:pic>
      <xdr:nvPicPr>
        <xdr:cNvPr id="10" name="Picture 9">
          <a:extLst>
            <a:ext uri="{FF2B5EF4-FFF2-40B4-BE49-F238E27FC236}">
              <a16:creationId xmlns:a16="http://schemas.microsoft.com/office/drawing/2014/main" id="{00000000-0008-0000-4C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212843" y="2130402"/>
          <a:ext cx="9739578" cy="5527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1945871</xdr:colOff>
      <xdr:row>1</xdr:row>
      <xdr:rowOff>1202366</xdr:rowOff>
    </xdr:from>
    <xdr:to>
      <xdr:col>13</xdr:col>
      <xdr:colOff>3266950</xdr:colOff>
      <xdr:row>2</xdr:row>
      <xdr:rowOff>3095625</xdr:rowOff>
    </xdr:to>
    <xdr:pic>
      <xdr:nvPicPr>
        <xdr:cNvPr id="11" name="Picture 10" descr="index">
          <a:extLst>
            <a:ext uri="{FF2B5EF4-FFF2-40B4-BE49-F238E27FC236}">
              <a16:creationId xmlns:a16="http://schemas.microsoft.com/office/drawing/2014/main" id="{00000000-0008-0000-4C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8961625" y="1507166"/>
          <a:ext cx="14265554" cy="4865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4D00-000002000000}"/>
            </a:ext>
          </a:extLst>
        </xdr:cNvPr>
        <xdr:cNvPicPr>
          <a:picLocks noChangeAspect="1"/>
        </xdr:cNvPicPr>
      </xdr:nvPicPr>
      <xdr:blipFill>
        <a:blip xmlns:r="http://schemas.openxmlformats.org/officeDocument/2006/relationships" r:embed="rId1"/>
        <a:stretch>
          <a:fillRect/>
        </a:stretch>
      </xdr:blipFill>
      <xdr:spPr>
        <a:xfrm>
          <a:off x="9990048601" y="121920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38100</xdr:rowOff>
        </xdr:to>
        <xdr:sp macro="" textlink="">
          <xdr:nvSpPr>
            <xdr:cNvPr id="1695745" name="Check Box 1" hidden="1">
              <a:extLst>
                <a:ext uri="{63B3BB69-23CF-44E3-9099-C40C66FF867C}">
                  <a14:compatExt spid="_x0000_s1695745"/>
                </a:ext>
                <a:ext uri="{FF2B5EF4-FFF2-40B4-BE49-F238E27FC236}">
                  <a16:creationId xmlns:a16="http://schemas.microsoft.com/office/drawing/2014/main" id="{00000000-0008-0000-4D00-000001E0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1009650</xdr:colOff>
          <xdr:row>36</xdr:row>
          <xdr:rowOff>9525</xdr:rowOff>
        </xdr:to>
        <xdr:sp macro="" textlink="">
          <xdr:nvSpPr>
            <xdr:cNvPr id="1695746" name="Check Box 2" hidden="1">
              <a:extLst>
                <a:ext uri="{63B3BB69-23CF-44E3-9099-C40C66FF867C}">
                  <a14:compatExt spid="_x0000_s1695746"/>
                </a:ext>
                <a:ext uri="{FF2B5EF4-FFF2-40B4-BE49-F238E27FC236}">
                  <a16:creationId xmlns:a16="http://schemas.microsoft.com/office/drawing/2014/main" id="{00000000-0008-0000-4D00-000002E0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1695747" name="Check Box 3" hidden="1">
              <a:extLst>
                <a:ext uri="{63B3BB69-23CF-44E3-9099-C40C66FF867C}">
                  <a14:compatExt spid="_x0000_s1695747"/>
                </a:ext>
                <a:ext uri="{FF2B5EF4-FFF2-40B4-BE49-F238E27FC236}">
                  <a16:creationId xmlns:a16="http://schemas.microsoft.com/office/drawing/2014/main" id="{00000000-0008-0000-4D00-000003E0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609600</xdr:colOff>
          <xdr:row>36</xdr:row>
          <xdr:rowOff>38100</xdr:rowOff>
        </xdr:to>
        <xdr:sp macro="" textlink="">
          <xdr:nvSpPr>
            <xdr:cNvPr id="1695748" name="Check Box 4" hidden="1">
              <a:extLst>
                <a:ext uri="{63B3BB69-23CF-44E3-9099-C40C66FF867C}">
                  <a14:compatExt spid="_x0000_s1695748"/>
                </a:ext>
                <a:ext uri="{FF2B5EF4-FFF2-40B4-BE49-F238E27FC236}">
                  <a16:creationId xmlns:a16="http://schemas.microsoft.com/office/drawing/2014/main" id="{00000000-0008-0000-4D00-000004E0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38100</xdr:rowOff>
        </xdr:to>
        <xdr:sp macro="" textlink="">
          <xdr:nvSpPr>
            <xdr:cNvPr id="1695749" name="Check Box 5" hidden="1">
              <a:extLst>
                <a:ext uri="{63B3BB69-23CF-44E3-9099-C40C66FF867C}">
                  <a14:compatExt spid="_x0000_s1695749"/>
                </a:ext>
                <a:ext uri="{FF2B5EF4-FFF2-40B4-BE49-F238E27FC236}">
                  <a16:creationId xmlns:a16="http://schemas.microsoft.com/office/drawing/2014/main" id="{00000000-0008-0000-4D00-000005E0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3" name="Picture 1">
          <a:extLst>
            <a:ext uri="{FF2B5EF4-FFF2-40B4-BE49-F238E27FC236}">
              <a16:creationId xmlns:a16="http://schemas.microsoft.com/office/drawing/2014/main" id="{00000000-0008-0000-4D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9302456" y="838620"/>
          <a:ext cx="1219033"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4" name="Group 3">
          <a:extLst>
            <a:ext uri="{FF2B5EF4-FFF2-40B4-BE49-F238E27FC236}">
              <a16:creationId xmlns:a16="http://schemas.microsoft.com/office/drawing/2014/main" id="{00000000-0008-0000-4D00-000004000000}"/>
            </a:ext>
          </a:extLst>
        </xdr:cNvPr>
        <xdr:cNvGrpSpPr>
          <a:grpSpLocks/>
        </xdr:cNvGrpSpPr>
      </xdr:nvGrpSpPr>
      <xdr:grpSpPr bwMode="auto">
        <a:xfrm>
          <a:off x="10034148379" y="779689"/>
          <a:ext cx="2520615" cy="1402556"/>
          <a:chOff x="7483" y="1187"/>
          <a:chExt cx="3022" cy="1915"/>
        </a:xfrm>
      </xdr:grpSpPr>
      <mc:AlternateContent xmlns:mc="http://schemas.openxmlformats.org/markup-compatibility/2006">
        <mc:Choice xmlns:a14="http://schemas.microsoft.com/office/drawing/2010/main" Requires="a14">
          <xdr:sp macro="" textlink="">
            <xdr:nvSpPr>
              <xdr:cNvPr id="1695750" name="Object 6" hidden="1">
                <a:extLst>
                  <a:ext uri="{63B3BB69-23CF-44E3-9099-C40C66FF867C}">
                    <a14:compatExt spid="_x0000_s1695750"/>
                  </a:ext>
                  <a:ext uri="{FF2B5EF4-FFF2-40B4-BE49-F238E27FC236}">
                    <a16:creationId xmlns:a16="http://schemas.microsoft.com/office/drawing/2014/main" id="{00000000-0008-0000-4D00-000006E019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4D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6" name="Picture 5" descr="index">
          <a:extLst>
            <a:ext uri="{FF2B5EF4-FFF2-40B4-BE49-F238E27FC236}">
              <a16:creationId xmlns:a16="http://schemas.microsoft.com/office/drawing/2014/main" id="{00000000-0008-0000-4D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74393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4D00-000007000000}"/>
            </a:ext>
          </a:extLst>
        </xdr:cNvPr>
        <xdr:cNvPicPr>
          <a:picLocks noChangeAspect="1"/>
        </xdr:cNvPicPr>
      </xdr:nvPicPr>
      <xdr:blipFill>
        <a:blip xmlns:r="http://schemas.openxmlformats.org/officeDocument/2006/relationships" r:embed="rId1"/>
        <a:stretch>
          <a:fillRect/>
        </a:stretch>
      </xdr:blipFill>
      <xdr:spPr>
        <a:xfrm>
          <a:off x="9990048601" y="119062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180975</xdr:colOff>
          <xdr:row>34</xdr:row>
          <xdr:rowOff>247650</xdr:rowOff>
        </xdr:to>
        <xdr:sp macro="" textlink="">
          <xdr:nvSpPr>
            <xdr:cNvPr id="1695751" name="Check Box 7" hidden="1">
              <a:extLst>
                <a:ext uri="{63B3BB69-23CF-44E3-9099-C40C66FF867C}">
                  <a14:compatExt spid="_x0000_s1695751"/>
                </a:ext>
                <a:ext uri="{FF2B5EF4-FFF2-40B4-BE49-F238E27FC236}">
                  <a16:creationId xmlns:a16="http://schemas.microsoft.com/office/drawing/2014/main" id="{00000000-0008-0000-4D00-000007E0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657225</xdr:colOff>
          <xdr:row>34</xdr:row>
          <xdr:rowOff>247650</xdr:rowOff>
        </xdr:to>
        <xdr:sp macro="" textlink="">
          <xdr:nvSpPr>
            <xdr:cNvPr id="1695752" name="Check Box 8" hidden="1">
              <a:extLst>
                <a:ext uri="{63B3BB69-23CF-44E3-9099-C40C66FF867C}">
                  <a14:compatExt spid="_x0000_s1695752"/>
                </a:ext>
                <a:ext uri="{FF2B5EF4-FFF2-40B4-BE49-F238E27FC236}">
                  <a16:creationId xmlns:a16="http://schemas.microsoft.com/office/drawing/2014/main" id="{00000000-0008-0000-4D00-000008E0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228600</xdr:rowOff>
        </xdr:to>
        <xdr:sp macro="" textlink="">
          <xdr:nvSpPr>
            <xdr:cNvPr id="1695753" name="Check Box 9" hidden="1">
              <a:extLst>
                <a:ext uri="{63B3BB69-23CF-44E3-9099-C40C66FF867C}">
                  <a14:compatExt spid="_x0000_s1695753"/>
                </a:ext>
                <a:ext uri="{FF2B5EF4-FFF2-40B4-BE49-F238E27FC236}">
                  <a16:creationId xmlns:a16="http://schemas.microsoft.com/office/drawing/2014/main" id="{00000000-0008-0000-4D00-000009E0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276225</xdr:rowOff>
        </xdr:to>
        <xdr:sp macro="" textlink="">
          <xdr:nvSpPr>
            <xdr:cNvPr id="1695754" name="Check Box 10" hidden="1">
              <a:extLst>
                <a:ext uri="{63B3BB69-23CF-44E3-9099-C40C66FF867C}">
                  <a14:compatExt spid="_x0000_s1695754"/>
                </a:ext>
                <a:ext uri="{FF2B5EF4-FFF2-40B4-BE49-F238E27FC236}">
                  <a16:creationId xmlns:a16="http://schemas.microsoft.com/office/drawing/2014/main" id="{00000000-0008-0000-4D00-00000AE0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228600</xdr:colOff>
          <xdr:row>34</xdr:row>
          <xdr:rowOff>228600</xdr:rowOff>
        </xdr:to>
        <xdr:sp macro="" textlink="">
          <xdr:nvSpPr>
            <xdr:cNvPr id="1695755" name="Check Box 11" hidden="1">
              <a:extLst>
                <a:ext uri="{63B3BB69-23CF-44E3-9099-C40C66FF867C}">
                  <a14:compatExt spid="_x0000_s1695755"/>
                </a:ext>
                <a:ext uri="{FF2B5EF4-FFF2-40B4-BE49-F238E27FC236}">
                  <a16:creationId xmlns:a16="http://schemas.microsoft.com/office/drawing/2014/main" id="{00000000-0008-0000-4D00-00000BE0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79.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4E00-000002000000}"/>
            </a:ext>
          </a:extLst>
        </xdr:cNvPr>
        <xdr:cNvPicPr>
          <a:picLocks noChangeAspect="1"/>
        </xdr:cNvPicPr>
      </xdr:nvPicPr>
      <xdr:blipFill>
        <a:blip xmlns:r="http://schemas.openxmlformats.org/officeDocument/2006/relationships" r:embed="rId1"/>
        <a:stretch>
          <a:fillRect/>
        </a:stretch>
      </xdr:blipFill>
      <xdr:spPr>
        <a:xfrm>
          <a:off x="9988619851"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152400</xdr:colOff>
          <xdr:row>34</xdr:row>
          <xdr:rowOff>247650</xdr:rowOff>
        </xdr:to>
        <xdr:sp macro="" textlink="">
          <xdr:nvSpPr>
            <xdr:cNvPr id="1694721" name="Check Box 1" hidden="1">
              <a:extLst>
                <a:ext uri="{63B3BB69-23CF-44E3-9099-C40C66FF867C}">
                  <a14:compatExt spid="_x0000_s1694721"/>
                </a:ext>
                <a:ext uri="{FF2B5EF4-FFF2-40B4-BE49-F238E27FC236}">
                  <a16:creationId xmlns:a16="http://schemas.microsoft.com/office/drawing/2014/main" id="{00000000-0008-0000-4E00-000001DC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1694722" name="Check Box 2" hidden="1">
              <a:extLst>
                <a:ext uri="{63B3BB69-23CF-44E3-9099-C40C66FF867C}">
                  <a14:compatExt spid="_x0000_s1694722"/>
                </a:ext>
                <a:ext uri="{FF2B5EF4-FFF2-40B4-BE49-F238E27FC236}">
                  <a16:creationId xmlns:a16="http://schemas.microsoft.com/office/drawing/2014/main" id="{00000000-0008-0000-4E00-000002DC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228600</xdr:rowOff>
        </xdr:to>
        <xdr:sp macro="" textlink="">
          <xdr:nvSpPr>
            <xdr:cNvPr id="1694723" name="Check Box 3" hidden="1">
              <a:extLst>
                <a:ext uri="{63B3BB69-23CF-44E3-9099-C40C66FF867C}">
                  <a14:compatExt spid="_x0000_s1694723"/>
                </a:ext>
                <a:ext uri="{FF2B5EF4-FFF2-40B4-BE49-F238E27FC236}">
                  <a16:creationId xmlns:a16="http://schemas.microsoft.com/office/drawing/2014/main" id="{00000000-0008-0000-4E00-000003DC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1694724" name="Check Box 4" hidden="1">
              <a:extLst>
                <a:ext uri="{63B3BB69-23CF-44E3-9099-C40C66FF867C}">
                  <a14:compatExt spid="_x0000_s1694724"/>
                </a:ext>
                <a:ext uri="{FF2B5EF4-FFF2-40B4-BE49-F238E27FC236}">
                  <a16:creationId xmlns:a16="http://schemas.microsoft.com/office/drawing/2014/main" id="{00000000-0008-0000-4E00-000004DC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4E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016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4E00-000004000000}"/>
            </a:ext>
          </a:extLst>
        </xdr:cNvPr>
        <xdr:cNvGrpSpPr>
          <a:grpSpLocks/>
        </xdr:cNvGrpSpPr>
      </xdr:nvGrpSpPr>
      <xdr:grpSpPr bwMode="auto">
        <a:xfrm>
          <a:off x="9914764910" y="769284"/>
          <a:ext cx="2511010" cy="1214008"/>
          <a:chOff x="7483" y="1187"/>
          <a:chExt cx="3022" cy="1915"/>
        </a:xfrm>
      </xdr:grpSpPr>
      <mc:AlternateContent xmlns:mc="http://schemas.openxmlformats.org/markup-compatibility/2006">
        <mc:Choice xmlns:a14="http://schemas.microsoft.com/office/drawing/2010/main" Requires="a14">
          <xdr:sp macro="" textlink="">
            <xdr:nvSpPr>
              <xdr:cNvPr id="1694725" name="Object 5" hidden="1">
                <a:extLst>
                  <a:ext uri="{63B3BB69-23CF-44E3-9099-C40C66FF867C}">
                    <a14:compatExt spid="_x0000_s1694725"/>
                  </a:ext>
                  <a:ext uri="{FF2B5EF4-FFF2-40B4-BE49-F238E27FC236}">
                    <a16:creationId xmlns:a16="http://schemas.microsoft.com/office/drawing/2014/main" id="{00000000-0008-0000-4E00-000005DC19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4E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6" name="Picture 5" descr="index">
          <a:extLst>
            <a:ext uri="{FF2B5EF4-FFF2-40B4-BE49-F238E27FC236}">
              <a16:creationId xmlns:a16="http://schemas.microsoft.com/office/drawing/2014/main" id="{00000000-0008-0000-4E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34246" y="898712"/>
          <a:ext cx="1690347"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1694726" name="Check Box 6" hidden="1">
              <a:extLst>
                <a:ext uri="{63B3BB69-23CF-44E3-9099-C40C66FF867C}">
                  <a14:compatExt spid="_x0000_s1694726"/>
                </a:ext>
                <a:ext uri="{FF2B5EF4-FFF2-40B4-BE49-F238E27FC236}">
                  <a16:creationId xmlns:a16="http://schemas.microsoft.com/office/drawing/2014/main" id="{00000000-0008-0000-4E00-000006DC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80.xml><?xml version="1.0" encoding="utf-8"?>
<xdr:wsDr xmlns:xdr="http://schemas.openxmlformats.org/drawingml/2006/spreadsheetDrawing" xmlns:a="http://schemas.openxmlformats.org/drawingml/2006/main">
  <xdr:twoCellAnchor>
    <xdr:from>
      <xdr:col>1</xdr:col>
      <xdr:colOff>1273629</xdr:colOff>
      <xdr:row>1</xdr:row>
      <xdr:rowOff>1825602</xdr:rowOff>
    </xdr:from>
    <xdr:to>
      <xdr:col>5</xdr:col>
      <xdr:colOff>2831232</xdr:colOff>
      <xdr:row>2</xdr:row>
      <xdr:rowOff>4381499</xdr:rowOff>
    </xdr:to>
    <xdr:pic>
      <xdr:nvPicPr>
        <xdr:cNvPr id="2" name="Picture 1">
          <a:extLst>
            <a:ext uri="{FF2B5EF4-FFF2-40B4-BE49-F238E27FC236}">
              <a16:creationId xmlns:a16="http://schemas.microsoft.com/office/drawing/2014/main" id="{00000000-0008-0000-4F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9832218" y="2130402"/>
          <a:ext cx="9739578" cy="5527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1945871</xdr:colOff>
      <xdr:row>1</xdr:row>
      <xdr:rowOff>1202366</xdr:rowOff>
    </xdr:from>
    <xdr:to>
      <xdr:col>13</xdr:col>
      <xdr:colOff>3266950</xdr:colOff>
      <xdr:row>2</xdr:row>
      <xdr:rowOff>3095625</xdr:rowOff>
    </xdr:to>
    <xdr:pic>
      <xdr:nvPicPr>
        <xdr:cNvPr id="3" name="Picture 2" descr="index">
          <a:extLst>
            <a:ext uri="{FF2B5EF4-FFF2-40B4-BE49-F238E27FC236}">
              <a16:creationId xmlns:a16="http://schemas.microsoft.com/office/drawing/2014/main" id="{00000000-0008-0000-4F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3390750" y="1507166"/>
          <a:ext cx="14265554" cy="4865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104</xdr:row>
      <xdr:rowOff>233589</xdr:rowOff>
    </xdr:from>
    <xdr:to>
      <xdr:col>6</xdr:col>
      <xdr:colOff>4940527</xdr:colOff>
      <xdr:row>104</xdr:row>
      <xdr:rowOff>587374</xdr:rowOff>
    </xdr:to>
    <xdr:sp macro="" textlink="">
      <xdr:nvSpPr>
        <xdr:cNvPr id="4" name="Rectangle 3">
          <a:extLst>
            <a:ext uri="{FF2B5EF4-FFF2-40B4-BE49-F238E27FC236}">
              <a16:creationId xmlns:a16="http://schemas.microsoft.com/office/drawing/2014/main" id="{00000000-0008-0000-4F00-000004000000}"/>
            </a:ext>
          </a:extLst>
        </xdr:cNvPr>
        <xdr:cNvSpPr/>
      </xdr:nvSpPr>
      <xdr:spPr>
        <a:xfrm flipH="1">
          <a:off x="10023341423" y="25352238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1130526</xdr:colOff>
      <xdr:row>104</xdr:row>
      <xdr:rowOff>258536</xdr:rowOff>
    </xdr:from>
    <xdr:to>
      <xdr:col>5</xdr:col>
      <xdr:colOff>1600201</xdr:colOff>
      <xdr:row>104</xdr:row>
      <xdr:rowOff>762000</xdr:rowOff>
    </xdr:to>
    <xdr:sp macro="" textlink="">
      <xdr:nvSpPr>
        <xdr:cNvPr id="5" name="Rectangle 4">
          <a:extLst>
            <a:ext uri="{FF2B5EF4-FFF2-40B4-BE49-F238E27FC236}">
              <a16:creationId xmlns:a16="http://schemas.microsoft.com/office/drawing/2014/main" id="{00000000-0008-0000-4F00-000005000000}"/>
            </a:ext>
          </a:extLst>
        </xdr:cNvPr>
        <xdr:cNvSpPr/>
      </xdr:nvSpPr>
      <xdr:spPr>
        <a:xfrm flipH="1">
          <a:off x="10031063249" y="253547336"/>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104</xdr:row>
      <xdr:rowOff>187099</xdr:rowOff>
    </xdr:from>
    <xdr:to>
      <xdr:col>8</xdr:col>
      <xdr:colOff>1296761</xdr:colOff>
      <xdr:row>104</xdr:row>
      <xdr:rowOff>649741</xdr:rowOff>
    </xdr:to>
    <xdr:sp macro="" textlink="">
      <xdr:nvSpPr>
        <xdr:cNvPr id="6" name="Rectangle 5">
          <a:extLst>
            <a:ext uri="{FF2B5EF4-FFF2-40B4-BE49-F238E27FC236}">
              <a16:creationId xmlns:a16="http://schemas.microsoft.com/office/drawing/2014/main" id="{00000000-0008-0000-4F00-000006000000}"/>
            </a:ext>
          </a:extLst>
        </xdr:cNvPr>
        <xdr:cNvSpPr/>
      </xdr:nvSpPr>
      <xdr:spPr>
        <a:xfrm flipH="1">
          <a:off x="10012973914" y="25347589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104</xdr:row>
      <xdr:rowOff>0</xdr:rowOff>
    </xdr:from>
    <xdr:to>
      <xdr:col>5</xdr:col>
      <xdr:colOff>9524</xdr:colOff>
      <xdr:row>104</xdr:row>
      <xdr:rowOff>219048</xdr:rowOff>
    </xdr:to>
    <xdr:pic>
      <xdr:nvPicPr>
        <xdr:cNvPr id="7" name="Picture 6">
          <a:extLst>
            <a:ext uri="{FF2B5EF4-FFF2-40B4-BE49-F238E27FC236}">
              <a16:creationId xmlns:a16="http://schemas.microsoft.com/office/drawing/2014/main" id="{00000000-0008-0000-4F00-000007000000}"/>
            </a:ext>
          </a:extLst>
        </xdr:cNvPr>
        <xdr:cNvPicPr>
          <a:picLocks noChangeAspect="1"/>
        </xdr:cNvPicPr>
      </xdr:nvPicPr>
      <xdr:blipFill>
        <a:blip xmlns:r="http://schemas.openxmlformats.org/officeDocument/2006/relationships" r:embed="rId3"/>
        <a:stretch>
          <a:fillRect/>
        </a:stretch>
      </xdr:blipFill>
      <xdr:spPr>
        <a:xfrm>
          <a:off x="10032653926" y="253288800"/>
          <a:ext cx="9524" cy="219048"/>
        </a:xfrm>
        <a:prstGeom prst="rect">
          <a:avLst/>
        </a:prstGeom>
      </xdr:spPr>
    </xdr:pic>
    <xdr:clientData/>
  </xdr:twoCellAnchor>
  <xdr:twoCellAnchor>
    <xdr:from>
      <xdr:col>9</xdr:col>
      <xdr:colOff>3221263</xdr:colOff>
      <xdr:row>104</xdr:row>
      <xdr:rowOff>188686</xdr:rowOff>
    </xdr:from>
    <xdr:to>
      <xdr:col>9</xdr:col>
      <xdr:colOff>3652611</xdr:colOff>
      <xdr:row>104</xdr:row>
      <xdr:rowOff>651328</xdr:rowOff>
    </xdr:to>
    <xdr:sp macro="" textlink="">
      <xdr:nvSpPr>
        <xdr:cNvPr id="8" name="Rectangle 7">
          <a:extLst>
            <a:ext uri="{FF2B5EF4-FFF2-40B4-BE49-F238E27FC236}">
              <a16:creationId xmlns:a16="http://schemas.microsoft.com/office/drawing/2014/main" id="{00000000-0008-0000-4F00-000008000000}"/>
            </a:ext>
          </a:extLst>
        </xdr:cNvPr>
        <xdr:cNvSpPr/>
      </xdr:nvSpPr>
      <xdr:spPr>
        <a:xfrm flipH="1">
          <a:off x="10007655789" y="2534774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104</xdr:row>
      <xdr:rowOff>290286</xdr:rowOff>
    </xdr:from>
    <xdr:to>
      <xdr:col>3</xdr:col>
      <xdr:colOff>749526</xdr:colOff>
      <xdr:row>104</xdr:row>
      <xdr:rowOff>752927</xdr:rowOff>
    </xdr:to>
    <xdr:sp macro="" textlink="">
      <xdr:nvSpPr>
        <xdr:cNvPr id="9" name="Rectangle 8">
          <a:extLst>
            <a:ext uri="{FF2B5EF4-FFF2-40B4-BE49-F238E27FC236}">
              <a16:creationId xmlns:a16="http://schemas.microsoft.com/office/drawing/2014/main" id="{00000000-0008-0000-4F00-000009000000}"/>
            </a:ext>
          </a:extLst>
        </xdr:cNvPr>
        <xdr:cNvSpPr/>
      </xdr:nvSpPr>
      <xdr:spPr>
        <a:xfrm flipH="1">
          <a:off x="10036247799" y="25357908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104</xdr:row>
      <xdr:rowOff>188686</xdr:rowOff>
    </xdr:from>
    <xdr:to>
      <xdr:col>10</xdr:col>
      <xdr:colOff>3652611</xdr:colOff>
      <xdr:row>104</xdr:row>
      <xdr:rowOff>651328</xdr:rowOff>
    </xdr:to>
    <xdr:sp macro="" textlink="">
      <xdr:nvSpPr>
        <xdr:cNvPr id="10" name="Rectangle 9">
          <a:extLst>
            <a:ext uri="{FF2B5EF4-FFF2-40B4-BE49-F238E27FC236}">
              <a16:creationId xmlns:a16="http://schemas.microsoft.com/office/drawing/2014/main" id="{00000000-0008-0000-4F00-00000A000000}"/>
            </a:ext>
          </a:extLst>
        </xdr:cNvPr>
        <xdr:cNvSpPr/>
      </xdr:nvSpPr>
      <xdr:spPr>
        <a:xfrm flipH="1">
          <a:off x="10002312264" y="2534774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1273629</xdr:colOff>
      <xdr:row>1</xdr:row>
      <xdr:rowOff>1825603</xdr:rowOff>
    </xdr:from>
    <xdr:to>
      <xdr:col>5</xdr:col>
      <xdr:colOff>1219200</xdr:colOff>
      <xdr:row>2</xdr:row>
      <xdr:rowOff>3470635</xdr:rowOff>
    </xdr:to>
    <xdr:pic>
      <xdr:nvPicPr>
        <xdr:cNvPr id="11" name="Picture 10">
          <a:extLst>
            <a:ext uri="{FF2B5EF4-FFF2-40B4-BE49-F238E27FC236}">
              <a16:creationId xmlns:a16="http://schemas.microsoft.com/office/drawing/2014/main" id="{00000000-0008-0000-4F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1444250"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2" name="Picture 11" descr="index">
          <a:extLst>
            <a:ext uri="{FF2B5EF4-FFF2-40B4-BE49-F238E27FC236}">
              <a16:creationId xmlns:a16="http://schemas.microsoft.com/office/drawing/2014/main" id="{00000000-0008-0000-4F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4562200"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3" name="Picture 12">
          <a:extLst>
            <a:ext uri="{FF2B5EF4-FFF2-40B4-BE49-F238E27FC236}">
              <a16:creationId xmlns:a16="http://schemas.microsoft.com/office/drawing/2014/main" id="{00000000-0008-0000-4F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1444250"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4" name="Picture 13" descr="index">
          <a:extLst>
            <a:ext uri="{FF2B5EF4-FFF2-40B4-BE49-F238E27FC236}">
              <a16:creationId xmlns:a16="http://schemas.microsoft.com/office/drawing/2014/main" id="{00000000-0008-0000-4F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4562200"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5" name="Picture 14">
          <a:extLst>
            <a:ext uri="{FF2B5EF4-FFF2-40B4-BE49-F238E27FC236}">
              <a16:creationId xmlns:a16="http://schemas.microsoft.com/office/drawing/2014/main" id="{00000000-0008-0000-4F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1444250"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6" name="Picture 15" descr="index">
          <a:extLst>
            <a:ext uri="{FF2B5EF4-FFF2-40B4-BE49-F238E27FC236}">
              <a16:creationId xmlns:a16="http://schemas.microsoft.com/office/drawing/2014/main" id="{00000000-0008-0000-4F00-00001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4562200"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7" name="Picture 16">
          <a:extLst>
            <a:ext uri="{FF2B5EF4-FFF2-40B4-BE49-F238E27FC236}">
              <a16:creationId xmlns:a16="http://schemas.microsoft.com/office/drawing/2014/main" id="{00000000-0008-0000-4F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1444250"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8" name="Picture 17" descr="index">
          <a:extLst>
            <a:ext uri="{FF2B5EF4-FFF2-40B4-BE49-F238E27FC236}">
              <a16:creationId xmlns:a16="http://schemas.microsoft.com/office/drawing/2014/main" id="{00000000-0008-0000-4F00-00001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4562200"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9" name="Picture 18">
          <a:extLst>
            <a:ext uri="{FF2B5EF4-FFF2-40B4-BE49-F238E27FC236}">
              <a16:creationId xmlns:a16="http://schemas.microsoft.com/office/drawing/2014/main" id="{00000000-0008-0000-4F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1444250"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20" name="Picture 19" descr="index">
          <a:extLst>
            <a:ext uri="{FF2B5EF4-FFF2-40B4-BE49-F238E27FC236}">
              <a16:creationId xmlns:a16="http://schemas.microsoft.com/office/drawing/2014/main" id="{00000000-0008-0000-4F00-00001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4562200"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21" name="Picture 20">
          <a:extLst>
            <a:ext uri="{FF2B5EF4-FFF2-40B4-BE49-F238E27FC236}">
              <a16:creationId xmlns:a16="http://schemas.microsoft.com/office/drawing/2014/main" id="{00000000-0008-0000-4F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22" name="Picture 21" descr="index">
          <a:extLst>
            <a:ext uri="{FF2B5EF4-FFF2-40B4-BE49-F238E27FC236}">
              <a16:creationId xmlns:a16="http://schemas.microsoft.com/office/drawing/2014/main" id="{00000000-0008-0000-4F00-00001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23" name="Picture 22">
          <a:extLst>
            <a:ext uri="{FF2B5EF4-FFF2-40B4-BE49-F238E27FC236}">
              <a16:creationId xmlns:a16="http://schemas.microsoft.com/office/drawing/2014/main" id="{00000000-0008-0000-4F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24" name="Picture 23" descr="index">
          <a:extLst>
            <a:ext uri="{FF2B5EF4-FFF2-40B4-BE49-F238E27FC236}">
              <a16:creationId xmlns:a16="http://schemas.microsoft.com/office/drawing/2014/main" id="{00000000-0008-0000-4F00-00001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25" name="Picture 24">
          <a:extLst>
            <a:ext uri="{FF2B5EF4-FFF2-40B4-BE49-F238E27FC236}">
              <a16:creationId xmlns:a16="http://schemas.microsoft.com/office/drawing/2014/main" id="{00000000-0008-0000-4F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26" name="Picture 25" descr="index">
          <a:extLst>
            <a:ext uri="{FF2B5EF4-FFF2-40B4-BE49-F238E27FC236}">
              <a16:creationId xmlns:a16="http://schemas.microsoft.com/office/drawing/2014/main" id="{00000000-0008-0000-4F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27" name="Picture 26">
          <a:extLst>
            <a:ext uri="{FF2B5EF4-FFF2-40B4-BE49-F238E27FC236}">
              <a16:creationId xmlns:a16="http://schemas.microsoft.com/office/drawing/2014/main" id="{00000000-0008-0000-4F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28" name="Picture 27" descr="index">
          <a:extLst>
            <a:ext uri="{FF2B5EF4-FFF2-40B4-BE49-F238E27FC236}">
              <a16:creationId xmlns:a16="http://schemas.microsoft.com/office/drawing/2014/main" id="{00000000-0008-0000-4F00-00001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29" name="Picture 28">
          <a:extLst>
            <a:ext uri="{FF2B5EF4-FFF2-40B4-BE49-F238E27FC236}">
              <a16:creationId xmlns:a16="http://schemas.microsoft.com/office/drawing/2014/main" id="{00000000-0008-0000-4F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30" name="Picture 29" descr="index">
          <a:extLst>
            <a:ext uri="{FF2B5EF4-FFF2-40B4-BE49-F238E27FC236}">
              <a16:creationId xmlns:a16="http://schemas.microsoft.com/office/drawing/2014/main" id="{00000000-0008-0000-4F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5000-000002000000}"/>
            </a:ext>
          </a:extLst>
        </xdr:cNvPr>
        <xdr:cNvPicPr>
          <a:picLocks noChangeAspect="1"/>
        </xdr:cNvPicPr>
      </xdr:nvPicPr>
      <xdr:blipFill>
        <a:blip xmlns:r="http://schemas.openxmlformats.org/officeDocument/2006/relationships" r:embed="rId1"/>
        <a:stretch>
          <a:fillRect/>
        </a:stretch>
      </xdr:blipFill>
      <xdr:spPr>
        <a:xfrm>
          <a:off x="9987743551" y="109442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5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50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1693697" name="Object 1" hidden="1">
                <a:extLst>
                  <a:ext uri="{63B3BB69-23CF-44E3-9099-C40C66FF867C}">
                    <a14:compatExt spid="_x0000_s1693697"/>
                  </a:ext>
                  <a:ext uri="{FF2B5EF4-FFF2-40B4-BE49-F238E27FC236}">
                    <a16:creationId xmlns:a16="http://schemas.microsoft.com/office/drawing/2014/main" id="{00000000-0008-0000-5000-000001D819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50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50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5000-000007000000}"/>
            </a:ext>
          </a:extLst>
        </xdr:cNvPr>
        <xdr:cNvPicPr>
          <a:picLocks noChangeAspect="1"/>
        </xdr:cNvPicPr>
      </xdr:nvPicPr>
      <xdr:blipFill>
        <a:blip xmlns:r="http://schemas.openxmlformats.org/officeDocument/2006/relationships" r:embed="rId1"/>
        <a:stretch>
          <a:fillRect/>
        </a:stretch>
      </xdr:blipFill>
      <xdr:spPr>
        <a:xfrm>
          <a:off x="9987743551" y="106203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1693698" name="Check Box 2" hidden="1">
              <a:extLst>
                <a:ext uri="{63B3BB69-23CF-44E3-9099-C40C66FF867C}">
                  <a14:compatExt spid="_x0000_s1693698"/>
                </a:ext>
                <a:ext uri="{FF2B5EF4-FFF2-40B4-BE49-F238E27FC236}">
                  <a16:creationId xmlns:a16="http://schemas.microsoft.com/office/drawing/2014/main" id="{00000000-0008-0000-5000-000002D8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1693699" name="Check Box 3" hidden="1">
              <a:extLst>
                <a:ext uri="{63B3BB69-23CF-44E3-9099-C40C66FF867C}">
                  <a14:compatExt spid="_x0000_s1693699"/>
                </a:ext>
                <a:ext uri="{FF2B5EF4-FFF2-40B4-BE49-F238E27FC236}">
                  <a16:creationId xmlns:a16="http://schemas.microsoft.com/office/drawing/2014/main" id="{00000000-0008-0000-5000-000003D8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1693700" name="Check Box 4" hidden="1">
              <a:extLst>
                <a:ext uri="{63B3BB69-23CF-44E3-9099-C40C66FF867C}">
                  <a14:compatExt spid="_x0000_s1693700"/>
                </a:ext>
                <a:ext uri="{FF2B5EF4-FFF2-40B4-BE49-F238E27FC236}">
                  <a16:creationId xmlns:a16="http://schemas.microsoft.com/office/drawing/2014/main" id="{00000000-0008-0000-5000-000004D8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1693701" name="Check Box 5" hidden="1">
              <a:extLst>
                <a:ext uri="{63B3BB69-23CF-44E3-9099-C40C66FF867C}">
                  <a14:compatExt spid="_x0000_s1693701"/>
                </a:ext>
                <a:ext uri="{FF2B5EF4-FFF2-40B4-BE49-F238E27FC236}">
                  <a16:creationId xmlns:a16="http://schemas.microsoft.com/office/drawing/2014/main" id="{00000000-0008-0000-5000-000005D8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1693702" name="Check Box 6" hidden="1">
              <a:extLst>
                <a:ext uri="{63B3BB69-23CF-44E3-9099-C40C66FF867C}">
                  <a14:compatExt spid="_x0000_s1693702"/>
                </a:ext>
                <a:ext uri="{FF2B5EF4-FFF2-40B4-BE49-F238E27FC236}">
                  <a16:creationId xmlns:a16="http://schemas.microsoft.com/office/drawing/2014/main" id="{00000000-0008-0000-5000-000006D8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82.xml><?xml version="1.0" encoding="utf-8"?>
<xdr:wsDr xmlns:xdr="http://schemas.openxmlformats.org/drawingml/2006/spreadsheetDrawing" xmlns:a="http://schemas.openxmlformats.org/drawingml/2006/main">
  <xdr:twoCellAnchor>
    <xdr:from>
      <xdr:col>1</xdr:col>
      <xdr:colOff>1273629</xdr:colOff>
      <xdr:row>1</xdr:row>
      <xdr:rowOff>1825602</xdr:rowOff>
    </xdr:from>
    <xdr:to>
      <xdr:col>5</xdr:col>
      <xdr:colOff>2831232</xdr:colOff>
      <xdr:row>2</xdr:row>
      <xdr:rowOff>4381499</xdr:rowOff>
    </xdr:to>
    <xdr:pic>
      <xdr:nvPicPr>
        <xdr:cNvPr id="2" name="Picture 1">
          <a:extLst>
            <a:ext uri="{FF2B5EF4-FFF2-40B4-BE49-F238E27FC236}">
              <a16:creationId xmlns:a16="http://schemas.microsoft.com/office/drawing/2014/main" id="{00000000-0008-0000-5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9832218" y="2130402"/>
          <a:ext cx="9739578" cy="5527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1945871</xdr:colOff>
      <xdr:row>1</xdr:row>
      <xdr:rowOff>1202366</xdr:rowOff>
    </xdr:from>
    <xdr:to>
      <xdr:col>13</xdr:col>
      <xdr:colOff>3266950</xdr:colOff>
      <xdr:row>2</xdr:row>
      <xdr:rowOff>3095625</xdr:rowOff>
    </xdr:to>
    <xdr:pic>
      <xdr:nvPicPr>
        <xdr:cNvPr id="3" name="Picture 2" descr="index">
          <a:extLst>
            <a:ext uri="{FF2B5EF4-FFF2-40B4-BE49-F238E27FC236}">
              <a16:creationId xmlns:a16="http://schemas.microsoft.com/office/drawing/2014/main" id="{00000000-0008-0000-5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3390750" y="1507166"/>
          <a:ext cx="14265554" cy="4865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104</xdr:row>
      <xdr:rowOff>233589</xdr:rowOff>
    </xdr:from>
    <xdr:to>
      <xdr:col>6</xdr:col>
      <xdr:colOff>4940527</xdr:colOff>
      <xdr:row>104</xdr:row>
      <xdr:rowOff>587374</xdr:rowOff>
    </xdr:to>
    <xdr:sp macro="" textlink="">
      <xdr:nvSpPr>
        <xdr:cNvPr id="4" name="Rectangle 3">
          <a:extLst>
            <a:ext uri="{FF2B5EF4-FFF2-40B4-BE49-F238E27FC236}">
              <a16:creationId xmlns:a16="http://schemas.microsoft.com/office/drawing/2014/main" id="{00000000-0008-0000-5100-000004000000}"/>
            </a:ext>
          </a:extLst>
        </xdr:cNvPr>
        <xdr:cNvSpPr/>
      </xdr:nvSpPr>
      <xdr:spPr>
        <a:xfrm flipH="1">
          <a:off x="10023341423" y="25352238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1130526</xdr:colOff>
      <xdr:row>104</xdr:row>
      <xdr:rowOff>258536</xdr:rowOff>
    </xdr:from>
    <xdr:to>
      <xdr:col>5</xdr:col>
      <xdr:colOff>1600201</xdr:colOff>
      <xdr:row>104</xdr:row>
      <xdr:rowOff>762000</xdr:rowOff>
    </xdr:to>
    <xdr:sp macro="" textlink="">
      <xdr:nvSpPr>
        <xdr:cNvPr id="5" name="Rectangle 4">
          <a:extLst>
            <a:ext uri="{FF2B5EF4-FFF2-40B4-BE49-F238E27FC236}">
              <a16:creationId xmlns:a16="http://schemas.microsoft.com/office/drawing/2014/main" id="{00000000-0008-0000-5100-000005000000}"/>
            </a:ext>
          </a:extLst>
        </xdr:cNvPr>
        <xdr:cNvSpPr/>
      </xdr:nvSpPr>
      <xdr:spPr>
        <a:xfrm flipH="1">
          <a:off x="10031063249" y="253547336"/>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104</xdr:row>
      <xdr:rowOff>187099</xdr:rowOff>
    </xdr:from>
    <xdr:to>
      <xdr:col>8</xdr:col>
      <xdr:colOff>1296761</xdr:colOff>
      <xdr:row>104</xdr:row>
      <xdr:rowOff>649741</xdr:rowOff>
    </xdr:to>
    <xdr:sp macro="" textlink="">
      <xdr:nvSpPr>
        <xdr:cNvPr id="6" name="Rectangle 5">
          <a:extLst>
            <a:ext uri="{FF2B5EF4-FFF2-40B4-BE49-F238E27FC236}">
              <a16:creationId xmlns:a16="http://schemas.microsoft.com/office/drawing/2014/main" id="{00000000-0008-0000-5100-000006000000}"/>
            </a:ext>
          </a:extLst>
        </xdr:cNvPr>
        <xdr:cNvSpPr/>
      </xdr:nvSpPr>
      <xdr:spPr>
        <a:xfrm flipH="1">
          <a:off x="10012973914" y="25347589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104</xdr:row>
      <xdr:rowOff>0</xdr:rowOff>
    </xdr:from>
    <xdr:to>
      <xdr:col>5</xdr:col>
      <xdr:colOff>9524</xdr:colOff>
      <xdr:row>104</xdr:row>
      <xdr:rowOff>219048</xdr:rowOff>
    </xdr:to>
    <xdr:pic>
      <xdr:nvPicPr>
        <xdr:cNvPr id="7" name="Picture 6">
          <a:extLst>
            <a:ext uri="{FF2B5EF4-FFF2-40B4-BE49-F238E27FC236}">
              <a16:creationId xmlns:a16="http://schemas.microsoft.com/office/drawing/2014/main" id="{00000000-0008-0000-5100-000007000000}"/>
            </a:ext>
          </a:extLst>
        </xdr:cNvPr>
        <xdr:cNvPicPr>
          <a:picLocks noChangeAspect="1"/>
        </xdr:cNvPicPr>
      </xdr:nvPicPr>
      <xdr:blipFill>
        <a:blip xmlns:r="http://schemas.openxmlformats.org/officeDocument/2006/relationships" r:embed="rId3"/>
        <a:stretch>
          <a:fillRect/>
        </a:stretch>
      </xdr:blipFill>
      <xdr:spPr>
        <a:xfrm>
          <a:off x="10032653926" y="253288800"/>
          <a:ext cx="9524" cy="219048"/>
        </a:xfrm>
        <a:prstGeom prst="rect">
          <a:avLst/>
        </a:prstGeom>
      </xdr:spPr>
    </xdr:pic>
    <xdr:clientData/>
  </xdr:twoCellAnchor>
  <xdr:twoCellAnchor>
    <xdr:from>
      <xdr:col>9</xdr:col>
      <xdr:colOff>3221263</xdr:colOff>
      <xdr:row>104</xdr:row>
      <xdr:rowOff>188686</xdr:rowOff>
    </xdr:from>
    <xdr:to>
      <xdr:col>9</xdr:col>
      <xdr:colOff>3652611</xdr:colOff>
      <xdr:row>104</xdr:row>
      <xdr:rowOff>651328</xdr:rowOff>
    </xdr:to>
    <xdr:sp macro="" textlink="">
      <xdr:nvSpPr>
        <xdr:cNvPr id="8" name="Rectangle 7">
          <a:extLst>
            <a:ext uri="{FF2B5EF4-FFF2-40B4-BE49-F238E27FC236}">
              <a16:creationId xmlns:a16="http://schemas.microsoft.com/office/drawing/2014/main" id="{00000000-0008-0000-5100-000008000000}"/>
            </a:ext>
          </a:extLst>
        </xdr:cNvPr>
        <xdr:cNvSpPr/>
      </xdr:nvSpPr>
      <xdr:spPr>
        <a:xfrm flipH="1">
          <a:off x="10007655789" y="2534774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104</xdr:row>
      <xdr:rowOff>290286</xdr:rowOff>
    </xdr:from>
    <xdr:to>
      <xdr:col>3</xdr:col>
      <xdr:colOff>749526</xdr:colOff>
      <xdr:row>104</xdr:row>
      <xdr:rowOff>752927</xdr:rowOff>
    </xdr:to>
    <xdr:sp macro="" textlink="">
      <xdr:nvSpPr>
        <xdr:cNvPr id="9" name="Rectangle 8">
          <a:extLst>
            <a:ext uri="{FF2B5EF4-FFF2-40B4-BE49-F238E27FC236}">
              <a16:creationId xmlns:a16="http://schemas.microsoft.com/office/drawing/2014/main" id="{00000000-0008-0000-5100-000009000000}"/>
            </a:ext>
          </a:extLst>
        </xdr:cNvPr>
        <xdr:cNvSpPr/>
      </xdr:nvSpPr>
      <xdr:spPr>
        <a:xfrm flipH="1">
          <a:off x="10036247799" y="25357908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104</xdr:row>
      <xdr:rowOff>188686</xdr:rowOff>
    </xdr:from>
    <xdr:to>
      <xdr:col>10</xdr:col>
      <xdr:colOff>3652611</xdr:colOff>
      <xdr:row>104</xdr:row>
      <xdr:rowOff>651328</xdr:rowOff>
    </xdr:to>
    <xdr:sp macro="" textlink="">
      <xdr:nvSpPr>
        <xdr:cNvPr id="10" name="Rectangle 9">
          <a:extLst>
            <a:ext uri="{FF2B5EF4-FFF2-40B4-BE49-F238E27FC236}">
              <a16:creationId xmlns:a16="http://schemas.microsoft.com/office/drawing/2014/main" id="{00000000-0008-0000-5100-00000A000000}"/>
            </a:ext>
          </a:extLst>
        </xdr:cNvPr>
        <xdr:cNvSpPr/>
      </xdr:nvSpPr>
      <xdr:spPr>
        <a:xfrm flipH="1">
          <a:off x="10002312264" y="2534774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1273629</xdr:colOff>
      <xdr:row>1</xdr:row>
      <xdr:rowOff>1825603</xdr:rowOff>
    </xdr:from>
    <xdr:to>
      <xdr:col>5</xdr:col>
      <xdr:colOff>1219200</xdr:colOff>
      <xdr:row>2</xdr:row>
      <xdr:rowOff>3470635</xdr:rowOff>
    </xdr:to>
    <xdr:pic>
      <xdr:nvPicPr>
        <xdr:cNvPr id="11" name="Picture 10">
          <a:extLst>
            <a:ext uri="{FF2B5EF4-FFF2-40B4-BE49-F238E27FC236}">
              <a16:creationId xmlns:a16="http://schemas.microsoft.com/office/drawing/2014/main" id="{00000000-0008-0000-51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1444250"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2" name="Picture 11" descr="index">
          <a:extLst>
            <a:ext uri="{FF2B5EF4-FFF2-40B4-BE49-F238E27FC236}">
              <a16:creationId xmlns:a16="http://schemas.microsoft.com/office/drawing/2014/main" id="{00000000-0008-0000-51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4562200"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3" name="Picture 12">
          <a:extLst>
            <a:ext uri="{FF2B5EF4-FFF2-40B4-BE49-F238E27FC236}">
              <a16:creationId xmlns:a16="http://schemas.microsoft.com/office/drawing/2014/main" id="{00000000-0008-0000-51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1444250"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4" name="Picture 13" descr="index">
          <a:extLst>
            <a:ext uri="{FF2B5EF4-FFF2-40B4-BE49-F238E27FC236}">
              <a16:creationId xmlns:a16="http://schemas.microsoft.com/office/drawing/2014/main" id="{00000000-0008-0000-51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4562200"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5" name="Picture 14">
          <a:extLst>
            <a:ext uri="{FF2B5EF4-FFF2-40B4-BE49-F238E27FC236}">
              <a16:creationId xmlns:a16="http://schemas.microsoft.com/office/drawing/2014/main" id="{00000000-0008-0000-51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1444250"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6" name="Picture 15" descr="index">
          <a:extLst>
            <a:ext uri="{FF2B5EF4-FFF2-40B4-BE49-F238E27FC236}">
              <a16:creationId xmlns:a16="http://schemas.microsoft.com/office/drawing/2014/main" id="{00000000-0008-0000-5100-00001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4562200"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7" name="Picture 16">
          <a:extLst>
            <a:ext uri="{FF2B5EF4-FFF2-40B4-BE49-F238E27FC236}">
              <a16:creationId xmlns:a16="http://schemas.microsoft.com/office/drawing/2014/main" id="{00000000-0008-0000-51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1444250"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8" name="Picture 17" descr="index">
          <a:extLst>
            <a:ext uri="{FF2B5EF4-FFF2-40B4-BE49-F238E27FC236}">
              <a16:creationId xmlns:a16="http://schemas.microsoft.com/office/drawing/2014/main" id="{00000000-0008-0000-5100-00001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4562200"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9" name="Picture 18">
          <a:extLst>
            <a:ext uri="{FF2B5EF4-FFF2-40B4-BE49-F238E27FC236}">
              <a16:creationId xmlns:a16="http://schemas.microsoft.com/office/drawing/2014/main" id="{00000000-0008-0000-51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1444250"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20" name="Picture 19" descr="index">
          <a:extLst>
            <a:ext uri="{FF2B5EF4-FFF2-40B4-BE49-F238E27FC236}">
              <a16:creationId xmlns:a16="http://schemas.microsoft.com/office/drawing/2014/main" id="{00000000-0008-0000-5100-00001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4562200"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21" name="Picture 20">
          <a:extLst>
            <a:ext uri="{FF2B5EF4-FFF2-40B4-BE49-F238E27FC236}">
              <a16:creationId xmlns:a16="http://schemas.microsoft.com/office/drawing/2014/main" id="{00000000-0008-0000-51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22" name="Picture 21" descr="index">
          <a:extLst>
            <a:ext uri="{FF2B5EF4-FFF2-40B4-BE49-F238E27FC236}">
              <a16:creationId xmlns:a16="http://schemas.microsoft.com/office/drawing/2014/main" id="{00000000-0008-0000-5100-00001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23" name="Picture 22">
          <a:extLst>
            <a:ext uri="{FF2B5EF4-FFF2-40B4-BE49-F238E27FC236}">
              <a16:creationId xmlns:a16="http://schemas.microsoft.com/office/drawing/2014/main" id="{00000000-0008-0000-51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24" name="Picture 23" descr="index">
          <a:extLst>
            <a:ext uri="{FF2B5EF4-FFF2-40B4-BE49-F238E27FC236}">
              <a16:creationId xmlns:a16="http://schemas.microsoft.com/office/drawing/2014/main" id="{00000000-0008-0000-5100-00001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25" name="Picture 24">
          <a:extLst>
            <a:ext uri="{FF2B5EF4-FFF2-40B4-BE49-F238E27FC236}">
              <a16:creationId xmlns:a16="http://schemas.microsoft.com/office/drawing/2014/main" id="{00000000-0008-0000-51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26" name="Picture 25" descr="index">
          <a:extLst>
            <a:ext uri="{FF2B5EF4-FFF2-40B4-BE49-F238E27FC236}">
              <a16:creationId xmlns:a16="http://schemas.microsoft.com/office/drawing/2014/main" id="{00000000-0008-0000-51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27" name="Picture 26">
          <a:extLst>
            <a:ext uri="{FF2B5EF4-FFF2-40B4-BE49-F238E27FC236}">
              <a16:creationId xmlns:a16="http://schemas.microsoft.com/office/drawing/2014/main" id="{00000000-0008-0000-51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28" name="Picture 27" descr="index">
          <a:extLst>
            <a:ext uri="{FF2B5EF4-FFF2-40B4-BE49-F238E27FC236}">
              <a16:creationId xmlns:a16="http://schemas.microsoft.com/office/drawing/2014/main" id="{00000000-0008-0000-5100-00001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29" name="Picture 28">
          <a:extLst>
            <a:ext uri="{FF2B5EF4-FFF2-40B4-BE49-F238E27FC236}">
              <a16:creationId xmlns:a16="http://schemas.microsoft.com/office/drawing/2014/main" id="{00000000-0008-0000-51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30" name="Picture 29" descr="index">
          <a:extLst>
            <a:ext uri="{FF2B5EF4-FFF2-40B4-BE49-F238E27FC236}">
              <a16:creationId xmlns:a16="http://schemas.microsoft.com/office/drawing/2014/main" id="{00000000-0008-0000-51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3.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5200-000002000000}"/>
            </a:ext>
          </a:extLst>
        </xdr:cNvPr>
        <xdr:cNvPicPr>
          <a:picLocks noChangeAspect="1"/>
        </xdr:cNvPicPr>
      </xdr:nvPicPr>
      <xdr:blipFill>
        <a:blip xmlns:r="http://schemas.openxmlformats.org/officeDocument/2006/relationships" r:embed="rId1"/>
        <a:stretch>
          <a:fillRect/>
        </a:stretch>
      </xdr:blipFill>
      <xdr:spPr>
        <a:xfrm>
          <a:off x="9987991201" y="107156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5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38793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5200-000004000000}"/>
            </a:ext>
          </a:extLst>
        </xdr:cNvPr>
        <xdr:cNvGrpSpPr>
          <a:grpSpLocks/>
        </xdr:cNvGrpSpPr>
      </xdr:nvGrpSpPr>
      <xdr:grpSpPr bwMode="auto">
        <a:xfrm>
          <a:off x="9948561152"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1691649" name="Object 1" hidden="1">
                <a:extLst>
                  <a:ext uri="{63B3BB69-23CF-44E3-9099-C40C66FF867C}">
                    <a14:compatExt spid="_x0000_s1691649"/>
                  </a:ext>
                  <a:ext uri="{FF2B5EF4-FFF2-40B4-BE49-F238E27FC236}">
                    <a16:creationId xmlns:a16="http://schemas.microsoft.com/office/drawing/2014/main" id="{00000000-0008-0000-5200-000001D019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52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52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09748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5200-000007000000}"/>
            </a:ext>
          </a:extLst>
        </xdr:cNvPr>
        <xdr:cNvPicPr>
          <a:picLocks noChangeAspect="1"/>
        </xdr:cNvPicPr>
      </xdr:nvPicPr>
      <xdr:blipFill>
        <a:blip xmlns:r="http://schemas.openxmlformats.org/officeDocument/2006/relationships" r:embed="rId1"/>
        <a:stretch>
          <a:fillRect/>
        </a:stretch>
      </xdr:blipFill>
      <xdr:spPr>
        <a:xfrm>
          <a:off x="9987991201" y="103917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1691650" name="Check Box 2" hidden="1">
              <a:extLst>
                <a:ext uri="{63B3BB69-23CF-44E3-9099-C40C66FF867C}">
                  <a14:compatExt spid="_x0000_s1691650"/>
                </a:ext>
                <a:ext uri="{FF2B5EF4-FFF2-40B4-BE49-F238E27FC236}">
                  <a16:creationId xmlns:a16="http://schemas.microsoft.com/office/drawing/2014/main" id="{00000000-0008-0000-5200-000002D0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1691651" name="Check Box 3" hidden="1">
              <a:extLst>
                <a:ext uri="{63B3BB69-23CF-44E3-9099-C40C66FF867C}">
                  <a14:compatExt spid="_x0000_s1691651"/>
                </a:ext>
                <a:ext uri="{FF2B5EF4-FFF2-40B4-BE49-F238E27FC236}">
                  <a16:creationId xmlns:a16="http://schemas.microsoft.com/office/drawing/2014/main" id="{00000000-0008-0000-5200-000003D0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1691652" name="Check Box 4" hidden="1">
              <a:extLst>
                <a:ext uri="{63B3BB69-23CF-44E3-9099-C40C66FF867C}">
                  <a14:compatExt spid="_x0000_s1691652"/>
                </a:ext>
                <a:ext uri="{FF2B5EF4-FFF2-40B4-BE49-F238E27FC236}">
                  <a16:creationId xmlns:a16="http://schemas.microsoft.com/office/drawing/2014/main" id="{00000000-0008-0000-5200-000004D0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1691653" name="Check Box 5" hidden="1">
              <a:extLst>
                <a:ext uri="{63B3BB69-23CF-44E3-9099-C40C66FF867C}">
                  <a14:compatExt spid="_x0000_s1691653"/>
                </a:ext>
                <a:ext uri="{FF2B5EF4-FFF2-40B4-BE49-F238E27FC236}">
                  <a16:creationId xmlns:a16="http://schemas.microsoft.com/office/drawing/2014/main" id="{00000000-0008-0000-5200-000005D0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1691654" name="Check Box 6" hidden="1">
              <a:extLst>
                <a:ext uri="{63B3BB69-23CF-44E3-9099-C40C66FF867C}">
                  <a14:compatExt spid="_x0000_s1691654"/>
                </a:ext>
                <a:ext uri="{FF2B5EF4-FFF2-40B4-BE49-F238E27FC236}">
                  <a16:creationId xmlns:a16="http://schemas.microsoft.com/office/drawing/2014/main" id="{00000000-0008-0000-5200-000006D0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84.xml><?xml version="1.0" encoding="utf-8"?>
<xdr:wsDr xmlns:xdr="http://schemas.openxmlformats.org/drawingml/2006/spreadsheetDrawing" xmlns:a="http://schemas.openxmlformats.org/drawingml/2006/main">
  <xdr:twoCellAnchor>
    <xdr:from>
      <xdr:col>1</xdr:col>
      <xdr:colOff>1273629</xdr:colOff>
      <xdr:row>1</xdr:row>
      <xdr:rowOff>1825602</xdr:rowOff>
    </xdr:from>
    <xdr:to>
      <xdr:col>5</xdr:col>
      <xdr:colOff>2831232</xdr:colOff>
      <xdr:row>2</xdr:row>
      <xdr:rowOff>4381499</xdr:rowOff>
    </xdr:to>
    <xdr:pic>
      <xdr:nvPicPr>
        <xdr:cNvPr id="2" name="Picture 1">
          <a:extLst>
            <a:ext uri="{FF2B5EF4-FFF2-40B4-BE49-F238E27FC236}">
              <a16:creationId xmlns:a16="http://schemas.microsoft.com/office/drawing/2014/main" id="{00000000-0008-0000-5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9832218" y="2130402"/>
          <a:ext cx="9739578" cy="5527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1945871</xdr:colOff>
      <xdr:row>1</xdr:row>
      <xdr:rowOff>1202366</xdr:rowOff>
    </xdr:from>
    <xdr:to>
      <xdr:col>13</xdr:col>
      <xdr:colOff>3266950</xdr:colOff>
      <xdr:row>2</xdr:row>
      <xdr:rowOff>3095625</xdr:rowOff>
    </xdr:to>
    <xdr:pic>
      <xdr:nvPicPr>
        <xdr:cNvPr id="3" name="Picture 2" descr="index">
          <a:extLst>
            <a:ext uri="{FF2B5EF4-FFF2-40B4-BE49-F238E27FC236}">
              <a16:creationId xmlns:a16="http://schemas.microsoft.com/office/drawing/2014/main" id="{00000000-0008-0000-5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3390750" y="1507166"/>
          <a:ext cx="14265554" cy="4865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104</xdr:row>
      <xdr:rowOff>233589</xdr:rowOff>
    </xdr:from>
    <xdr:to>
      <xdr:col>6</xdr:col>
      <xdr:colOff>4940527</xdr:colOff>
      <xdr:row>104</xdr:row>
      <xdr:rowOff>587374</xdr:rowOff>
    </xdr:to>
    <xdr:sp macro="" textlink="">
      <xdr:nvSpPr>
        <xdr:cNvPr id="4" name="Rectangle 3">
          <a:extLst>
            <a:ext uri="{FF2B5EF4-FFF2-40B4-BE49-F238E27FC236}">
              <a16:creationId xmlns:a16="http://schemas.microsoft.com/office/drawing/2014/main" id="{00000000-0008-0000-5300-000004000000}"/>
            </a:ext>
          </a:extLst>
        </xdr:cNvPr>
        <xdr:cNvSpPr/>
      </xdr:nvSpPr>
      <xdr:spPr>
        <a:xfrm flipH="1">
          <a:off x="10023341423" y="25352238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1130526</xdr:colOff>
      <xdr:row>104</xdr:row>
      <xdr:rowOff>258536</xdr:rowOff>
    </xdr:from>
    <xdr:to>
      <xdr:col>5</xdr:col>
      <xdr:colOff>1600201</xdr:colOff>
      <xdr:row>104</xdr:row>
      <xdr:rowOff>762000</xdr:rowOff>
    </xdr:to>
    <xdr:sp macro="" textlink="">
      <xdr:nvSpPr>
        <xdr:cNvPr id="5" name="Rectangle 4">
          <a:extLst>
            <a:ext uri="{FF2B5EF4-FFF2-40B4-BE49-F238E27FC236}">
              <a16:creationId xmlns:a16="http://schemas.microsoft.com/office/drawing/2014/main" id="{00000000-0008-0000-5300-000005000000}"/>
            </a:ext>
          </a:extLst>
        </xdr:cNvPr>
        <xdr:cNvSpPr/>
      </xdr:nvSpPr>
      <xdr:spPr>
        <a:xfrm flipH="1">
          <a:off x="10031063249" y="253547336"/>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104</xdr:row>
      <xdr:rowOff>187099</xdr:rowOff>
    </xdr:from>
    <xdr:to>
      <xdr:col>8</xdr:col>
      <xdr:colOff>1296761</xdr:colOff>
      <xdr:row>104</xdr:row>
      <xdr:rowOff>649741</xdr:rowOff>
    </xdr:to>
    <xdr:sp macro="" textlink="">
      <xdr:nvSpPr>
        <xdr:cNvPr id="6" name="Rectangle 5">
          <a:extLst>
            <a:ext uri="{FF2B5EF4-FFF2-40B4-BE49-F238E27FC236}">
              <a16:creationId xmlns:a16="http://schemas.microsoft.com/office/drawing/2014/main" id="{00000000-0008-0000-5300-000006000000}"/>
            </a:ext>
          </a:extLst>
        </xdr:cNvPr>
        <xdr:cNvSpPr/>
      </xdr:nvSpPr>
      <xdr:spPr>
        <a:xfrm flipH="1">
          <a:off x="10012973914" y="25347589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104</xdr:row>
      <xdr:rowOff>0</xdr:rowOff>
    </xdr:from>
    <xdr:to>
      <xdr:col>5</xdr:col>
      <xdr:colOff>9524</xdr:colOff>
      <xdr:row>104</xdr:row>
      <xdr:rowOff>219048</xdr:rowOff>
    </xdr:to>
    <xdr:pic>
      <xdr:nvPicPr>
        <xdr:cNvPr id="7" name="Picture 6">
          <a:extLst>
            <a:ext uri="{FF2B5EF4-FFF2-40B4-BE49-F238E27FC236}">
              <a16:creationId xmlns:a16="http://schemas.microsoft.com/office/drawing/2014/main" id="{00000000-0008-0000-5300-000007000000}"/>
            </a:ext>
          </a:extLst>
        </xdr:cNvPr>
        <xdr:cNvPicPr>
          <a:picLocks noChangeAspect="1"/>
        </xdr:cNvPicPr>
      </xdr:nvPicPr>
      <xdr:blipFill>
        <a:blip xmlns:r="http://schemas.openxmlformats.org/officeDocument/2006/relationships" r:embed="rId3"/>
        <a:stretch>
          <a:fillRect/>
        </a:stretch>
      </xdr:blipFill>
      <xdr:spPr>
        <a:xfrm>
          <a:off x="10032653926" y="253288800"/>
          <a:ext cx="9524" cy="219048"/>
        </a:xfrm>
        <a:prstGeom prst="rect">
          <a:avLst/>
        </a:prstGeom>
      </xdr:spPr>
    </xdr:pic>
    <xdr:clientData/>
  </xdr:twoCellAnchor>
  <xdr:twoCellAnchor>
    <xdr:from>
      <xdr:col>9</xdr:col>
      <xdr:colOff>3221263</xdr:colOff>
      <xdr:row>104</xdr:row>
      <xdr:rowOff>188686</xdr:rowOff>
    </xdr:from>
    <xdr:to>
      <xdr:col>9</xdr:col>
      <xdr:colOff>3652611</xdr:colOff>
      <xdr:row>104</xdr:row>
      <xdr:rowOff>651328</xdr:rowOff>
    </xdr:to>
    <xdr:sp macro="" textlink="">
      <xdr:nvSpPr>
        <xdr:cNvPr id="8" name="Rectangle 7">
          <a:extLst>
            <a:ext uri="{FF2B5EF4-FFF2-40B4-BE49-F238E27FC236}">
              <a16:creationId xmlns:a16="http://schemas.microsoft.com/office/drawing/2014/main" id="{00000000-0008-0000-5300-000008000000}"/>
            </a:ext>
          </a:extLst>
        </xdr:cNvPr>
        <xdr:cNvSpPr/>
      </xdr:nvSpPr>
      <xdr:spPr>
        <a:xfrm flipH="1">
          <a:off x="10007655789" y="2534774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104</xdr:row>
      <xdr:rowOff>290286</xdr:rowOff>
    </xdr:from>
    <xdr:to>
      <xdr:col>3</xdr:col>
      <xdr:colOff>749526</xdr:colOff>
      <xdr:row>104</xdr:row>
      <xdr:rowOff>752927</xdr:rowOff>
    </xdr:to>
    <xdr:sp macro="" textlink="">
      <xdr:nvSpPr>
        <xdr:cNvPr id="9" name="Rectangle 8">
          <a:extLst>
            <a:ext uri="{FF2B5EF4-FFF2-40B4-BE49-F238E27FC236}">
              <a16:creationId xmlns:a16="http://schemas.microsoft.com/office/drawing/2014/main" id="{00000000-0008-0000-5300-000009000000}"/>
            </a:ext>
          </a:extLst>
        </xdr:cNvPr>
        <xdr:cNvSpPr/>
      </xdr:nvSpPr>
      <xdr:spPr>
        <a:xfrm flipH="1">
          <a:off x="10036247799" y="25357908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104</xdr:row>
      <xdr:rowOff>188686</xdr:rowOff>
    </xdr:from>
    <xdr:to>
      <xdr:col>10</xdr:col>
      <xdr:colOff>3652611</xdr:colOff>
      <xdr:row>104</xdr:row>
      <xdr:rowOff>651328</xdr:rowOff>
    </xdr:to>
    <xdr:sp macro="" textlink="">
      <xdr:nvSpPr>
        <xdr:cNvPr id="10" name="Rectangle 9">
          <a:extLst>
            <a:ext uri="{FF2B5EF4-FFF2-40B4-BE49-F238E27FC236}">
              <a16:creationId xmlns:a16="http://schemas.microsoft.com/office/drawing/2014/main" id="{00000000-0008-0000-5300-00000A000000}"/>
            </a:ext>
          </a:extLst>
        </xdr:cNvPr>
        <xdr:cNvSpPr/>
      </xdr:nvSpPr>
      <xdr:spPr>
        <a:xfrm flipH="1">
          <a:off x="10002312264" y="2534774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1273629</xdr:colOff>
      <xdr:row>1</xdr:row>
      <xdr:rowOff>1825603</xdr:rowOff>
    </xdr:from>
    <xdr:to>
      <xdr:col>5</xdr:col>
      <xdr:colOff>1219200</xdr:colOff>
      <xdr:row>2</xdr:row>
      <xdr:rowOff>3470635</xdr:rowOff>
    </xdr:to>
    <xdr:pic>
      <xdr:nvPicPr>
        <xdr:cNvPr id="11" name="Picture 10">
          <a:extLst>
            <a:ext uri="{FF2B5EF4-FFF2-40B4-BE49-F238E27FC236}">
              <a16:creationId xmlns:a16="http://schemas.microsoft.com/office/drawing/2014/main" id="{00000000-0008-0000-53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2" name="Picture 11" descr="index">
          <a:extLst>
            <a:ext uri="{FF2B5EF4-FFF2-40B4-BE49-F238E27FC236}">
              <a16:creationId xmlns:a16="http://schemas.microsoft.com/office/drawing/2014/main" id="{00000000-0008-0000-53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3" name="Picture 12">
          <a:extLst>
            <a:ext uri="{FF2B5EF4-FFF2-40B4-BE49-F238E27FC236}">
              <a16:creationId xmlns:a16="http://schemas.microsoft.com/office/drawing/2014/main" id="{00000000-0008-0000-53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4" name="Picture 13" descr="index">
          <a:extLst>
            <a:ext uri="{FF2B5EF4-FFF2-40B4-BE49-F238E27FC236}">
              <a16:creationId xmlns:a16="http://schemas.microsoft.com/office/drawing/2014/main" id="{00000000-0008-0000-53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5" name="Picture 14">
          <a:extLst>
            <a:ext uri="{FF2B5EF4-FFF2-40B4-BE49-F238E27FC236}">
              <a16:creationId xmlns:a16="http://schemas.microsoft.com/office/drawing/2014/main" id="{00000000-0008-0000-53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6" name="Picture 15" descr="index">
          <a:extLst>
            <a:ext uri="{FF2B5EF4-FFF2-40B4-BE49-F238E27FC236}">
              <a16:creationId xmlns:a16="http://schemas.microsoft.com/office/drawing/2014/main" id="{00000000-0008-0000-5300-00001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7" name="Picture 16">
          <a:extLst>
            <a:ext uri="{FF2B5EF4-FFF2-40B4-BE49-F238E27FC236}">
              <a16:creationId xmlns:a16="http://schemas.microsoft.com/office/drawing/2014/main" id="{00000000-0008-0000-53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8" name="Picture 17" descr="index">
          <a:extLst>
            <a:ext uri="{FF2B5EF4-FFF2-40B4-BE49-F238E27FC236}">
              <a16:creationId xmlns:a16="http://schemas.microsoft.com/office/drawing/2014/main" id="{00000000-0008-0000-5300-00001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9" name="Picture 18">
          <a:extLst>
            <a:ext uri="{FF2B5EF4-FFF2-40B4-BE49-F238E27FC236}">
              <a16:creationId xmlns:a16="http://schemas.microsoft.com/office/drawing/2014/main" id="{00000000-0008-0000-53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20" name="Picture 19" descr="index">
          <a:extLst>
            <a:ext uri="{FF2B5EF4-FFF2-40B4-BE49-F238E27FC236}">
              <a16:creationId xmlns:a16="http://schemas.microsoft.com/office/drawing/2014/main" id="{00000000-0008-0000-5300-00001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5.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5400-000002000000}"/>
            </a:ext>
          </a:extLst>
        </xdr:cNvPr>
        <xdr:cNvPicPr>
          <a:picLocks noChangeAspect="1"/>
        </xdr:cNvPicPr>
      </xdr:nvPicPr>
      <xdr:blipFill>
        <a:blip xmlns:r="http://schemas.openxmlformats.org/officeDocument/2006/relationships" r:embed="rId1"/>
        <a:stretch>
          <a:fillRect/>
        </a:stretch>
      </xdr:blipFill>
      <xdr:spPr>
        <a:xfrm>
          <a:off x="9990048601" y="121920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38100</xdr:rowOff>
        </xdr:to>
        <xdr:sp macro="" textlink="">
          <xdr:nvSpPr>
            <xdr:cNvPr id="1687553" name="Check Box 1" hidden="1">
              <a:extLst>
                <a:ext uri="{63B3BB69-23CF-44E3-9099-C40C66FF867C}">
                  <a14:compatExt spid="_x0000_s1687553"/>
                </a:ext>
                <a:ext uri="{FF2B5EF4-FFF2-40B4-BE49-F238E27FC236}">
                  <a16:creationId xmlns:a16="http://schemas.microsoft.com/office/drawing/2014/main" id="{00000000-0008-0000-5400-000001C0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1009650</xdr:colOff>
          <xdr:row>36</xdr:row>
          <xdr:rowOff>9525</xdr:rowOff>
        </xdr:to>
        <xdr:sp macro="" textlink="">
          <xdr:nvSpPr>
            <xdr:cNvPr id="1687554" name="Check Box 2" hidden="1">
              <a:extLst>
                <a:ext uri="{63B3BB69-23CF-44E3-9099-C40C66FF867C}">
                  <a14:compatExt spid="_x0000_s1687554"/>
                </a:ext>
                <a:ext uri="{FF2B5EF4-FFF2-40B4-BE49-F238E27FC236}">
                  <a16:creationId xmlns:a16="http://schemas.microsoft.com/office/drawing/2014/main" id="{00000000-0008-0000-5400-000002C0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1687555" name="Check Box 3" hidden="1">
              <a:extLst>
                <a:ext uri="{63B3BB69-23CF-44E3-9099-C40C66FF867C}">
                  <a14:compatExt spid="_x0000_s1687555"/>
                </a:ext>
                <a:ext uri="{FF2B5EF4-FFF2-40B4-BE49-F238E27FC236}">
                  <a16:creationId xmlns:a16="http://schemas.microsoft.com/office/drawing/2014/main" id="{00000000-0008-0000-5400-000003C0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609600</xdr:colOff>
          <xdr:row>36</xdr:row>
          <xdr:rowOff>38100</xdr:rowOff>
        </xdr:to>
        <xdr:sp macro="" textlink="">
          <xdr:nvSpPr>
            <xdr:cNvPr id="1687556" name="Check Box 4" hidden="1">
              <a:extLst>
                <a:ext uri="{63B3BB69-23CF-44E3-9099-C40C66FF867C}">
                  <a14:compatExt spid="_x0000_s1687556"/>
                </a:ext>
                <a:ext uri="{FF2B5EF4-FFF2-40B4-BE49-F238E27FC236}">
                  <a16:creationId xmlns:a16="http://schemas.microsoft.com/office/drawing/2014/main" id="{00000000-0008-0000-5400-000004C0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38100</xdr:rowOff>
        </xdr:to>
        <xdr:sp macro="" textlink="">
          <xdr:nvSpPr>
            <xdr:cNvPr id="1687557" name="Check Box 5" hidden="1">
              <a:extLst>
                <a:ext uri="{63B3BB69-23CF-44E3-9099-C40C66FF867C}">
                  <a14:compatExt spid="_x0000_s1687557"/>
                </a:ext>
                <a:ext uri="{FF2B5EF4-FFF2-40B4-BE49-F238E27FC236}">
                  <a16:creationId xmlns:a16="http://schemas.microsoft.com/office/drawing/2014/main" id="{00000000-0008-0000-5400-000005C0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3" name="Picture 1">
          <a:extLst>
            <a:ext uri="{FF2B5EF4-FFF2-40B4-BE49-F238E27FC236}">
              <a16:creationId xmlns:a16="http://schemas.microsoft.com/office/drawing/2014/main" id="{00000000-0008-0000-54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9302456" y="838620"/>
          <a:ext cx="1219033"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4" name="Group 3">
          <a:extLst>
            <a:ext uri="{FF2B5EF4-FFF2-40B4-BE49-F238E27FC236}">
              <a16:creationId xmlns:a16="http://schemas.microsoft.com/office/drawing/2014/main" id="{00000000-0008-0000-5400-000004000000}"/>
            </a:ext>
          </a:extLst>
        </xdr:cNvPr>
        <xdr:cNvGrpSpPr>
          <a:grpSpLocks/>
        </xdr:cNvGrpSpPr>
      </xdr:nvGrpSpPr>
      <xdr:grpSpPr bwMode="auto">
        <a:xfrm>
          <a:off x="10034148379" y="779689"/>
          <a:ext cx="2520615" cy="1402556"/>
          <a:chOff x="7483" y="1187"/>
          <a:chExt cx="3022" cy="1915"/>
        </a:xfrm>
      </xdr:grpSpPr>
      <mc:AlternateContent xmlns:mc="http://schemas.openxmlformats.org/markup-compatibility/2006">
        <mc:Choice xmlns:a14="http://schemas.microsoft.com/office/drawing/2010/main" Requires="a14">
          <xdr:sp macro="" textlink="">
            <xdr:nvSpPr>
              <xdr:cNvPr id="1687558" name="Object 6" hidden="1">
                <a:extLst>
                  <a:ext uri="{63B3BB69-23CF-44E3-9099-C40C66FF867C}">
                    <a14:compatExt spid="_x0000_s1687558"/>
                  </a:ext>
                  <a:ext uri="{FF2B5EF4-FFF2-40B4-BE49-F238E27FC236}">
                    <a16:creationId xmlns:a16="http://schemas.microsoft.com/office/drawing/2014/main" id="{00000000-0008-0000-5400-000006C019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54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6" name="Picture 5" descr="index">
          <a:extLst>
            <a:ext uri="{FF2B5EF4-FFF2-40B4-BE49-F238E27FC236}">
              <a16:creationId xmlns:a16="http://schemas.microsoft.com/office/drawing/2014/main" id="{00000000-0008-0000-54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74393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5400-000007000000}"/>
            </a:ext>
          </a:extLst>
        </xdr:cNvPr>
        <xdr:cNvPicPr>
          <a:picLocks noChangeAspect="1"/>
        </xdr:cNvPicPr>
      </xdr:nvPicPr>
      <xdr:blipFill>
        <a:blip xmlns:r="http://schemas.openxmlformats.org/officeDocument/2006/relationships" r:embed="rId1"/>
        <a:stretch>
          <a:fillRect/>
        </a:stretch>
      </xdr:blipFill>
      <xdr:spPr>
        <a:xfrm>
          <a:off x="9990048601" y="119062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180975</xdr:colOff>
          <xdr:row>34</xdr:row>
          <xdr:rowOff>247650</xdr:rowOff>
        </xdr:to>
        <xdr:sp macro="" textlink="">
          <xdr:nvSpPr>
            <xdr:cNvPr id="1687559" name="Check Box 7" hidden="1">
              <a:extLst>
                <a:ext uri="{63B3BB69-23CF-44E3-9099-C40C66FF867C}">
                  <a14:compatExt spid="_x0000_s1687559"/>
                </a:ext>
                <a:ext uri="{FF2B5EF4-FFF2-40B4-BE49-F238E27FC236}">
                  <a16:creationId xmlns:a16="http://schemas.microsoft.com/office/drawing/2014/main" id="{00000000-0008-0000-5400-000007C0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657225</xdr:colOff>
          <xdr:row>34</xdr:row>
          <xdr:rowOff>247650</xdr:rowOff>
        </xdr:to>
        <xdr:sp macro="" textlink="">
          <xdr:nvSpPr>
            <xdr:cNvPr id="1687560" name="Check Box 8" hidden="1">
              <a:extLst>
                <a:ext uri="{63B3BB69-23CF-44E3-9099-C40C66FF867C}">
                  <a14:compatExt spid="_x0000_s1687560"/>
                </a:ext>
                <a:ext uri="{FF2B5EF4-FFF2-40B4-BE49-F238E27FC236}">
                  <a16:creationId xmlns:a16="http://schemas.microsoft.com/office/drawing/2014/main" id="{00000000-0008-0000-5400-000008C0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228600</xdr:rowOff>
        </xdr:to>
        <xdr:sp macro="" textlink="">
          <xdr:nvSpPr>
            <xdr:cNvPr id="1687561" name="Check Box 9" hidden="1">
              <a:extLst>
                <a:ext uri="{63B3BB69-23CF-44E3-9099-C40C66FF867C}">
                  <a14:compatExt spid="_x0000_s1687561"/>
                </a:ext>
                <a:ext uri="{FF2B5EF4-FFF2-40B4-BE49-F238E27FC236}">
                  <a16:creationId xmlns:a16="http://schemas.microsoft.com/office/drawing/2014/main" id="{00000000-0008-0000-5400-000009C0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276225</xdr:rowOff>
        </xdr:to>
        <xdr:sp macro="" textlink="">
          <xdr:nvSpPr>
            <xdr:cNvPr id="1687562" name="Check Box 10" hidden="1">
              <a:extLst>
                <a:ext uri="{63B3BB69-23CF-44E3-9099-C40C66FF867C}">
                  <a14:compatExt spid="_x0000_s1687562"/>
                </a:ext>
                <a:ext uri="{FF2B5EF4-FFF2-40B4-BE49-F238E27FC236}">
                  <a16:creationId xmlns:a16="http://schemas.microsoft.com/office/drawing/2014/main" id="{00000000-0008-0000-5400-00000AC0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228600</xdr:colOff>
          <xdr:row>34</xdr:row>
          <xdr:rowOff>228600</xdr:rowOff>
        </xdr:to>
        <xdr:sp macro="" textlink="">
          <xdr:nvSpPr>
            <xdr:cNvPr id="1687563" name="Check Box 11" hidden="1">
              <a:extLst>
                <a:ext uri="{63B3BB69-23CF-44E3-9099-C40C66FF867C}">
                  <a14:compatExt spid="_x0000_s1687563"/>
                </a:ext>
                <a:ext uri="{FF2B5EF4-FFF2-40B4-BE49-F238E27FC236}">
                  <a16:creationId xmlns:a16="http://schemas.microsoft.com/office/drawing/2014/main" id="{00000000-0008-0000-5400-00000BC0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86.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5500-000002000000}"/>
            </a:ext>
          </a:extLst>
        </xdr:cNvPr>
        <xdr:cNvPicPr>
          <a:picLocks noChangeAspect="1"/>
        </xdr:cNvPicPr>
      </xdr:nvPicPr>
      <xdr:blipFill>
        <a:blip xmlns:r="http://schemas.openxmlformats.org/officeDocument/2006/relationships" r:embed="rId1"/>
        <a:stretch>
          <a:fillRect/>
        </a:stretch>
      </xdr:blipFill>
      <xdr:spPr>
        <a:xfrm>
          <a:off x="9988619851"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152400</xdr:colOff>
          <xdr:row>34</xdr:row>
          <xdr:rowOff>247650</xdr:rowOff>
        </xdr:to>
        <xdr:sp macro="" textlink="">
          <xdr:nvSpPr>
            <xdr:cNvPr id="1688577" name="Check Box 1" hidden="1">
              <a:extLst>
                <a:ext uri="{63B3BB69-23CF-44E3-9099-C40C66FF867C}">
                  <a14:compatExt spid="_x0000_s1688577"/>
                </a:ext>
                <a:ext uri="{FF2B5EF4-FFF2-40B4-BE49-F238E27FC236}">
                  <a16:creationId xmlns:a16="http://schemas.microsoft.com/office/drawing/2014/main" id="{00000000-0008-0000-5500-000001C4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1688578" name="Check Box 2" hidden="1">
              <a:extLst>
                <a:ext uri="{63B3BB69-23CF-44E3-9099-C40C66FF867C}">
                  <a14:compatExt spid="_x0000_s1688578"/>
                </a:ext>
                <a:ext uri="{FF2B5EF4-FFF2-40B4-BE49-F238E27FC236}">
                  <a16:creationId xmlns:a16="http://schemas.microsoft.com/office/drawing/2014/main" id="{00000000-0008-0000-5500-000002C4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228600</xdr:rowOff>
        </xdr:to>
        <xdr:sp macro="" textlink="">
          <xdr:nvSpPr>
            <xdr:cNvPr id="1688579" name="Check Box 3" hidden="1">
              <a:extLst>
                <a:ext uri="{63B3BB69-23CF-44E3-9099-C40C66FF867C}">
                  <a14:compatExt spid="_x0000_s1688579"/>
                </a:ext>
                <a:ext uri="{FF2B5EF4-FFF2-40B4-BE49-F238E27FC236}">
                  <a16:creationId xmlns:a16="http://schemas.microsoft.com/office/drawing/2014/main" id="{00000000-0008-0000-5500-000003C4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1688580" name="Check Box 4" hidden="1">
              <a:extLst>
                <a:ext uri="{63B3BB69-23CF-44E3-9099-C40C66FF867C}">
                  <a14:compatExt spid="_x0000_s1688580"/>
                </a:ext>
                <a:ext uri="{FF2B5EF4-FFF2-40B4-BE49-F238E27FC236}">
                  <a16:creationId xmlns:a16="http://schemas.microsoft.com/office/drawing/2014/main" id="{00000000-0008-0000-5500-000004C4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5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016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5500-000004000000}"/>
            </a:ext>
          </a:extLst>
        </xdr:cNvPr>
        <xdr:cNvGrpSpPr>
          <a:grpSpLocks/>
        </xdr:cNvGrpSpPr>
      </xdr:nvGrpSpPr>
      <xdr:grpSpPr bwMode="auto">
        <a:xfrm>
          <a:off x="9914764910" y="769284"/>
          <a:ext cx="2511010" cy="1214008"/>
          <a:chOff x="7483" y="1187"/>
          <a:chExt cx="3022" cy="1915"/>
        </a:xfrm>
      </xdr:grpSpPr>
      <mc:AlternateContent xmlns:mc="http://schemas.openxmlformats.org/markup-compatibility/2006">
        <mc:Choice xmlns:a14="http://schemas.microsoft.com/office/drawing/2010/main" Requires="a14">
          <xdr:sp macro="" textlink="">
            <xdr:nvSpPr>
              <xdr:cNvPr id="1688581" name="Object 5" hidden="1">
                <a:extLst>
                  <a:ext uri="{63B3BB69-23CF-44E3-9099-C40C66FF867C}">
                    <a14:compatExt spid="_x0000_s1688581"/>
                  </a:ext>
                  <a:ext uri="{FF2B5EF4-FFF2-40B4-BE49-F238E27FC236}">
                    <a16:creationId xmlns:a16="http://schemas.microsoft.com/office/drawing/2014/main" id="{00000000-0008-0000-5500-000005C419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55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6" name="Picture 5" descr="index">
          <a:extLst>
            <a:ext uri="{FF2B5EF4-FFF2-40B4-BE49-F238E27FC236}">
              <a16:creationId xmlns:a16="http://schemas.microsoft.com/office/drawing/2014/main" id="{00000000-0008-0000-55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34246" y="898712"/>
          <a:ext cx="1690347"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1688582" name="Check Box 6" hidden="1">
              <a:extLst>
                <a:ext uri="{63B3BB69-23CF-44E3-9099-C40C66FF867C}">
                  <a14:compatExt spid="_x0000_s1688582"/>
                </a:ext>
                <a:ext uri="{FF2B5EF4-FFF2-40B4-BE49-F238E27FC236}">
                  <a16:creationId xmlns:a16="http://schemas.microsoft.com/office/drawing/2014/main" id="{00000000-0008-0000-5500-000006C4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87.xml><?xml version="1.0" encoding="utf-8"?>
<xdr:wsDr xmlns:xdr="http://schemas.openxmlformats.org/drawingml/2006/spreadsheetDrawing" xmlns:a="http://schemas.openxmlformats.org/drawingml/2006/main">
  <xdr:twoCellAnchor>
    <xdr:from>
      <xdr:col>1</xdr:col>
      <xdr:colOff>1273628</xdr:colOff>
      <xdr:row>1</xdr:row>
      <xdr:rowOff>1825602</xdr:rowOff>
    </xdr:from>
    <xdr:to>
      <xdr:col>5</xdr:col>
      <xdr:colOff>2662660</xdr:colOff>
      <xdr:row>2</xdr:row>
      <xdr:rowOff>4286249</xdr:rowOff>
    </xdr:to>
    <xdr:pic>
      <xdr:nvPicPr>
        <xdr:cNvPr id="2" name="Picture 1">
          <a:extLst>
            <a:ext uri="{FF2B5EF4-FFF2-40B4-BE49-F238E27FC236}">
              <a16:creationId xmlns:a16="http://schemas.microsoft.com/office/drawing/2014/main" id="{00000000-0008-0000-5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381415" y="2130402"/>
          <a:ext cx="9571007" cy="54324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3" name="Picture 2" descr="index">
          <a:extLst>
            <a:ext uri="{FF2B5EF4-FFF2-40B4-BE49-F238E27FC236}">
              <a16:creationId xmlns:a16="http://schemas.microsoft.com/office/drawing/2014/main" id="{00000000-0008-0000-5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28</xdr:row>
      <xdr:rowOff>233589</xdr:rowOff>
    </xdr:from>
    <xdr:to>
      <xdr:col>6</xdr:col>
      <xdr:colOff>4940527</xdr:colOff>
      <xdr:row>28</xdr:row>
      <xdr:rowOff>587374</xdr:rowOff>
    </xdr:to>
    <xdr:sp macro="" textlink="">
      <xdr:nvSpPr>
        <xdr:cNvPr id="4" name="Rectangle 3">
          <a:extLst>
            <a:ext uri="{FF2B5EF4-FFF2-40B4-BE49-F238E27FC236}">
              <a16:creationId xmlns:a16="http://schemas.microsoft.com/office/drawing/2014/main" id="{00000000-0008-0000-5600-000004000000}"/>
            </a:ext>
          </a:extLst>
        </xdr:cNvPr>
        <xdr:cNvSpPr/>
      </xdr:nvSpPr>
      <xdr:spPr>
        <a:xfrm flipH="1">
          <a:off x="10020102923" y="842345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1130526</xdr:colOff>
      <xdr:row>28</xdr:row>
      <xdr:rowOff>258536</xdr:rowOff>
    </xdr:from>
    <xdr:to>
      <xdr:col>5</xdr:col>
      <xdr:colOff>1600201</xdr:colOff>
      <xdr:row>28</xdr:row>
      <xdr:rowOff>762000</xdr:rowOff>
    </xdr:to>
    <xdr:sp macro="" textlink="">
      <xdr:nvSpPr>
        <xdr:cNvPr id="5" name="Rectangle 4">
          <a:extLst>
            <a:ext uri="{FF2B5EF4-FFF2-40B4-BE49-F238E27FC236}">
              <a16:creationId xmlns:a16="http://schemas.microsoft.com/office/drawing/2014/main" id="{00000000-0008-0000-5600-000005000000}"/>
            </a:ext>
          </a:extLst>
        </xdr:cNvPr>
        <xdr:cNvSpPr/>
      </xdr:nvSpPr>
      <xdr:spPr>
        <a:xfrm flipH="1">
          <a:off x="10028443874" y="8425951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28</xdr:row>
      <xdr:rowOff>187099</xdr:rowOff>
    </xdr:from>
    <xdr:to>
      <xdr:col>8</xdr:col>
      <xdr:colOff>1296761</xdr:colOff>
      <xdr:row>28</xdr:row>
      <xdr:rowOff>649741</xdr:rowOff>
    </xdr:to>
    <xdr:sp macro="" textlink="">
      <xdr:nvSpPr>
        <xdr:cNvPr id="6" name="Rectangle 5">
          <a:extLst>
            <a:ext uri="{FF2B5EF4-FFF2-40B4-BE49-F238E27FC236}">
              <a16:creationId xmlns:a16="http://schemas.microsoft.com/office/drawing/2014/main" id="{00000000-0008-0000-5600-000006000000}"/>
            </a:ext>
          </a:extLst>
        </xdr:cNvPr>
        <xdr:cNvSpPr/>
      </xdr:nvSpPr>
      <xdr:spPr>
        <a:xfrm flipH="1">
          <a:off x="10008544789" y="8418807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28</xdr:row>
      <xdr:rowOff>0</xdr:rowOff>
    </xdr:from>
    <xdr:to>
      <xdr:col>5</xdr:col>
      <xdr:colOff>9524</xdr:colOff>
      <xdr:row>28</xdr:row>
      <xdr:rowOff>219048</xdr:rowOff>
    </xdr:to>
    <xdr:pic>
      <xdr:nvPicPr>
        <xdr:cNvPr id="7" name="Picture 6">
          <a:extLst>
            <a:ext uri="{FF2B5EF4-FFF2-40B4-BE49-F238E27FC236}">
              <a16:creationId xmlns:a16="http://schemas.microsoft.com/office/drawing/2014/main" id="{00000000-0008-0000-5600-000007000000}"/>
            </a:ext>
          </a:extLst>
        </xdr:cNvPr>
        <xdr:cNvPicPr>
          <a:picLocks noChangeAspect="1"/>
        </xdr:cNvPicPr>
      </xdr:nvPicPr>
      <xdr:blipFill>
        <a:blip xmlns:r="http://schemas.openxmlformats.org/officeDocument/2006/relationships" r:embed="rId3"/>
        <a:stretch>
          <a:fillRect/>
        </a:stretch>
      </xdr:blipFill>
      <xdr:spPr>
        <a:xfrm>
          <a:off x="10030034551" y="84000975"/>
          <a:ext cx="9524" cy="219048"/>
        </a:xfrm>
        <a:prstGeom prst="rect">
          <a:avLst/>
        </a:prstGeom>
      </xdr:spPr>
    </xdr:pic>
    <xdr:clientData/>
  </xdr:twoCellAnchor>
  <xdr:twoCellAnchor>
    <xdr:from>
      <xdr:col>9</xdr:col>
      <xdr:colOff>3221263</xdr:colOff>
      <xdr:row>28</xdr:row>
      <xdr:rowOff>188686</xdr:rowOff>
    </xdr:from>
    <xdr:to>
      <xdr:col>9</xdr:col>
      <xdr:colOff>3652611</xdr:colOff>
      <xdr:row>28</xdr:row>
      <xdr:rowOff>651328</xdr:rowOff>
    </xdr:to>
    <xdr:sp macro="" textlink="">
      <xdr:nvSpPr>
        <xdr:cNvPr id="8" name="Rectangle 7">
          <a:extLst>
            <a:ext uri="{FF2B5EF4-FFF2-40B4-BE49-F238E27FC236}">
              <a16:creationId xmlns:a16="http://schemas.microsoft.com/office/drawing/2014/main" id="{00000000-0008-0000-5600-000008000000}"/>
            </a:ext>
          </a:extLst>
        </xdr:cNvPr>
        <xdr:cNvSpPr/>
      </xdr:nvSpPr>
      <xdr:spPr>
        <a:xfrm flipH="1">
          <a:off x="10003226664" y="841896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28</xdr:row>
      <xdr:rowOff>290286</xdr:rowOff>
    </xdr:from>
    <xdr:to>
      <xdr:col>3</xdr:col>
      <xdr:colOff>749526</xdr:colOff>
      <xdr:row>28</xdr:row>
      <xdr:rowOff>752927</xdr:rowOff>
    </xdr:to>
    <xdr:sp macro="" textlink="">
      <xdr:nvSpPr>
        <xdr:cNvPr id="9" name="Rectangle 8">
          <a:extLst>
            <a:ext uri="{FF2B5EF4-FFF2-40B4-BE49-F238E27FC236}">
              <a16:creationId xmlns:a16="http://schemas.microsoft.com/office/drawing/2014/main" id="{00000000-0008-0000-5600-000009000000}"/>
            </a:ext>
          </a:extLst>
        </xdr:cNvPr>
        <xdr:cNvSpPr/>
      </xdr:nvSpPr>
      <xdr:spPr>
        <a:xfrm flipH="1">
          <a:off x="10033628424" y="8429126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28</xdr:row>
      <xdr:rowOff>188686</xdr:rowOff>
    </xdr:from>
    <xdr:to>
      <xdr:col>10</xdr:col>
      <xdr:colOff>3652611</xdr:colOff>
      <xdr:row>28</xdr:row>
      <xdr:rowOff>651328</xdr:rowOff>
    </xdr:to>
    <xdr:sp macro="" textlink="">
      <xdr:nvSpPr>
        <xdr:cNvPr id="10" name="Rectangle 9">
          <a:extLst>
            <a:ext uri="{FF2B5EF4-FFF2-40B4-BE49-F238E27FC236}">
              <a16:creationId xmlns:a16="http://schemas.microsoft.com/office/drawing/2014/main" id="{00000000-0008-0000-5600-00000A000000}"/>
            </a:ext>
          </a:extLst>
        </xdr:cNvPr>
        <xdr:cNvSpPr/>
      </xdr:nvSpPr>
      <xdr:spPr>
        <a:xfrm flipH="1">
          <a:off x="9997883139" y="841896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1273629</xdr:colOff>
      <xdr:row>1</xdr:row>
      <xdr:rowOff>1825603</xdr:rowOff>
    </xdr:from>
    <xdr:to>
      <xdr:col>5</xdr:col>
      <xdr:colOff>1219200</xdr:colOff>
      <xdr:row>2</xdr:row>
      <xdr:rowOff>3470635</xdr:rowOff>
    </xdr:to>
    <xdr:pic>
      <xdr:nvPicPr>
        <xdr:cNvPr id="11" name="Picture 10">
          <a:extLst>
            <a:ext uri="{FF2B5EF4-FFF2-40B4-BE49-F238E27FC236}">
              <a16:creationId xmlns:a16="http://schemas.microsoft.com/office/drawing/2014/main" id="{00000000-0008-0000-56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2" name="Picture 11" descr="index">
          <a:extLst>
            <a:ext uri="{FF2B5EF4-FFF2-40B4-BE49-F238E27FC236}">
              <a16:creationId xmlns:a16="http://schemas.microsoft.com/office/drawing/2014/main" id="{00000000-0008-0000-56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3" name="Picture 12">
          <a:extLst>
            <a:ext uri="{FF2B5EF4-FFF2-40B4-BE49-F238E27FC236}">
              <a16:creationId xmlns:a16="http://schemas.microsoft.com/office/drawing/2014/main" id="{00000000-0008-0000-56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4" name="Picture 13" descr="index">
          <a:extLst>
            <a:ext uri="{FF2B5EF4-FFF2-40B4-BE49-F238E27FC236}">
              <a16:creationId xmlns:a16="http://schemas.microsoft.com/office/drawing/2014/main" id="{00000000-0008-0000-56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5" name="Picture 14">
          <a:extLst>
            <a:ext uri="{FF2B5EF4-FFF2-40B4-BE49-F238E27FC236}">
              <a16:creationId xmlns:a16="http://schemas.microsoft.com/office/drawing/2014/main" id="{00000000-0008-0000-56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6" name="Picture 15" descr="index">
          <a:extLst>
            <a:ext uri="{FF2B5EF4-FFF2-40B4-BE49-F238E27FC236}">
              <a16:creationId xmlns:a16="http://schemas.microsoft.com/office/drawing/2014/main" id="{00000000-0008-0000-5600-00001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7" name="Picture 16">
          <a:extLst>
            <a:ext uri="{FF2B5EF4-FFF2-40B4-BE49-F238E27FC236}">
              <a16:creationId xmlns:a16="http://schemas.microsoft.com/office/drawing/2014/main" id="{00000000-0008-0000-56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8" name="Picture 17" descr="index">
          <a:extLst>
            <a:ext uri="{FF2B5EF4-FFF2-40B4-BE49-F238E27FC236}">
              <a16:creationId xmlns:a16="http://schemas.microsoft.com/office/drawing/2014/main" id="{00000000-0008-0000-5600-00001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9" name="Picture 18">
          <a:extLst>
            <a:ext uri="{FF2B5EF4-FFF2-40B4-BE49-F238E27FC236}">
              <a16:creationId xmlns:a16="http://schemas.microsoft.com/office/drawing/2014/main" id="{00000000-0008-0000-56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20" name="Picture 19" descr="index">
          <a:extLst>
            <a:ext uri="{FF2B5EF4-FFF2-40B4-BE49-F238E27FC236}">
              <a16:creationId xmlns:a16="http://schemas.microsoft.com/office/drawing/2014/main" id="{00000000-0008-0000-5600-00001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21" name="Picture 20">
          <a:extLst>
            <a:ext uri="{FF2B5EF4-FFF2-40B4-BE49-F238E27FC236}">
              <a16:creationId xmlns:a16="http://schemas.microsoft.com/office/drawing/2014/main" id="{00000000-0008-0000-56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22" name="Picture 21" descr="index">
          <a:extLst>
            <a:ext uri="{FF2B5EF4-FFF2-40B4-BE49-F238E27FC236}">
              <a16:creationId xmlns:a16="http://schemas.microsoft.com/office/drawing/2014/main" id="{00000000-0008-0000-5600-00001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23" name="Picture 22">
          <a:extLst>
            <a:ext uri="{FF2B5EF4-FFF2-40B4-BE49-F238E27FC236}">
              <a16:creationId xmlns:a16="http://schemas.microsoft.com/office/drawing/2014/main" id="{00000000-0008-0000-56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24" name="Picture 23" descr="index">
          <a:extLst>
            <a:ext uri="{FF2B5EF4-FFF2-40B4-BE49-F238E27FC236}">
              <a16:creationId xmlns:a16="http://schemas.microsoft.com/office/drawing/2014/main" id="{00000000-0008-0000-5600-00001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25" name="Picture 24">
          <a:extLst>
            <a:ext uri="{FF2B5EF4-FFF2-40B4-BE49-F238E27FC236}">
              <a16:creationId xmlns:a16="http://schemas.microsoft.com/office/drawing/2014/main" id="{00000000-0008-0000-56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26" name="Picture 25" descr="index">
          <a:extLst>
            <a:ext uri="{FF2B5EF4-FFF2-40B4-BE49-F238E27FC236}">
              <a16:creationId xmlns:a16="http://schemas.microsoft.com/office/drawing/2014/main" id="{00000000-0008-0000-56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27" name="Picture 26">
          <a:extLst>
            <a:ext uri="{FF2B5EF4-FFF2-40B4-BE49-F238E27FC236}">
              <a16:creationId xmlns:a16="http://schemas.microsoft.com/office/drawing/2014/main" id="{00000000-0008-0000-56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28" name="Picture 27" descr="index">
          <a:extLst>
            <a:ext uri="{FF2B5EF4-FFF2-40B4-BE49-F238E27FC236}">
              <a16:creationId xmlns:a16="http://schemas.microsoft.com/office/drawing/2014/main" id="{00000000-0008-0000-5600-00001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29" name="Picture 28">
          <a:extLst>
            <a:ext uri="{FF2B5EF4-FFF2-40B4-BE49-F238E27FC236}">
              <a16:creationId xmlns:a16="http://schemas.microsoft.com/office/drawing/2014/main" id="{00000000-0008-0000-56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30" name="Picture 29" descr="index">
          <a:extLst>
            <a:ext uri="{FF2B5EF4-FFF2-40B4-BE49-F238E27FC236}">
              <a16:creationId xmlns:a16="http://schemas.microsoft.com/office/drawing/2014/main" id="{00000000-0008-0000-56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8.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5700-000002000000}"/>
            </a:ext>
          </a:extLst>
        </xdr:cNvPr>
        <xdr:cNvPicPr>
          <a:picLocks noChangeAspect="1"/>
        </xdr:cNvPicPr>
      </xdr:nvPicPr>
      <xdr:blipFill>
        <a:blip xmlns:r="http://schemas.openxmlformats.org/officeDocument/2006/relationships" r:embed="rId1"/>
        <a:stretch>
          <a:fillRect/>
        </a:stretch>
      </xdr:blipFill>
      <xdr:spPr>
        <a:xfrm>
          <a:off x="9987743551" y="109442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5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57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1689601" name="Object 1" hidden="1">
                <a:extLst>
                  <a:ext uri="{63B3BB69-23CF-44E3-9099-C40C66FF867C}">
                    <a14:compatExt spid="_x0000_s1689601"/>
                  </a:ext>
                  <a:ext uri="{FF2B5EF4-FFF2-40B4-BE49-F238E27FC236}">
                    <a16:creationId xmlns:a16="http://schemas.microsoft.com/office/drawing/2014/main" id="{00000000-0008-0000-5700-000001C819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57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57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5700-000007000000}"/>
            </a:ext>
          </a:extLst>
        </xdr:cNvPr>
        <xdr:cNvPicPr>
          <a:picLocks noChangeAspect="1"/>
        </xdr:cNvPicPr>
      </xdr:nvPicPr>
      <xdr:blipFill>
        <a:blip xmlns:r="http://schemas.openxmlformats.org/officeDocument/2006/relationships" r:embed="rId1"/>
        <a:stretch>
          <a:fillRect/>
        </a:stretch>
      </xdr:blipFill>
      <xdr:spPr>
        <a:xfrm>
          <a:off x="9987743551" y="106203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1689602" name="Check Box 2" hidden="1">
              <a:extLst>
                <a:ext uri="{63B3BB69-23CF-44E3-9099-C40C66FF867C}">
                  <a14:compatExt spid="_x0000_s1689602"/>
                </a:ext>
                <a:ext uri="{FF2B5EF4-FFF2-40B4-BE49-F238E27FC236}">
                  <a16:creationId xmlns:a16="http://schemas.microsoft.com/office/drawing/2014/main" id="{00000000-0008-0000-5700-000002C8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1689603" name="Check Box 3" hidden="1">
              <a:extLst>
                <a:ext uri="{63B3BB69-23CF-44E3-9099-C40C66FF867C}">
                  <a14:compatExt spid="_x0000_s1689603"/>
                </a:ext>
                <a:ext uri="{FF2B5EF4-FFF2-40B4-BE49-F238E27FC236}">
                  <a16:creationId xmlns:a16="http://schemas.microsoft.com/office/drawing/2014/main" id="{00000000-0008-0000-5700-000003C8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1689604" name="Check Box 4" hidden="1">
              <a:extLst>
                <a:ext uri="{63B3BB69-23CF-44E3-9099-C40C66FF867C}">
                  <a14:compatExt spid="_x0000_s1689604"/>
                </a:ext>
                <a:ext uri="{FF2B5EF4-FFF2-40B4-BE49-F238E27FC236}">
                  <a16:creationId xmlns:a16="http://schemas.microsoft.com/office/drawing/2014/main" id="{00000000-0008-0000-5700-000004C8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1689605" name="Check Box 5" hidden="1">
              <a:extLst>
                <a:ext uri="{63B3BB69-23CF-44E3-9099-C40C66FF867C}">
                  <a14:compatExt spid="_x0000_s1689605"/>
                </a:ext>
                <a:ext uri="{FF2B5EF4-FFF2-40B4-BE49-F238E27FC236}">
                  <a16:creationId xmlns:a16="http://schemas.microsoft.com/office/drawing/2014/main" id="{00000000-0008-0000-5700-000005C8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1689606" name="Check Box 6" hidden="1">
              <a:extLst>
                <a:ext uri="{63B3BB69-23CF-44E3-9099-C40C66FF867C}">
                  <a14:compatExt spid="_x0000_s1689606"/>
                </a:ext>
                <a:ext uri="{FF2B5EF4-FFF2-40B4-BE49-F238E27FC236}">
                  <a16:creationId xmlns:a16="http://schemas.microsoft.com/office/drawing/2014/main" id="{00000000-0008-0000-5700-000006C8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89.xml><?xml version="1.0" encoding="utf-8"?>
<xdr:wsDr xmlns:xdr="http://schemas.openxmlformats.org/drawingml/2006/spreadsheetDrawing" xmlns:a="http://schemas.openxmlformats.org/drawingml/2006/main">
  <xdr:twoCellAnchor>
    <xdr:from>
      <xdr:col>1</xdr:col>
      <xdr:colOff>1273628</xdr:colOff>
      <xdr:row>1</xdr:row>
      <xdr:rowOff>1825602</xdr:rowOff>
    </xdr:from>
    <xdr:to>
      <xdr:col>5</xdr:col>
      <xdr:colOff>2662660</xdr:colOff>
      <xdr:row>2</xdr:row>
      <xdr:rowOff>4286249</xdr:rowOff>
    </xdr:to>
    <xdr:pic>
      <xdr:nvPicPr>
        <xdr:cNvPr id="2" name="Picture 1">
          <a:extLst>
            <a:ext uri="{FF2B5EF4-FFF2-40B4-BE49-F238E27FC236}">
              <a16:creationId xmlns:a16="http://schemas.microsoft.com/office/drawing/2014/main" id="{00000000-0008-0000-5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381415" y="2130402"/>
          <a:ext cx="9571007" cy="54324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3" name="Picture 2" descr="index">
          <a:extLst>
            <a:ext uri="{FF2B5EF4-FFF2-40B4-BE49-F238E27FC236}">
              <a16:creationId xmlns:a16="http://schemas.microsoft.com/office/drawing/2014/main" id="{00000000-0008-0000-58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28</xdr:row>
      <xdr:rowOff>233589</xdr:rowOff>
    </xdr:from>
    <xdr:to>
      <xdr:col>6</xdr:col>
      <xdr:colOff>4940527</xdr:colOff>
      <xdr:row>28</xdr:row>
      <xdr:rowOff>587374</xdr:rowOff>
    </xdr:to>
    <xdr:sp macro="" textlink="">
      <xdr:nvSpPr>
        <xdr:cNvPr id="4" name="Rectangle 3">
          <a:extLst>
            <a:ext uri="{FF2B5EF4-FFF2-40B4-BE49-F238E27FC236}">
              <a16:creationId xmlns:a16="http://schemas.microsoft.com/office/drawing/2014/main" id="{00000000-0008-0000-5800-000004000000}"/>
            </a:ext>
          </a:extLst>
        </xdr:cNvPr>
        <xdr:cNvSpPr/>
      </xdr:nvSpPr>
      <xdr:spPr>
        <a:xfrm flipH="1">
          <a:off x="10020102923" y="842345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1130526</xdr:colOff>
      <xdr:row>28</xdr:row>
      <xdr:rowOff>258536</xdr:rowOff>
    </xdr:from>
    <xdr:to>
      <xdr:col>5</xdr:col>
      <xdr:colOff>1600201</xdr:colOff>
      <xdr:row>28</xdr:row>
      <xdr:rowOff>762000</xdr:rowOff>
    </xdr:to>
    <xdr:sp macro="" textlink="">
      <xdr:nvSpPr>
        <xdr:cNvPr id="5" name="Rectangle 4">
          <a:extLst>
            <a:ext uri="{FF2B5EF4-FFF2-40B4-BE49-F238E27FC236}">
              <a16:creationId xmlns:a16="http://schemas.microsoft.com/office/drawing/2014/main" id="{00000000-0008-0000-5800-000005000000}"/>
            </a:ext>
          </a:extLst>
        </xdr:cNvPr>
        <xdr:cNvSpPr/>
      </xdr:nvSpPr>
      <xdr:spPr>
        <a:xfrm flipH="1">
          <a:off x="10028443874" y="8425951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28</xdr:row>
      <xdr:rowOff>187099</xdr:rowOff>
    </xdr:from>
    <xdr:to>
      <xdr:col>8</xdr:col>
      <xdr:colOff>1296761</xdr:colOff>
      <xdr:row>28</xdr:row>
      <xdr:rowOff>649741</xdr:rowOff>
    </xdr:to>
    <xdr:sp macro="" textlink="">
      <xdr:nvSpPr>
        <xdr:cNvPr id="6" name="Rectangle 5">
          <a:extLst>
            <a:ext uri="{FF2B5EF4-FFF2-40B4-BE49-F238E27FC236}">
              <a16:creationId xmlns:a16="http://schemas.microsoft.com/office/drawing/2014/main" id="{00000000-0008-0000-5800-000006000000}"/>
            </a:ext>
          </a:extLst>
        </xdr:cNvPr>
        <xdr:cNvSpPr/>
      </xdr:nvSpPr>
      <xdr:spPr>
        <a:xfrm flipH="1">
          <a:off x="10008544789" y="8418807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28</xdr:row>
      <xdr:rowOff>0</xdr:rowOff>
    </xdr:from>
    <xdr:to>
      <xdr:col>5</xdr:col>
      <xdr:colOff>9524</xdr:colOff>
      <xdr:row>28</xdr:row>
      <xdr:rowOff>219048</xdr:rowOff>
    </xdr:to>
    <xdr:pic>
      <xdr:nvPicPr>
        <xdr:cNvPr id="7" name="Picture 6">
          <a:extLst>
            <a:ext uri="{FF2B5EF4-FFF2-40B4-BE49-F238E27FC236}">
              <a16:creationId xmlns:a16="http://schemas.microsoft.com/office/drawing/2014/main" id="{00000000-0008-0000-5800-000007000000}"/>
            </a:ext>
          </a:extLst>
        </xdr:cNvPr>
        <xdr:cNvPicPr>
          <a:picLocks noChangeAspect="1"/>
        </xdr:cNvPicPr>
      </xdr:nvPicPr>
      <xdr:blipFill>
        <a:blip xmlns:r="http://schemas.openxmlformats.org/officeDocument/2006/relationships" r:embed="rId3"/>
        <a:stretch>
          <a:fillRect/>
        </a:stretch>
      </xdr:blipFill>
      <xdr:spPr>
        <a:xfrm>
          <a:off x="10030034551" y="84000975"/>
          <a:ext cx="9524" cy="219048"/>
        </a:xfrm>
        <a:prstGeom prst="rect">
          <a:avLst/>
        </a:prstGeom>
      </xdr:spPr>
    </xdr:pic>
    <xdr:clientData/>
  </xdr:twoCellAnchor>
  <xdr:twoCellAnchor>
    <xdr:from>
      <xdr:col>9</xdr:col>
      <xdr:colOff>3221263</xdr:colOff>
      <xdr:row>28</xdr:row>
      <xdr:rowOff>188686</xdr:rowOff>
    </xdr:from>
    <xdr:to>
      <xdr:col>9</xdr:col>
      <xdr:colOff>3652611</xdr:colOff>
      <xdr:row>28</xdr:row>
      <xdr:rowOff>651328</xdr:rowOff>
    </xdr:to>
    <xdr:sp macro="" textlink="">
      <xdr:nvSpPr>
        <xdr:cNvPr id="8" name="Rectangle 7">
          <a:extLst>
            <a:ext uri="{FF2B5EF4-FFF2-40B4-BE49-F238E27FC236}">
              <a16:creationId xmlns:a16="http://schemas.microsoft.com/office/drawing/2014/main" id="{00000000-0008-0000-5800-000008000000}"/>
            </a:ext>
          </a:extLst>
        </xdr:cNvPr>
        <xdr:cNvSpPr/>
      </xdr:nvSpPr>
      <xdr:spPr>
        <a:xfrm flipH="1">
          <a:off x="10003226664" y="841896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28</xdr:row>
      <xdr:rowOff>290286</xdr:rowOff>
    </xdr:from>
    <xdr:to>
      <xdr:col>3</xdr:col>
      <xdr:colOff>749526</xdr:colOff>
      <xdr:row>28</xdr:row>
      <xdr:rowOff>752927</xdr:rowOff>
    </xdr:to>
    <xdr:sp macro="" textlink="">
      <xdr:nvSpPr>
        <xdr:cNvPr id="9" name="Rectangle 8">
          <a:extLst>
            <a:ext uri="{FF2B5EF4-FFF2-40B4-BE49-F238E27FC236}">
              <a16:creationId xmlns:a16="http://schemas.microsoft.com/office/drawing/2014/main" id="{00000000-0008-0000-5800-000009000000}"/>
            </a:ext>
          </a:extLst>
        </xdr:cNvPr>
        <xdr:cNvSpPr/>
      </xdr:nvSpPr>
      <xdr:spPr>
        <a:xfrm flipH="1">
          <a:off x="10033628424" y="8429126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28</xdr:row>
      <xdr:rowOff>188686</xdr:rowOff>
    </xdr:from>
    <xdr:to>
      <xdr:col>10</xdr:col>
      <xdr:colOff>3652611</xdr:colOff>
      <xdr:row>28</xdr:row>
      <xdr:rowOff>651328</xdr:rowOff>
    </xdr:to>
    <xdr:sp macro="" textlink="">
      <xdr:nvSpPr>
        <xdr:cNvPr id="10" name="Rectangle 9">
          <a:extLst>
            <a:ext uri="{FF2B5EF4-FFF2-40B4-BE49-F238E27FC236}">
              <a16:creationId xmlns:a16="http://schemas.microsoft.com/office/drawing/2014/main" id="{00000000-0008-0000-5800-00000A000000}"/>
            </a:ext>
          </a:extLst>
        </xdr:cNvPr>
        <xdr:cNvSpPr/>
      </xdr:nvSpPr>
      <xdr:spPr>
        <a:xfrm flipH="1">
          <a:off x="9997883139" y="841896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1273629</xdr:colOff>
      <xdr:row>1</xdr:row>
      <xdr:rowOff>1825603</xdr:rowOff>
    </xdr:from>
    <xdr:to>
      <xdr:col>5</xdr:col>
      <xdr:colOff>1219200</xdr:colOff>
      <xdr:row>2</xdr:row>
      <xdr:rowOff>3470635</xdr:rowOff>
    </xdr:to>
    <xdr:pic>
      <xdr:nvPicPr>
        <xdr:cNvPr id="11" name="Picture 10">
          <a:extLst>
            <a:ext uri="{FF2B5EF4-FFF2-40B4-BE49-F238E27FC236}">
              <a16:creationId xmlns:a16="http://schemas.microsoft.com/office/drawing/2014/main" id="{00000000-0008-0000-58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2" name="Picture 11" descr="index">
          <a:extLst>
            <a:ext uri="{FF2B5EF4-FFF2-40B4-BE49-F238E27FC236}">
              <a16:creationId xmlns:a16="http://schemas.microsoft.com/office/drawing/2014/main" id="{00000000-0008-0000-58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3" name="Picture 12">
          <a:extLst>
            <a:ext uri="{FF2B5EF4-FFF2-40B4-BE49-F238E27FC236}">
              <a16:creationId xmlns:a16="http://schemas.microsoft.com/office/drawing/2014/main" id="{00000000-0008-0000-58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4" name="Picture 13" descr="index">
          <a:extLst>
            <a:ext uri="{FF2B5EF4-FFF2-40B4-BE49-F238E27FC236}">
              <a16:creationId xmlns:a16="http://schemas.microsoft.com/office/drawing/2014/main" id="{00000000-0008-0000-58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5" name="Picture 14">
          <a:extLst>
            <a:ext uri="{FF2B5EF4-FFF2-40B4-BE49-F238E27FC236}">
              <a16:creationId xmlns:a16="http://schemas.microsoft.com/office/drawing/2014/main" id="{00000000-0008-0000-58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6" name="Picture 15" descr="index">
          <a:extLst>
            <a:ext uri="{FF2B5EF4-FFF2-40B4-BE49-F238E27FC236}">
              <a16:creationId xmlns:a16="http://schemas.microsoft.com/office/drawing/2014/main" id="{00000000-0008-0000-5800-00001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7" name="Picture 16">
          <a:extLst>
            <a:ext uri="{FF2B5EF4-FFF2-40B4-BE49-F238E27FC236}">
              <a16:creationId xmlns:a16="http://schemas.microsoft.com/office/drawing/2014/main" id="{00000000-0008-0000-58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8" name="Picture 17" descr="index">
          <a:extLst>
            <a:ext uri="{FF2B5EF4-FFF2-40B4-BE49-F238E27FC236}">
              <a16:creationId xmlns:a16="http://schemas.microsoft.com/office/drawing/2014/main" id="{00000000-0008-0000-5800-00001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9" name="Picture 18">
          <a:extLst>
            <a:ext uri="{FF2B5EF4-FFF2-40B4-BE49-F238E27FC236}">
              <a16:creationId xmlns:a16="http://schemas.microsoft.com/office/drawing/2014/main" id="{00000000-0008-0000-58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20" name="Picture 19" descr="index">
          <a:extLst>
            <a:ext uri="{FF2B5EF4-FFF2-40B4-BE49-F238E27FC236}">
              <a16:creationId xmlns:a16="http://schemas.microsoft.com/office/drawing/2014/main" id="{00000000-0008-0000-5800-00001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21" name="Picture 20">
          <a:extLst>
            <a:ext uri="{FF2B5EF4-FFF2-40B4-BE49-F238E27FC236}">
              <a16:creationId xmlns:a16="http://schemas.microsoft.com/office/drawing/2014/main" id="{00000000-0008-0000-58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22" name="Picture 21" descr="index">
          <a:extLst>
            <a:ext uri="{FF2B5EF4-FFF2-40B4-BE49-F238E27FC236}">
              <a16:creationId xmlns:a16="http://schemas.microsoft.com/office/drawing/2014/main" id="{00000000-0008-0000-5800-00001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23" name="Picture 22">
          <a:extLst>
            <a:ext uri="{FF2B5EF4-FFF2-40B4-BE49-F238E27FC236}">
              <a16:creationId xmlns:a16="http://schemas.microsoft.com/office/drawing/2014/main" id="{00000000-0008-0000-58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24" name="Picture 23" descr="index">
          <a:extLst>
            <a:ext uri="{FF2B5EF4-FFF2-40B4-BE49-F238E27FC236}">
              <a16:creationId xmlns:a16="http://schemas.microsoft.com/office/drawing/2014/main" id="{00000000-0008-0000-5800-00001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25" name="Picture 24">
          <a:extLst>
            <a:ext uri="{FF2B5EF4-FFF2-40B4-BE49-F238E27FC236}">
              <a16:creationId xmlns:a16="http://schemas.microsoft.com/office/drawing/2014/main" id="{00000000-0008-0000-58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26" name="Picture 25" descr="index">
          <a:extLst>
            <a:ext uri="{FF2B5EF4-FFF2-40B4-BE49-F238E27FC236}">
              <a16:creationId xmlns:a16="http://schemas.microsoft.com/office/drawing/2014/main" id="{00000000-0008-0000-58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27" name="Picture 26">
          <a:extLst>
            <a:ext uri="{FF2B5EF4-FFF2-40B4-BE49-F238E27FC236}">
              <a16:creationId xmlns:a16="http://schemas.microsoft.com/office/drawing/2014/main" id="{00000000-0008-0000-58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28" name="Picture 27" descr="index">
          <a:extLst>
            <a:ext uri="{FF2B5EF4-FFF2-40B4-BE49-F238E27FC236}">
              <a16:creationId xmlns:a16="http://schemas.microsoft.com/office/drawing/2014/main" id="{00000000-0008-0000-5800-00001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29" name="Picture 28">
          <a:extLst>
            <a:ext uri="{FF2B5EF4-FFF2-40B4-BE49-F238E27FC236}">
              <a16:creationId xmlns:a16="http://schemas.microsoft.com/office/drawing/2014/main" id="{00000000-0008-0000-58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30" name="Picture 29" descr="index">
          <a:extLst>
            <a:ext uri="{FF2B5EF4-FFF2-40B4-BE49-F238E27FC236}">
              <a16:creationId xmlns:a16="http://schemas.microsoft.com/office/drawing/2014/main" id="{00000000-0008-0000-58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0.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5900-000002000000}"/>
            </a:ext>
          </a:extLst>
        </xdr:cNvPr>
        <xdr:cNvPicPr>
          <a:picLocks noChangeAspect="1"/>
        </xdr:cNvPicPr>
      </xdr:nvPicPr>
      <xdr:blipFill>
        <a:blip xmlns:r="http://schemas.openxmlformats.org/officeDocument/2006/relationships" r:embed="rId1"/>
        <a:stretch>
          <a:fillRect/>
        </a:stretch>
      </xdr:blipFill>
      <xdr:spPr>
        <a:xfrm>
          <a:off x="9987753076" y="107156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59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9806"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5900-000004000000}"/>
            </a:ext>
          </a:extLst>
        </xdr:cNvPr>
        <xdr:cNvGrpSpPr>
          <a:grpSpLocks/>
        </xdr:cNvGrpSpPr>
      </xdr:nvGrpSpPr>
      <xdr:grpSpPr bwMode="auto">
        <a:xfrm>
          <a:off x="9948561152"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1690625" name="Object 1" hidden="1">
                <a:extLst>
                  <a:ext uri="{63B3BB69-23CF-44E3-9099-C40C66FF867C}">
                    <a14:compatExt spid="_x0000_s1690625"/>
                  </a:ext>
                  <a:ext uri="{FF2B5EF4-FFF2-40B4-BE49-F238E27FC236}">
                    <a16:creationId xmlns:a16="http://schemas.microsoft.com/office/drawing/2014/main" id="{00000000-0008-0000-5900-000001CC19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59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59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59357"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5900-000007000000}"/>
            </a:ext>
          </a:extLst>
        </xdr:cNvPr>
        <xdr:cNvPicPr>
          <a:picLocks noChangeAspect="1"/>
        </xdr:cNvPicPr>
      </xdr:nvPicPr>
      <xdr:blipFill>
        <a:blip xmlns:r="http://schemas.openxmlformats.org/officeDocument/2006/relationships" r:embed="rId1"/>
        <a:stretch>
          <a:fillRect/>
        </a:stretch>
      </xdr:blipFill>
      <xdr:spPr>
        <a:xfrm>
          <a:off x="9987753076" y="103917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1690626" name="Check Box 2" hidden="1">
              <a:extLst>
                <a:ext uri="{63B3BB69-23CF-44E3-9099-C40C66FF867C}">
                  <a14:compatExt spid="_x0000_s1690626"/>
                </a:ext>
                <a:ext uri="{FF2B5EF4-FFF2-40B4-BE49-F238E27FC236}">
                  <a16:creationId xmlns:a16="http://schemas.microsoft.com/office/drawing/2014/main" id="{00000000-0008-0000-5900-000002CC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1690627" name="Check Box 3" hidden="1">
              <a:extLst>
                <a:ext uri="{63B3BB69-23CF-44E3-9099-C40C66FF867C}">
                  <a14:compatExt spid="_x0000_s1690627"/>
                </a:ext>
                <a:ext uri="{FF2B5EF4-FFF2-40B4-BE49-F238E27FC236}">
                  <a16:creationId xmlns:a16="http://schemas.microsoft.com/office/drawing/2014/main" id="{00000000-0008-0000-5900-000003CC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1690628" name="Check Box 4" hidden="1">
              <a:extLst>
                <a:ext uri="{63B3BB69-23CF-44E3-9099-C40C66FF867C}">
                  <a14:compatExt spid="_x0000_s1690628"/>
                </a:ext>
                <a:ext uri="{FF2B5EF4-FFF2-40B4-BE49-F238E27FC236}">
                  <a16:creationId xmlns:a16="http://schemas.microsoft.com/office/drawing/2014/main" id="{00000000-0008-0000-5900-000004CC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1690629" name="Check Box 5" hidden="1">
              <a:extLst>
                <a:ext uri="{63B3BB69-23CF-44E3-9099-C40C66FF867C}">
                  <a14:compatExt spid="_x0000_s1690629"/>
                </a:ext>
                <a:ext uri="{FF2B5EF4-FFF2-40B4-BE49-F238E27FC236}">
                  <a16:creationId xmlns:a16="http://schemas.microsoft.com/office/drawing/2014/main" id="{00000000-0008-0000-5900-000005CC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1690630" name="Check Box 6" hidden="1">
              <a:extLst>
                <a:ext uri="{63B3BB69-23CF-44E3-9099-C40C66FF867C}">
                  <a14:compatExt spid="_x0000_s1690630"/>
                </a:ext>
                <a:ext uri="{FF2B5EF4-FFF2-40B4-BE49-F238E27FC236}">
                  <a16:creationId xmlns:a16="http://schemas.microsoft.com/office/drawing/2014/main" id="{00000000-0008-0000-5900-000006CC1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91.xml><?xml version="1.0" encoding="utf-8"?>
<xdr:wsDr xmlns:xdr="http://schemas.openxmlformats.org/drawingml/2006/spreadsheetDrawing" xmlns:a="http://schemas.openxmlformats.org/drawingml/2006/main">
  <xdr:twoCellAnchor>
    <xdr:from>
      <xdr:col>1</xdr:col>
      <xdr:colOff>1273628</xdr:colOff>
      <xdr:row>1</xdr:row>
      <xdr:rowOff>1825602</xdr:rowOff>
    </xdr:from>
    <xdr:to>
      <xdr:col>5</xdr:col>
      <xdr:colOff>2662660</xdr:colOff>
      <xdr:row>2</xdr:row>
      <xdr:rowOff>4286249</xdr:rowOff>
    </xdr:to>
    <xdr:pic>
      <xdr:nvPicPr>
        <xdr:cNvPr id="2" name="Picture 1">
          <a:extLst>
            <a:ext uri="{FF2B5EF4-FFF2-40B4-BE49-F238E27FC236}">
              <a16:creationId xmlns:a16="http://schemas.microsoft.com/office/drawing/2014/main" id="{00000000-0008-0000-5A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381415" y="2130402"/>
          <a:ext cx="9571007" cy="54324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3" name="Picture 2" descr="index">
          <a:extLst>
            <a:ext uri="{FF2B5EF4-FFF2-40B4-BE49-F238E27FC236}">
              <a16:creationId xmlns:a16="http://schemas.microsoft.com/office/drawing/2014/main" id="{00000000-0008-0000-5A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28</xdr:row>
      <xdr:rowOff>233589</xdr:rowOff>
    </xdr:from>
    <xdr:to>
      <xdr:col>6</xdr:col>
      <xdr:colOff>4940527</xdr:colOff>
      <xdr:row>28</xdr:row>
      <xdr:rowOff>587374</xdr:rowOff>
    </xdr:to>
    <xdr:sp macro="" textlink="">
      <xdr:nvSpPr>
        <xdr:cNvPr id="4" name="Rectangle 3">
          <a:extLst>
            <a:ext uri="{FF2B5EF4-FFF2-40B4-BE49-F238E27FC236}">
              <a16:creationId xmlns:a16="http://schemas.microsoft.com/office/drawing/2014/main" id="{00000000-0008-0000-5A00-000004000000}"/>
            </a:ext>
          </a:extLst>
        </xdr:cNvPr>
        <xdr:cNvSpPr/>
      </xdr:nvSpPr>
      <xdr:spPr>
        <a:xfrm flipH="1">
          <a:off x="10020102923" y="842345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1130526</xdr:colOff>
      <xdr:row>28</xdr:row>
      <xdr:rowOff>258536</xdr:rowOff>
    </xdr:from>
    <xdr:to>
      <xdr:col>5</xdr:col>
      <xdr:colOff>1600201</xdr:colOff>
      <xdr:row>28</xdr:row>
      <xdr:rowOff>762000</xdr:rowOff>
    </xdr:to>
    <xdr:sp macro="" textlink="">
      <xdr:nvSpPr>
        <xdr:cNvPr id="5" name="Rectangle 4">
          <a:extLst>
            <a:ext uri="{FF2B5EF4-FFF2-40B4-BE49-F238E27FC236}">
              <a16:creationId xmlns:a16="http://schemas.microsoft.com/office/drawing/2014/main" id="{00000000-0008-0000-5A00-000005000000}"/>
            </a:ext>
          </a:extLst>
        </xdr:cNvPr>
        <xdr:cNvSpPr/>
      </xdr:nvSpPr>
      <xdr:spPr>
        <a:xfrm flipH="1">
          <a:off x="10028443874" y="8425951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28</xdr:row>
      <xdr:rowOff>187099</xdr:rowOff>
    </xdr:from>
    <xdr:to>
      <xdr:col>8</xdr:col>
      <xdr:colOff>1296761</xdr:colOff>
      <xdr:row>28</xdr:row>
      <xdr:rowOff>649741</xdr:rowOff>
    </xdr:to>
    <xdr:sp macro="" textlink="">
      <xdr:nvSpPr>
        <xdr:cNvPr id="6" name="Rectangle 5">
          <a:extLst>
            <a:ext uri="{FF2B5EF4-FFF2-40B4-BE49-F238E27FC236}">
              <a16:creationId xmlns:a16="http://schemas.microsoft.com/office/drawing/2014/main" id="{00000000-0008-0000-5A00-000006000000}"/>
            </a:ext>
          </a:extLst>
        </xdr:cNvPr>
        <xdr:cNvSpPr/>
      </xdr:nvSpPr>
      <xdr:spPr>
        <a:xfrm flipH="1">
          <a:off x="10008544789" y="8418807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28</xdr:row>
      <xdr:rowOff>0</xdr:rowOff>
    </xdr:from>
    <xdr:to>
      <xdr:col>5</xdr:col>
      <xdr:colOff>9524</xdr:colOff>
      <xdr:row>28</xdr:row>
      <xdr:rowOff>219048</xdr:rowOff>
    </xdr:to>
    <xdr:pic>
      <xdr:nvPicPr>
        <xdr:cNvPr id="7" name="Picture 6">
          <a:extLst>
            <a:ext uri="{FF2B5EF4-FFF2-40B4-BE49-F238E27FC236}">
              <a16:creationId xmlns:a16="http://schemas.microsoft.com/office/drawing/2014/main" id="{00000000-0008-0000-5A00-000007000000}"/>
            </a:ext>
          </a:extLst>
        </xdr:cNvPr>
        <xdr:cNvPicPr>
          <a:picLocks noChangeAspect="1"/>
        </xdr:cNvPicPr>
      </xdr:nvPicPr>
      <xdr:blipFill>
        <a:blip xmlns:r="http://schemas.openxmlformats.org/officeDocument/2006/relationships" r:embed="rId3"/>
        <a:stretch>
          <a:fillRect/>
        </a:stretch>
      </xdr:blipFill>
      <xdr:spPr>
        <a:xfrm>
          <a:off x="10030034551" y="84000975"/>
          <a:ext cx="9524" cy="219048"/>
        </a:xfrm>
        <a:prstGeom prst="rect">
          <a:avLst/>
        </a:prstGeom>
      </xdr:spPr>
    </xdr:pic>
    <xdr:clientData/>
  </xdr:twoCellAnchor>
  <xdr:twoCellAnchor>
    <xdr:from>
      <xdr:col>9</xdr:col>
      <xdr:colOff>3221263</xdr:colOff>
      <xdr:row>28</xdr:row>
      <xdr:rowOff>188686</xdr:rowOff>
    </xdr:from>
    <xdr:to>
      <xdr:col>9</xdr:col>
      <xdr:colOff>3652611</xdr:colOff>
      <xdr:row>28</xdr:row>
      <xdr:rowOff>651328</xdr:rowOff>
    </xdr:to>
    <xdr:sp macro="" textlink="">
      <xdr:nvSpPr>
        <xdr:cNvPr id="8" name="Rectangle 7">
          <a:extLst>
            <a:ext uri="{FF2B5EF4-FFF2-40B4-BE49-F238E27FC236}">
              <a16:creationId xmlns:a16="http://schemas.microsoft.com/office/drawing/2014/main" id="{00000000-0008-0000-5A00-000008000000}"/>
            </a:ext>
          </a:extLst>
        </xdr:cNvPr>
        <xdr:cNvSpPr/>
      </xdr:nvSpPr>
      <xdr:spPr>
        <a:xfrm flipH="1">
          <a:off x="10003226664" y="841896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28</xdr:row>
      <xdr:rowOff>290286</xdr:rowOff>
    </xdr:from>
    <xdr:to>
      <xdr:col>3</xdr:col>
      <xdr:colOff>749526</xdr:colOff>
      <xdr:row>28</xdr:row>
      <xdr:rowOff>752927</xdr:rowOff>
    </xdr:to>
    <xdr:sp macro="" textlink="">
      <xdr:nvSpPr>
        <xdr:cNvPr id="9" name="Rectangle 8">
          <a:extLst>
            <a:ext uri="{FF2B5EF4-FFF2-40B4-BE49-F238E27FC236}">
              <a16:creationId xmlns:a16="http://schemas.microsoft.com/office/drawing/2014/main" id="{00000000-0008-0000-5A00-000009000000}"/>
            </a:ext>
          </a:extLst>
        </xdr:cNvPr>
        <xdr:cNvSpPr/>
      </xdr:nvSpPr>
      <xdr:spPr>
        <a:xfrm flipH="1">
          <a:off x="10033628424" y="8429126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28</xdr:row>
      <xdr:rowOff>188686</xdr:rowOff>
    </xdr:from>
    <xdr:to>
      <xdr:col>10</xdr:col>
      <xdr:colOff>3652611</xdr:colOff>
      <xdr:row>28</xdr:row>
      <xdr:rowOff>651328</xdr:rowOff>
    </xdr:to>
    <xdr:sp macro="" textlink="">
      <xdr:nvSpPr>
        <xdr:cNvPr id="10" name="Rectangle 9">
          <a:extLst>
            <a:ext uri="{FF2B5EF4-FFF2-40B4-BE49-F238E27FC236}">
              <a16:creationId xmlns:a16="http://schemas.microsoft.com/office/drawing/2014/main" id="{00000000-0008-0000-5A00-00000A000000}"/>
            </a:ext>
          </a:extLst>
        </xdr:cNvPr>
        <xdr:cNvSpPr/>
      </xdr:nvSpPr>
      <xdr:spPr>
        <a:xfrm flipH="1">
          <a:off x="9997883139" y="841896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1273629</xdr:colOff>
      <xdr:row>1</xdr:row>
      <xdr:rowOff>1825603</xdr:rowOff>
    </xdr:from>
    <xdr:to>
      <xdr:col>5</xdr:col>
      <xdr:colOff>1219200</xdr:colOff>
      <xdr:row>2</xdr:row>
      <xdr:rowOff>3470635</xdr:rowOff>
    </xdr:to>
    <xdr:pic>
      <xdr:nvPicPr>
        <xdr:cNvPr id="11" name="Picture 10">
          <a:extLst>
            <a:ext uri="{FF2B5EF4-FFF2-40B4-BE49-F238E27FC236}">
              <a16:creationId xmlns:a16="http://schemas.microsoft.com/office/drawing/2014/main" id="{00000000-0008-0000-5A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2" name="Picture 11" descr="index">
          <a:extLst>
            <a:ext uri="{FF2B5EF4-FFF2-40B4-BE49-F238E27FC236}">
              <a16:creationId xmlns:a16="http://schemas.microsoft.com/office/drawing/2014/main" id="{00000000-0008-0000-5A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3" name="Picture 12">
          <a:extLst>
            <a:ext uri="{FF2B5EF4-FFF2-40B4-BE49-F238E27FC236}">
              <a16:creationId xmlns:a16="http://schemas.microsoft.com/office/drawing/2014/main" id="{00000000-0008-0000-5A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4" name="Picture 13" descr="index">
          <a:extLst>
            <a:ext uri="{FF2B5EF4-FFF2-40B4-BE49-F238E27FC236}">
              <a16:creationId xmlns:a16="http://schemas.microsoft.com/office/drawing/2014/main" id="{00000000-0008-0000-5A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5" name="Picture 14">
          <a:extLst>
            <a:ext uri="{FF2B5EF4-FFF2-40B4-BE49-F238E27FC236}">
              <a16:creationId xmlns:a16="http://schemas.microsoft.com/office/drawing/2014/main" id="{00000000-0008-0000-5A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6" name="Picture 15" descr="index">
          <a:extLst>
            <a:ext uri="{FF2B5EF4-FFF2-40B4-BE49-F238E27FC236}">
              <a16:creationId xmlns:a16="http://schemas.microsoft.com/office/drawing/2014/main" id="{00000000-0008-0000-5A00-00001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7" name="Picture 16">
          <a:extLst>
            <a:ext uri="{FF2B5EF4-FFF2-40B4-BE49-F238E27FC236}">
              <a16:creationId xmlns:a16="http://schemas.microsoft.com/office/drawing/2014/main" id="{00000000-0008-0000-5A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8" name="Picture 17" descr="index">
          <a:extLst>
            <a:ext uri="{FF2B5EF4-FFF2-40B4-BE49-F238E27FC236}">
              <a16:creationId xmlns:a16="http://schemas.microsoft.com/office/drawing/2014/main" id="{00000000-0008-0000-5A00-00001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9" name="Picture 18">
          <a:extLst>
            <a:ext uri="{FF2B5EF4-FFF2-40B4-BE49-F238E27FC236}">
              <a16:creationId xmlns:a16="http://schemas.microsoft.com/office/drawing/2014/main" id="{00000000-0008-0000-5A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20" name="Picture 19" descr="index">
          <a:extLst>
            <a:ext uri="{FF2B5EF4-FFF2-40B4-BE49-F238E27FC236}">
              <a16:creationId xmlns:a16="http://schemas.microsoft.com/office/drawing/2014/main" id="{00000000-0008-0000-5A00-00001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2.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5B00-000002000000}"/>
            </a:ext>
          </a:extLst>
        </xdr:cNvPr>
        <xdr:cNvPicPr>
          <a:picLocks noChangeAspect="1"/>
        </xdr:cNvPicPr>
      </xdr:nvPicPr>
      <xdr:blipFill>
        <a:blip xmlns:r="http://schemas.openxmlformats.org/officeDocument/2006/relationships" r:embed="rId1"/>
        <a:stretch>
          <a:fillRect/>
        </a:stretch>
      </xdr:blipFill>
      <xdr:spPr>
        <a:xfrm>
          <a:off x="9990048601" y="121920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38100</xdr:rowOff>
        </xdr:to>
        <xdr:sp macro="" textlink="">
          <xdr:nvSpPr>
            <xdr:cNvPr id="1537025" name="Check Box 1" hidden="1">
              <a:extLst>
                <a:ext uri="{63B3BB69-23CF-44E3-9099-C40C66FF867C}">
                  <a14:compatExt spid="_x0000_s1537025"/>
                </a:ext>
                <a:ext uri="{FF2B5EF4-FFF2-40B4-BE49-F238E27FC236}">
                  <a16:creationId xmlns:a16="http://schemas.microsoft.com/office/drawing/2014/main" id="{00000000-0008-0000-5B00-000001741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1009650</xdr:colOff>
          <xdr:row>36</xdr:row>
          <xdr:rowOff>9525</xdr:rowOff>
        </xdr:to>
        <xdr:sp macro="" textlink="">
          <xdr:nvSpPr>
            <xdr:cNvPr id="1537026" name="Check Box 2" hidden="1">
              <a:extLst>
                <a:ext uri="{63B3BB69-23CF-44E3-9099-C40C66FF867C}">
                  <a14:compatExt spid="_x0000_s1537026"/>
                </a:ext>
                <a:ext uri="{FF2B5EF4-FFF2-40B4-BE49-F238E27FC236}">
                  <a16:creationId xmlns:a16="http://schemas.microsoft.com/office/drawing/2014/main" id="{00000000-0008-0000-5B00-000002741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1537027" name="Check Box 3" hidden="1">
              <a:extLst>
                <a:ext uri="{63B3BB69-23CF-44E3-9099-C40C66FF867C}">
                  <a14:compatExt spid="_x0000_s1537027"/>
                </a:ext>
                <a:ext uri="{FF2B5EF4-FFF2-40B4-BE49-F238E27FC236}">
                  <a16:creationId xmlns:a16="http://schemas.microsoft.com/office/drawing/2014/main" id="{00000000-0008-0000-5B00-000003741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609600</xdr:colOff>
          <xdr:row>36</xdr:row>
          <xdr:rowOff>38100</xdr:rowOff>
        </xdr:to>
        <xdr:sp macro="" textlink="">
          <xdr:nvSpPr>
            <xdr:cNvPr id="1537028" name="Check Box 4" hidden="1">
              <a:extLst>
                <a:ext uri="{63B3BB69-23CF-44E3-9099-C40C66FF867C}">
                  <a14:compatExt spid="_x0000_s1537028"/>
                </a:ext>
                <a:ext uri="{FF2B5EF4-FFF2-40B4-BE49-F238E27FC236}">
                  <a16:creationId xmlns:a16="http://schemas.microsoft.com/office/drawing/2014/main" id="{00000000-0008-0000-5B00-000004741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38100</xdr:rowOff>
        </xdr:to>
        <xdr:sp macro="" textlink="">
          <xdr:nvSpPr>
            <xdr:cNvPr id="1537029" name="Check Box 5" hidden="1">
              <a:extLst>
                <a:ext uri="{63B3BB69-23CF-44E3-9099-C40C66FF867C}">
                  <a14:compatExt spid="_x0000_s1537029"/>
                </a:ext>
                <a:ext uri="{FF2B5EF4-FFF2-40B4-BE49-F238E27FC236}">
                  <a16:creationId xmlns:a16="http://schemas.microsoft.com/office/drawing/2014/main" id="{00000000-0008-0000-5B00-000005741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3" name="Picture 1">
          <a:extLst>
            <a:ext uri="{FF2B5EF4-FFF2-40B4-BE49-F238E27FC236}">
              <a16:creationId xmlns:a16="http://schemas.microsoft.com/office/drawing/2014/main" id="{00000000-0008-0000-5B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9302456" y="838620"/>
          <a:ext cx="1219033"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4" name="Group 3">
          <a:extLst>
            <a:ext uri="{FF2B5EF4-FFF2-40B4-BE49-F238E27FC236}">
              <a16:creationId xmlns:a16="http://schemas.microsoft.com/office/drawing/2014/main" id="{00000000-0008-0000-5B00-000004000000}"/>
            </a:ext>
          </a:extLst>
        </xdr:cNvPr>
        <xdr:cNvGrpSpPr>
          <a:grpSpLocks/>
        </xdr:cNvGrpSpPr>
      </xdr:nvGrpSpPr>
      <xdr:grpSpPr bwMode="auto">
        <a:xfrm>
          <a:off x="10034148379" y="779689"/>
          <a:ext cx="2520615" cy="1402556"/>
          <a:chOff x="7483" y="1187"/>
          <a:chExt cx="3022" cy="1915"/>
        </a:xfrm>
      </xdr:grpSpPr>
      <mc:AlternateContent xmlns:mc="http://schemas.openxmlformats.org/markup-compatibility/2006">
        <mc:Choice xmlns:a14="http://schemas.microsoft.com/office/drawing/2010/main" Requires="a14">
          <xdr:sp macro="" textlink="">
            <xdr:nvSpPr>
              <xdr:cNvPr id="1537030" name="Object 6" hidden="1">
                <a:extLst>
                  <a:ext uri="{63B3BB69-23CF-44E3-9099-C40C66FF867C}">
                    <a14:compatExt spid="_x0000_s1537030"/>
                  </a:ext>
                  <a:ext uri="{FF2B5EF4-FFF2-40B4-BE49-F238E27FC236}">
                    <a16:creationId xmlns:a16="http://schemas.microsoft.com/office/drawing/2014/main" id="{00000000-0008-0000-5B00-0000067417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5B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6" name="Picture 5" descr="index">
          <a:extLst>
            <a:ext uri="{FF2B5EF4-FFF2-40B4-BE49-F238E27FC236}">
              <a16:creationId xmlns:a16="http://schemas.microsoft.com/office/drawing/2014/main" id="{00000000-0008-0000-5B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74393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5B00-000007000000}"/>
            </a:ext>
          </a:extLst>
        </xdr:cNvPr>
        <xdr:cNvPicPr>
          <a:picLocks noChangeAspect="1"/>
        </xdr:cNvPicPr>
      </xdr:nvPicPr>
      <xdr:blipFill>
        <a:blip xmlns:r="http://schemas.openxmlformats.org/officeDocument/2006/relationships" r:embed="rId1"/>
        <a:stretch>
          <a:fillRect/>
        </a:stretch>
      </xdr:blipFill>
      <xdr:spPr>
        <a:xfrm>
          <a:off x="9990048601" y="119062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180975</xdr:colOff>
          <xdr:row>34</xdr:row>
          <xdr:rowOff>247650</xdr:rowOff>
        </xdr:to>
        <xdr:sp macro="" textlink="">
          <xdr:nvSpPr>
            <xdr:cNvPr id="1537031" name="Check Box 7" hidden="1">
              <a:extLst>
                <a:ext uri="{63B3BB69-23CF-44E3-9099-C40C66FF867C}">
                  <a14:compatExt spid="_x0000_s1537031"/>
                </a:ext>
                <a:ext uri="{FF2B5EF4-FFF2-40B4-BE49-F238E27FC236}">
                  <a16:creationId xmlns:a16="http://schemas.microsoft.com/office/drawing/2014/main" id="{00000000-0008-0000-5B00-000007741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657225</xdr:colOff>
          <xdr:row>34</xdr:row>
          <xdr:rowOff>247650</xdr:rowOff>
        </xdr:to>
        <xdr:sp macro="" textlink="">
          <xdr:nvSpPr>
            <xdr:cNvPr id="1537032" name="Check Box 8" hidden="1">
              <a:extLst>
                <a:ext uri="{63B3BB69-23CF-44E3-9099-C40C66FF867C}">
                  <a14:compatExt spid="_x0000_s1537032"/>
                </a:ext>
                <a:ext uri="{FF2B5EF4-FFF2-40B4-BE49-F238E27FC236}">
                  <a16:creationId xmlns:a16="http://schemas.microsoft.com/office/drawing/2014/main" id="{00000000-0008-0000-5B00-000008741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228600</xdr:rowOff>
        </xdr:to>
        <xdr:sp macro="" textlink="">
          <xdr:nvSpPr>
            <xdr:cNvPr id="1537033" name="Check Box 9" hidden="1">
              <a:extLst>
                <a:ext uri="{63B3BB69-23CF-44E3-9099-C40C66FF867C}">
                  <a14:compatExt spid="_x0000_s1537033"/>
                </a:ext>
                <a:ext uri="{FF2B5EF4-FFF2-40B4-BE49-F238E27FC236}">
                  <a16:creationId xmlns:a16="http://schemas.microsoft.com/office/drawing/2014/main" id="{00000000-0008-0000-5B00-000009741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276225</xdr:rowOff>
        </xdr:to>
        <xdr:sp macro="" textlink="">
          <xdr:nvSpPr>
            <xdr:cNvPr id="1537034" name="Check Box 10" hidden="1">
              <a:extLst>
                <a:ext uri="{63B3BB69-23CF-44E3-9099-C40C66FF867C}">
                  <a14:compatExt spid="_x0000_s1537034"/>
                </a:ext>
                <a:ext uri="{FF2B5EF4-FFF2-40B4-BE49-F238E27FC236}">
                  <a16:creationId xmlns:a16="http://schemas.microsoft.com/office/drawing/2014/main" id="{00000000-0008-0000-5B00-00000A741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228600</xdr:colOff>
          <xdr:row>34</xdr:row>
          <xdr:rowOff>228600</xdr:rowOff>
        </xdr:to>
        <xdr:sp macro="" textlink="">
          <xdr:nvSpPr>
            <xdr:cNvPr id="1537035" name="Check Box 11" hidden="1">
              <a:extLst>
                <a:ext uri="{63B3BB69-23CF-44E3-9099-C40C66FF867C}">
                  <a14:compatExt spid="_x0000_s1537035"/>
                </a:ext>
                <a:ext uri="{FF2B5EF4-FFF2-40B4-BE49-F238E27FC236}">
                  <a16:creationId xmlns:a16="http://schemas.microsoft.com/office/drawing/2014/main" id="{00000000-0008-0000-5B00-00000B741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93.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5C00-000002000000}"/>
            </a:ext>
          </a:extLst>
        </xdr:cNvPr>
        <xdr:cNvPicPr>
          <a:picLocks noChangeAspect="1"/>
        </xdr:cNvPicPr>
      </xdr:nvPicPr>
      <xdr:blipFill>
        <a:blip xmlns:r="http://schemas.openxmlformats.org/officeDocument/2006/relationships" r:embed="rId1"/>
        <a:stretch>
          <a:fillRect/>
        </a:stretch>
      </xdr:blipFill>
      <xdr:spPr>
        <a:xfrm>
          <a:off x="9988619851"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152400</xdr:colOff>
          <xdr:row>34</xdr:row>
          <xdr:rowOff>247650</xdr:rowOff>
        </xdr:to>
        <xdr:sp macro="" textlink="">
          <xdr:nvSpPr>
            <xdr:cNvPr id="1538049" name="Check Box 1" hidden="1">
              <a:extLst>
                <a:ext uri="{63B3BB69-23CF-44E3-9099-C40C66FF867C}">
                  <a14:compatExt spid="_x0000_s1538049"/>
                </a:ext>
                <a:ext uri="{FF2B5EF4-FFF2-40B4-BE49-F238E27FC236}">
                  <a16:creationId xmlns:a16="http://schemas.microsoft.com/office/drawing/2014/main" id="{00000000-0008-0000-5C00-000001781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1538050" name="Check Box 2" hidden="1">
              <a:extLst>
                <a:ext uri="{63B3BB69-23CF-44E3-9099-C40C66FF867C}">
                  <a14:compatExt spid="_x0000_s1538050"/>
                </a:ext>
                <a:ext uri="{FF2B5EF4-FFF2-40B4-BE49-F238E27FC236}">
                  <a16:creationId xmlns:a16="http://schemas.microsoft.com/office/drawing/2014/main" id="{00000000-0008-0000-5C00-000002781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228600</xdr:rowOff>
        </xdr:to>
        <xdr:sp macro="" textlink="">
          <xdr:nvSpPr>
            <xdr:cNvPr id="1538051" name="Check Box 3" hidden="1">
              <a:extLst>
                <a:ext uri="{63B3BB69-23CF-44E3-9099-C40C66FF867C}">
                  <a14:compatExt spid="_x0000_s1538051"/>
                </a:ext>
                <a:ext uri="{FF2B5EF4-FFF2-40B4-BE49-F238E27FC236}">
                  <a16:creationId xmlns:a16="http://schemas.microsoft.com/office/drawing/2014/main" id="{00000000-0008-0000-5C00-000003781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1538052" name="Check Box 4" hidden="1">
              <a:extLst>
                <a:ext uri="{63B3BB69-23CF-44E3-9099-C40C66FF867C}">
                  <a14:compatExt spid="_x0000_s1538052"/>
                </a:ext>
                <a:ext uri="{FF2B5EF4-FFF2-40B4-BE49-F238E27FC236}">
                  <a16:creationId xmlns:a16="http://schemas.microsoft.com/office/drawing/2014/main" id="{00000000-0008-0000-5C00-000004781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5C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016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5C00-000004000000}"/>
            </a:ext>
          </a:extLst>
        </xdr:cNvPr>
        <xdr:cNvGrpSpPr>
          <a:grpSpLocks/>
        </xdr:cNvGrpSpPr>
      </xdr:nvGrpSpPr>
      <xdr:grpSpPr bwMode="auto">
        <a:xfrm>
          <a:off x="9914764910" y="769284"/>
          <a:ext cx="2511010" cy="1214008"/>
          <a:chOff x="7483" y="1187"/>
          <a:chExt cx="3022" cy="1915"/>
        </a:xfrm>
      </xdr:grpSpPr>
      <mc:AlternateContent xmlns:mc="http://schemas.openxmlformats.org/markup-compatibility/2006">
        <mc:Choice xmlns:a14="http://schemas.microsoft.com/office/drawing/2010/main" Requires="a14">
          <xdr:sp macro="" textlink="">
            <xdr:nvSpPr>
              <xdr:cNvPr id="1538053" name="Object 5" hidden="1">
                <a:extLst>
                  <a:ext uri="{63B3BB69-23CF-44E3-9099-C40C66FF867C}">
                    <a14:compatExt spid="_x0000_s1538053"/>
                  </a:ext>
                  <a:ext uri="{FF2B5EF4-FFF2-40B4-BE49-F238E27FC236}">
                    <a16:creationId xmlns:a16="http://schemas.microsoft.com/office/drawing/2014/main" id="{00000000-0008-0000-5C00-0000057817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5C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6" name="Picture 5" descr="index">
          <a:extLst>
            <a:ext uri="{FF2B5EF4-FFF2-40B4-BE49-F238E27FC236}">
              <a16:creationId xmlns:a16="http://schemas.microsoft.com/office/drawing/2014/main" id="{00000000-0008-0000-5C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34246" y="898712"/>
          <a:ext cx="1690347"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1538054" name="Check Box 6" hidden="1">
              <a:extLst>
                <a:ext uri="{63B3BB69-23CF-44E3-9099-C40C66FF867C}">
                  <a14:compatExt spid="_x0000_s1538054"/>
                </a:ext>
                <a:ext uri="{FF2B5EF4-FFF2-40B4-BE49-F238E27FC236}">
                  <a16:creationId xmlns:a16="http://schemas.microsoft.com/office/drawing/2014/main" id="{00000000-0008-0000-5C00-000006781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94.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5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3" name="Picture 2" descr="index">
          <a:extLst>
            <a:ext uri="{FF2B5EF4-FFF2-40B4-BE49-F238E27FC236}">
              <a16:creationId xmlns:a16="http://schemas.microsoft.com/office/drawing/2014/main" id="{00000000-0008-0000-5D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43</xdr:row>
      <xdr:rowOff>233589</xdr:rowOff>
    </xdr:from>
    <xdr:to>
      <xdr:col>6</xdr:col>
      <xdr:colOff>4940527</xdr:colOff>
      <xdr:row>43</xdr:row>
      <xdr:rowOff>587374</xdr:rowOff>
    </xdr:to>
    <xdr:sp macro="" textlink="">
      <xdr:nvSpPr>
        <xdr:cNvPr id="4" name="Rectangle 3">
          <a:extLst>
            <a:ext uri="{FF2B5EF4-FFF2-40B4-BE49-F238E27FC236}">
              <a16:creationId xmlns:a16="http://schemas.microsoft.com/office/drawing/2014/main" id="{00000000-0008-0000-5D00-000004000000}"/>
            </a:ext>
          </a:extLst>
        </xdr:cNvPr>
        <xdr:cNvSpPr/>
      </xdr:nvSpPr>
      <xdr:spPr>
        <a:xfrm flipH="1">
          <a:off x="10020102923" y="8847318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1130526</xdr:colOff>
      <xdr:row>43</xdr:row>
      <xdr:rowOff>258536</xdr:rowOff>
    </xdr:from>
    <xdr:to>
      <xdr:col>5</xdr:col>
      <xdr:colOff>1600201</xdr:colOff>
      <xdr:row>43</xdr:row>
      <xdr:rowOff>762000</xdr:rowOff>
    </xdr:to>
    <xdr:sp macro="" textlink="">
      <xdr:nvSpPr>
        <xdr:cNvPr id="5" name="Rectangle 4">
          <a:extLst>
            <a:ext uri="{FF2B5EF4-FFF2-40B4-BE49-F238E27FC236}">
              <a16:creationId xmlns:a16="http://schemas.microsoft.com/office/drawing/2014/main" id="{00000000-0008-0000-5D00-000005000000}"/>
            </a:ext>
          </a:extLst>
        </xdr:cNvPr>
        <xdr:cNvSpPr/>
      </xdr:nvSpPr>
      <xdr:spPr>
        <a:xfrm flipH="1">
          <a:off x="10028443874" y="88498136"/>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43</xdr:row>
      <xdr:rowOff>187099</xdr:rowOff>
    </xdr:from>
    <xdr:to>
      <xdr:col>8</xdr:col>
      <xdr:colOff>1296761</xdr:colOff>
      <xdr:row>43</xdr:row>
      <xdr:rowOff>649741</xdr:rowOff>
    </xdr:to>
    <xdr:sp macro="" textlink="">
      <xdr:nvSpPr>
        <xdr:cNvPr id="6" name="Rectangle 5">
          <a:extLst>
            <a:ext uri="{FF2B5EF4-FFF2-40B4-BE49-F238E27FC236}">
              <a16:creationId xmlns:a16="http://schemas.microsoft.com/office/drawing/2014/main" id="{00000000-0008-0000-5D00-000006000000}"/>
            </a:ext>
          </a:extLst>
        </xdr:cNvPr>
        <xdr:cNvSpPr/>
      </xdr:nvSpPr>
      <xdr:spPr>
        <a:xfrm flipH="1">
          <a:off x="10008544789" y="8842669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43</xdr:row>
      <xdr:rowOff>0</xdr:rowOff>
    </xdr:from>
    <xdr:to>
      <xdr:col>5</xdr:col>
      <xdr:colOff>9524</xdr:colOff>
      <xdr:row>43</xdr:row>
      <xdr:rowOff>219048</xdr:rowOff>
    </xdr:to>
    <xdr:pic>
      <xdr:nvPicPr>
        <xdr:cNvPr id="7" name="Picture 6">
          <a:extLst>
            <a:ext uri="{FF2B5EF4-FFF2-40B4-BE49-F238E27FC236}">
              <a16:creationId xmlns:a16="http://schemas.microsoft.com/office/drawing/2014/main" id="{00000000-0008-0000-5D00-000007000000}"/>
            </a:ext>
          </a:extLst>
        </xdr:cNvPr>
        <xdr:cNvPicPr>
          <a:picLocks noChangeAspect="1"/>
        </xdr:cNvPicPr>
      </xdr:nvPicPr>
      <xdr:blipFill>
        <a:blip xmlns:r="http://schemas.openxmlformats.org/officeDocument/2006/relationships" r:embed="rId3"/>
        <a:stretch>
          <a:fillRect/>
        </a:stretch>
      </xdr:blipFill>
      <xdr:spPr>
        <a:xfrm>
          <a:off x="10030034551" y="88239600"/>
          <a:ext cx="9524" cy="219048"/>
        </a:xfrm>
        <a:prstGeom prst="rect">
          <a:avLst/>
        </a:prstGeom>
      </xdr:spPr>
    </xdr:pic>
    <xdr:clientData/>
  </xdr:twoCellAnchor>
  <xdr:twoCellAnchor>
    <xdr:from>
      <xdr:col>9</xdr:col>
      <xdr:colOff>3221263</xdr:colOff>
      <xdr:row>43</xdr:row>
      <xdr:rowOff>188686</xdr:rowOff>
    </xdr:from>
    <xdr:to>
      <xdr:col>9</xdr:col>
      <xdr:colOff>3652611</xdr:colOff>
      <xdr:row>43</xdr:row>
      <xdr:rowOff>651328</xdr:rowOff>
    </xdr:to>
    <xdr:sp macro="" textlink="">
      <xdr:nvSpPr>
        <xdr:cNvPr id="8" name="Rectangle 7">
          <a:extLst>
            <a:ext uri="{FF2B5EF4-FFF2-40B4-BE49-F238E27FC236}">
              <a16:creationId xmlns:a16="http://schemas.microsoft.com/office/drawing/2014/main" id="{00000000-0008-0000-5D00-000008000000}"/>
            </a:ext>
          </a:extLst>
        </xdr:cNvPr>
        <xdr:cNvSpPr/>
      </xdr:nvSpPr>
      <xdr:spPr>
        <a:xfrm flipH="1">
          <a:off x="10003226664" y="884282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43</xdr:row>
      <xdr:rowOff>290286</xdr:rowOff>
    </xdr:from>
    <xdr:to>
      <xdr:col>3</xdr:col>
      <xdr:colOff>749526</xdr:colOff>
      <xdr:row>43</xdr:row>
      <xdr:rowOff>752927</xdr:rowOff>
    </xdr:to>
    <xdr:sp macro="" textlink="">
      <xdr:nvSpPr>
        <xdr:cNvPr id="9" name="Rectangle 8">
          <a:extLst>
            <a:ext uri="{FF2B5EF4-FFF2-40B4-BE49-F238E27FC236}">
              <a16:creationId xmlns:a16="http://schemas.microsoft.com/office/drawing/2014/main" id="{00000000-0008-0000-5D00-000009000000}"/>
            </a:ext>
          </a:extLst>
        </xdr:cNvPr>
        <xdr:cNvSpPr/>
      </xdr:nvSpPr>
      <xdr:spPr>
        <a:xfrm flipH="1">
          <a:off x="10033628424" y="8852988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43</xdr:row>
      <xdr:rowOff>188686</xdr:rowOff>
    </xdr:from>
    <xdr:to>
      <xdr:col>10</xdr:col>
      <xdr:colOff>3652611</xdr:colOff>
      <xdr:row>43</xdr:row>
      <xdr:rowOff>651328</xdr:rowOff>
    </xdr:to>
    <xdr:sp macro="" textlink="">
      <xdr:nvSpPr>
        <xdr:cNvPr id="10" name="Rectangle 9">
          <a:extLst>
            <a:ext uri="{FF2B5EF4-FFF2-40B4-BE49-F238E27FC236}">
              <a16:creationId xmlns:a16="http://schemas.microsoft.com/office/drawing/2014/main" id="{00000000-0008-0000-5D00-00000A000000}"/>
            </a:ext>
          </a:extLst>
        </xdr:cNvPr>
        <xdr:cNvSpPr/>
      </xdr:nvSpPr>
      <xdr:spPr>
        <a:xfrm flipH="1">
          <a:off x="9997883139" y="884282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1273629</xdr:colOff>
      <xdr:row>1</xdr:row>
      <xdr:rowOff>1825603</xdr:rowOff>
    </xdr:from>
    <xdr:to>
      <xdr:col>5</xdr:col>
      <xdr:colOff>1219200</xdr:colOff>
      <xdr:row>2</xdr:row>
      <xdr:rowOff>3470635</xdr:rowOff>
    </xdr:to>
    <xdr:pic>
      <xdr:nvPicPr>
        <xdr:cNvPr id="11" name="Picture 10">
          <a:extLst>
            <a:ext uri="{FF2B5EF4-FFF2-40B4-BE49-F238E27FC236}">
              <a16:creationId xmlns:a16="http://schemas.microsoft.com/office/drawing/2014/main" id="{00000000-0008-0000-5D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2" name="Picture 11" descr="index">
          <a:extLst>
            <a:ext uri="{FF2B5EF4-FFF2-40B4-BE49-F238E27FC236}">
              <a16:creationId xmlns:a16="http://schemas.microsoft.com/office/drawing/2014/main" id="{00000000-0008-0000-5D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3" name="Picture 12">
          <a:extLst>
            <a:ext uri="{FF2B5EF4-FFF2-40B4-BE49-F238E27FC236}">
              <a16:creationId xmlns:a16="http://schemas.microsoft.com/office/drawing/2014/main" id="{00000000-0008-0000-5D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4" name="Picture 13" descr="index">
          <a:extLst>
            <a:ext uri="{FF2B5EF4-FFF2-40B4-BE49-F238E27FC236}">
              <a16:creationId xmlns:a16="http://schemas.microsoft.com/office/drawing/2014/main" id="{00000000-0008-0000-5D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5" name="Picture 14">
          <a:extLst>
            <a:ext uri="{FF2B5EF4-FFF2-40B4-BE49-F238E27FC236}">
              <a16:creationId xmlns:a16="http://schemas.microsoft.com/office/drawing/2014/main" id="{00000000-0008-0000-5D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6" name="Picture 15" descr="index">
          <a:extLst>
            <a:ext uri="{FF2B5EF4-FFF2-40B4-BE49-F238E27FC236}">
              <a16:creationId xmlns:a16="http://schemas.microsoft.com/office/drawing/2014/main" id="{00000000-0008-0000-5D00-00001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7" name="Picture 16">
          <a:extLst>
            <a:ext uri="{FF2B5EF4-FFF2-40B4-BE49-F238E27FC236}">
              <a16:creationId xmlns:a16="http://schemas.microsoft.com/office/drawing/2014/main" id="{00000000-0008-0000-5D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8" name="Picture 17" descr="index">
          <a:extLst>
            <a:ext uri="{FF2B5EF4-FFF2-40B4-BE49-F238E27FC236}">
              <a16:creationId xmlns:a16="http://schemas.microsoft.com/office/drawing/2014/main" id="{00000000-0008-0000-5D00-00001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5.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5E00-000002000000}"/>
            </a:ext>
          </a:extLst>
        </xdr:cNvPr>
        <xdr:cNvPicPr>
          <a:picLocks noChangeAspect="1"/>
        </xdr:cNvPicPr>
      </xdr:nvPicPr>
      <xdr:blipFill>
        <a:blip xmlns:r="http://schemas.openxmlformats.org/officeDocument/2006/relationships" r:embed="rId1"/>
        <a:stretch>
          <a:fillRect/>
        </a:stretch>
      </xdr:blipFill>
      <xdr:spPr>
        <a:xfrm>
          <a:off x="9987743551" y="109442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5E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5E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1539073" name="Object 1" hidden="1">
                <a:extLst>
                  <a:ext uri="{63B3BB69-23CF-44E3-9099-C40C66FF867C}">
                    <a14:compatExt spid="_x0000_s1539073"/>
                  </a:ext>
                  <a:ext uri="{FF2B5EF4-FFF2-40B4-BE49-F238E27FC236}">
                    <a16:creationId xmlns:a16="http://schemas.microsoft.com/office/drawing/2014/main" id="{00000000-0008-0000-5E00-0000017C17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5E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5E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5E00-000007000000}"/>
            </a:ext>
          </a:extLst>
        </xdr:cNvPr>
        <xdr:cNvPicPr>
          <a:picLocks noChangeAspect="1"/>
        </xdr:cNvPicPr>
      </xdr:nvPicPr>
      <xdr:blipFill>
        <a:blip xmlns:r="http://schemas.openxmlformats.org/officeDocument/2006/relationships" r:embed="rId1"/>
        <a:stretch>
          <a:fillRect/>
        </a:stretch>
      </xdr:blipFill>
      <xdr:spPr>
        <a:xfrm>
          <a:off x="9987743551" y="106203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1539074" name="Check Box 2" hidden="1">
              <a:extLst>
                <a:ext uri="{63B3BB69-23CF-44E3-9099-C40C66FF867C}">
                  <a14:compatExt spid="_x0000_s1539074"/>
                </a:ext>
                <a:ext uri="{FF2B5EF4-FFF2-40B4-BE49-F238E27FC236}">
                  <a16:creationId xmlns:a16="http://schemas.microsoft.com/office/drawing/2014/main" id="{00000000-0008-0000-5E00-0000027C1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1539075" name="Check Box 3" hidden="1">
              <a:extLst>
                <a:ext uri="{63B3BB69-23CF-44E3-9099-C40C66FF867C}">
                  <a14:compatExt spid="_x0000_s1539075"/>
                </a:ext>
                <a:ext uri="{FF2B5EF4-FFF2-40B4-BE49-F238E27FC236}">
                  <a16:creationId xmlns:a16="http://schemas.microsoft.com/office/drawing/2014/main" id="{00000000-0008-0000-5E00-0000037C1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1539076" name="Check Box 4" hidden="1">
              <a:extLst>
                <a:ext uri="{63B3BB69-23CF-44E3-9099-C40C66FF867C}">
                  <a14:compatExt spid="_x0000_s1539076"/>
                </a:ext>
                <a:ext uri="{FF2B5EF4-FFF2-40B4-BE49-F238E27FC236}">
                  <a16:creationId xmlns:a16="http://schemas.microsoft.com/office/drawing/2014/main" id="{00000000-0008-0000-5E00-0000047C1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1539077" name="Check Box 5" hidden="1">
              <a:extLst>
                <a:ext uri="{63B3BB69-23CF-44E3-9099-C40C66FF867C}">
                  <a14:compatExt spid="_x0000_s1539077"/>
                </a:ext>
                <a:ext uri="{FF2B5EF4-FFF2-40B4-BE49-F238E27FC236}">
                  <a16:creationId xmlns:a16="http://schemas.microsoft.com/office/drawing/2014/main" id="{00000000-0008-0000-5E00-0000057C1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1539078" name="Check Box 6" hidden="1">
              <a:extLst>
                <a:ext uri="{63B3BB69-23CF-44E3-9099-C40C66FF867C}">
                  <a14:compatExt spid="_x0000_s1539078"/>
                </a:ext>
                <a:ext uri="{FF2B5EF4-FFF2-40B4-BE49-F238E27FC236}">
                  <a16:creationId xmlns:a16="http://schemas.microsoft.com/office/drawing/2014/main" id="{00000000-0008-0000-5E00-0000067C1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96.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5F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3" name="Picture 2" descr="index">
          <a:extLst>
            <a:ext uri="{FF2B5EF4-FFF2-40B4-BE49-F238E27FC236}">
              <a16:creationId xmlns:a16="http://schemas.microsoft.com/office/drawing/2014/main" id="{00000000-0008-0000-5F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43</xdr:row>
      <xdr:rowOff>233589</xdr:rowOff>
    </xdr:from>
    <xdr:to>
      <xdr:col>6</xdr:col>
      <xdr:colOff>4940527</xdr:colOff>
      <xdr:row>43</xdr:row>
      <xdr:rowOff>587374</xdr:rowOff>
    </xdr:to>
    <xdr:sp macro="" textlink="">
      <xdr:nvSpPr>
        <xdr:cNvPr id="4" name="Rectangle 3">
          <a:extLst>
            <a:ext uri="{FF2B5EF4-FFF2-40B4-BE49-F238E27FC236}">
              <a16:creationId xmlns:a16="http://schemas.microsoft.com/office/drawing/2014/main" id="{00000000-0008-0000-5F00-000004000000}"/>
            </a:ext>
          </a:extLst>
        </xdr:cNvPr>
        <xdr:cNvSpPr/>
      </xdr:nvSpPr>
      <xdr:spPr>
        <a:xfrm flipH="1">
          <a:off x="10020102923" y="8847318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1130526</xdr:colOff>
      <xdr:row>43</xdr:row>
      <xdr:rowOff>258536</xdr:rowOff>
    </xdr:from>
    <xdr:to>
      <xdr:col>5</xdr:col>
      <xdr:colOff>1600201</xdr:colOff>
      <xdr:row>43</xdr:row>
      <xdr:rowOff>762000</xdr:rowOff>
    </xdr:to>
    <xdr:sp macro="" textlink="">
      <xdr:nvSpPr>
        <xdr:cNvPr id="5" name="Rectangle 4">
          <a:extLst>
            <a:ext uri="{FF2B5EF4-FFF2-40B4-BE49-F238E27FC236}">
              <a16:creationId xmlns:a16="http://schemas.microsoft.com/office/drawing/2014/main" id="{00000000-0008-0000-5F00-000005000000}"/>
            </a:ext>
          </a:extLst>
        </xdr:cNvPr>
        <xdr:cNvSpPr/>
      </xdr:nvSpPr>
      <xdr:spPr>
        <a:xfrm flipH="1">
          <a:off x="10028443874" y="88498136"/>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43</xdr:row>
      <xdr:rowOff>187099</xdr:rowOff>
    </xdr:from>
    <xdr:to>
      <xdr:col>8</xdr:col>
      <xdr:colOff>1296761</xdr:colOff>
      <xdr:row>43</xdr:row>
      <xdr:rowOff>649741</xdr:rowOff>
    </xdr:to>
    <xdr:sp macro="" textlink="">
      <xdr:nvSpPr>
        <xdr:cNvPr id="6" name="Rectangle 5">
          <a:extLst>
            <a:ext uri="{FF2B5EF4-FFF2-40B4-BE49-F238E27FC236}">
              <a16:creationId xmlns:a16="http://schemas.microsoft.com/office/drawing/2014/main" id="{00000000-0008-0000-5F00-000006000000}"/>
            </a:ext>
          </a:extLst>
        </xdr:cNvPr>
        <xdr:cNvSpPr/>
      </xdr:nvSpPr>
      <xdr:spPr>
        <a:xfrm flipH="1">
          <a:off x="10008544789" y="8842669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43</xdr:row>
      <xdr:rowOff>0</xdr:rowOff>
    </xdr:from>
    <xdr:to>
      <xdr:col>5</xdr:col>
      <xdr:colOff>9524</xdr:colOff>
      <xdr:row>43</xdr:row>
      <xdr:rowOff>219048</xdr:rowOff>
    </xdr:to>
    <xdr:pic>
      <xdr:nvPicPr>
        <xdr:cNvPr id="7" name="Picture 6">
          <a:extLst>
            <a:ext uri="{FF2B5EF4-FFF2-40B4-BE49-F238E27FC236}">
              <a16:creationId xmlns:a16="http://schemas.microsoft.com/office/drawing/2014/main" id="{00000000-0008-0000-5F00-000007000000}"/>
            </a:ext>
          </a:extLst>
        </xdr:cNvPr>
        <xdr:cNvPicPr>
          <a:picLocks noChangeAspect="1"/>
        </xdr:cNvPicPr>
      </xdr:nvPicPr>
      <xdr:blipFill>
        <a:blip xmlns:r="http://schemas.openxmlformats.org/officeDocument/2006/relationships" r:embed="rId3"/>
        <a:stretch>
          <a:fillRect/>
        </a:stretch>
      </xdr:blipFill>
      <xdr:spPr>
        <a:xfrm>
          <a:off x="10030034551" y="88239600"/>
          <a:ext cx="9524" cy="219048"/>
        </a:xfrm>
        <a:prstGeom prst="rect">
          <a:avLst/>
        </a:prstGeom>
      </xdr:spPr>
    </xdr:pic>
    <xdr:clientData/>
  </xdr:twoCellAnchor>
  <xdr:twoCellAnchor>
    <xdr:from>
      <xdr:col>9</xdr:col>
      <xdr:colOff>3221263</xdr:colOff>
      <xdr:row>43</xdr:row>
      <xdr:rowOff>188686</xdr:rowOff>
    </xdr:from>
    <xdr:to>
      <xdr:col>9</xdr:col>
      <xdr:colOff>3652611</xdr:colOff>
      <xdr:row>43</xdr:row>
      <xdr:rowOff>651328</xdr:rowOff>
    </xdr:to>
    <xdr:sp macro="" textlink="">
      <xdr:nvSpPr>
        <xdr:cNvPr id="8" name="Rectangle 7">
          <a:extLst>
            <a:ext uri="{FF2B5EF4-FFF2-40B4-BE49-F238E27FC236}">
              <a16:creationId xmlns:a16="http://schemas.microsoft.com/office/drawing/2014/main" id="{00000000-0008-0000-5F00-000008000000}"/>
            </a:ext>
          </a:extLst>
        </xdr:cNvPr>
        <xdr:cNvSpPr/>
      </xdr:nvSpPr>
      <xdr:spPr>
        <a:xfrm flipH="1">
          <a:off x="10003226664" y="884282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43</xdr:row>
      <xdr:rowOff>290286</xdr:rowOff>
    </xdr:from>
    <xdr:to>
      <xdr:col>3</xdr:col>
      <xdr:colOff>749526</xdr:colOff>
      <xdr:row>43</xdr:row>
      <xdr:rowOff>752927</xdr:rowOff>
    </xdr:to>
    <xdr:sp macro="" textlink="">
      <xdr:nvSpPr>
        <xdr:cNvPr id="9" name="Rectangle 8">
          <a:extLst>
            <a:ext uri="{FF2B5EF4-FFF2-40B4-BE49-F238E27FC236}">
              <a16:creationId xmlns:a16="http://schemas.microsoft.com/office/drawing/2014/main" id="{00000000-0008-0000-5F00-000009000000}"/>
            </a:ext>
          </a:extLst>
        </xdr:cNvPr>
        <xdr:cNvSpPr/>
      </xdr:nvSpPr>
      <xdr:spPr>
        <a:xfrm flipH="1">
          <a:off x="10033628424" y="8852988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43</xdr:row>
      <xdr:rowOff>188686</xdr:rowOff>
    </xdr:from>
    <xdr:to>
      <xdr:col>10</xdr:col>
      <xdr:colOff>3652611</xdr:colOff>
      <xdr:row>43</xdr:row>
      <xdr:rowOff>651328</xdr:rowOff>
    </xdr:to>
    <xdr:sp macro="" textlink="">
      <xdr:nvSpPr>
        <xdr:cNvPr id="10" name="Rectangle 9">
          <a:extLst>
            <a:ext uri="{FF2B5EF4-FFF2-40B4-BE49-F238E27FC236}">
              <a16:creationId xmlns:a16="http://schemas.microsoft.com/office/drawing/2014/main" id="{00000000-0008-0000-5F00-00000A000000}"/>
            </a:ext>
          </a:extLst>
        </xdr:cNvPr>
        <xdr:cNvSpPr/>
      </xdr:nvSpPr>
      <xdr:spPr>
        <a:xfrm flipH="1">
          <a:off x="9997883139" y="884282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1273629</xdr:colOff>
      <xdr:row>1</xdr:row>
      <xdr:rowOff>1825603</xdr:rowOff>
    </xdr:from>
    <xdr:to>
      <xdr:col>5</xdr:col>
      <xdr:colOff>1219200</xdr:colOff>
      <xdr:row>2</xdr:row>
      <xdr:rowOff>3470635</xdr:rowOff>
    </xdr:to>
    <xdr:pic>
      <xdr:nvPicPr>
        <xdr:cNvPr id="11" name="Picture 10">
          <a:extLst>
            <a:ext uri="{FF2B5EF4-FFF2-40B4-BE49-F238E27FC236}">
              <a16:creationId xmlns:a16="http://schemas.microsoft.com/office/drawing/2014/main" id="{00000000-0008-0000-5F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2" name="Picture 11" descr="index">
          <a:extLst>
            <a:ext uri="{FF2B5EF4-FFF2-40B4-BE49-F238E27FC236}">
              <a16:creationId xmlns:a16="http://schemas.microsoft.com/office/drawing/2014/main" id="{00000000-0008-0000-5F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3" name="Picture 12">
          <a:extLst>
            <a:ext uri="{FF2B5EF4-FFF2-40B4-BE49-F238E27FC236}">
              <a16:creationId xmlns:a16="http://schemas.microsoft.com/office/drawing/2014/main" id="{00000000-0008-0000-5F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4" name="Picture 13" descr="index">
          <a:extLst>
            <a:ext uri="{FF2B5EF4-FFF2-40B4-BE49-F238E27FC236}">
              <a16:creationId xmlns:a16="http://schemas.microsoft.com/office/drawing/2014/main" id="{00000000-0008-0000-5F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5" name="Picture 14">
          <a:extLst>
            <a:ext uri="{FF2B5EF4-FFF2-40B4-BE49-F238E27FC236}">
              <a16:creationId xmlns:a16="http://schemas.microsoft.com/office/drawing/2014/main" id="{00000000-0008-0000-5F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6" name="Picture 15" descr="index">
          <a:extLst>
            <a:ext uri="{FF2B5EF4-FFF2-40B4-BE49-F238E27FC236}">
              <a16:creationId xmlns:a16="http://schemas.microsoft.com/office/drawing/2014/main" id="{00000000-0008-0000-5F00-00001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7" name="Picture 16">
          <a:extLst>
            <a:ext uri="{FF2B5EF4-FFF2-40B4-BE49-F238E27FC236}">
              <a16:creationId xmlns:a16="http://schemas.microsoft.com/office/drawing/2014/main" id="{00000000-0008-0000-5F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8" name="Picture 17" descr="index">
          <a:extLst>
            <a:ext uri="{FF2B5EF4-FFF2-40B4-BE49-F238E27FC236}">
              <a16:creationId xmlns:a16="http://schemas.microsoft.com/office/drawing/2014/main" id="{00000000-0008-0000-5F00-00001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7.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6000-000002000000}"/>
            </a:ext>
          </a:extLst>
        </xdr:cNvPr>
        <xdr:cNvPicPr>
          <a:picLocks noChangeAspect="1"/>
        </xdr:cNvPicPr>
      </xdr:nvPicPr>
      <xdr:blipFill>
        <a:blip xmlns:r="http://schemas.openxmlformats.org/officeDocument/2006/relationships" r:embed="rId1"/>
        <a:stretch>
          <a:fillRect/>
        </a:stretch>
      </xdr:blipFill>
      <xdr:spPr>
        <a:xfrm>
          <a:off x="9987753076" y="107156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6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9806"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6000-000004000000}"/>
            </a:ext>
          </a:extLst>
        </xdr:cNvPr>
        <xdr:cNvGrpSpPr>
          <a:grpSpLocks/>
        </xdr:cNvGrpSpPr>
      </xdr:nvGrpSpPr>
      <xdr:grpSpPr bwMode="auto">
        <a:xfrm>
          <a:off x="9948323027"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1540097" name="Object 1" hidden="1">
                <a:extLst>
                  <a:ext uri="{63B3BB69-23CF-44E3-9099-C40C66FF867C}">
                    <a14:compatExt spid="_x0000_s1540097"/>
                  </a:ext>
                  <a:ext uri="{FF2B5EF4-FFF2-40B4-BE49-F238E27FC236}">
                    <a16:creationId xmlns:a16="http://schemas.microsoft.com/office/drawing/2014/main" id="{00000000-0008-0000-6000-0000018017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60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60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59357"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6000-000007000000}"/>
            </a:ext>
          </a:extLst>
        </xdr:cNvPr>
        <xdr:cNvPicPr>
          <a:picLocks noChangeAspect="1"/>
        </xdr:cNvPicPr>
      </xdr:nvPicPr>
      <xdr:blipFill>
        <a:blip xmlns:r="http://schemas.openxmlformats.org/officeDocument/2006/relationships" r:embed="rId1"/>
        <a:stretch>
          <a:fillRect/>
        </a:stretch>
      </xdr:blipFill>
      <xdr:spPr>
        <a:xfrm>
          <a:off x="9987753076" y="103917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1540098" name="Check Box 2" hidden="1">
              <a:extLst>
                <a:ext uri="{63B3BB69-23CF-44E3-9099-C40C66FF867C}">
                  <a14:compatExt spid="_x0000_s1540098"/>
                </a:ext>
                <a:ext uri="{FF2B5EF4-FFF2-40B4-BE49-F238E27FC236}">
                  <a16:creationId xmlns:a16="http://schemas.microsoft.com/office/drawing/2014/main" id="{00000000-0008-0000-6000-000002801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1540099" name="Check Box 3" hidden="1">
              <a:extLst>
                <a:ext uri="{63B3BB69-23CF-44E3-9099-C40C66FF867C}">
                  <a14:compatExt spid="_x0000_s1540099"/>
                </a:ext>
                <a:ext uri="{FF2B5EF4-FFF2-40B4-BE49-F238E27FC236}">
                  <a16:creationId xmlns:a16="http://schemas.microsoft.com/office/drawing/2014/main" id="{00000000-0008-0000-6000-000003801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1540100" name="Check Box 4" hidden="1">
              <a:extLst>
                <a:ext uri="{63B3BB69-23CF-44E3-9099-C40C66FF867C}">
                  <a14:compatExt spid="_x0000_s1540100"/>
                </a:ext>
                <a:ext uri="{FF2B5EF4-FFF2-40B4-BE49-F238E27FC236}">
                  <a16:creationId xmlns:a16="http://schemas.microsoft.com/office/drawing/2014/main" id="{00000000-0008-0000-6000-000004801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1540101" name="Check Box 5" hidden="1">
              <a:extLst>
                <a:ext uri="{63B3BB69-23CF-44E3-9099-C40C66FF867C}">
                  <a14:compatExt spid="_x0000_s1540101"/>
                </a:ext>
                <a:ext uri="{FF2B5EF4-FFF2-40B4-BE49-F238E27FC236}">
                  <a16:creationId xmlns:a16="http://schemas.microsoft.com/office/drawing/2014/main" id="{00000000-0008-0000-6000-000005801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1540102" name="Check Box 6" hidden="1">
              <a:extLst>
                <a:ext uri="{63B3BB69-23CF-44E3-9099-C40C66FF867C}">
                  <a14:compatExt spid="_x0000_s1540102"/>
                </a:ext>
                <a:ext uri="{FF2B5EF4-FFF2-40B4-BE49-F238E27FC236}">
                  <a16:creationId xmlns:a16="http://schemas.microsoft.com/office/drawing/2014/main" id="{00000000-0008-0000-6000-000006801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98.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6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3" name="Picture 2" descr="index">
          <a:extLst>
            <a:ext uri="{FF2B5EF4-FFF2-40B4-BE49-F238E27FC236}">
              <a16:creationId xmlns:a16="http://schemas.microsoft.com/office/drawing/2014/main" id="{00000000-0008-0000-6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43</xdr:row>
      <xdr:rowOff>233589</xdr:rowOff>
    </xdr:from>
    <xdr:to>
      <xdr:col>6</xdr:col>
      <xdr:colOff>4940527</xdr:colOff>
      <xdr:row>43</xdr:row>
      <xdr:rowOff>587374</xdr:rowOff>
    </xdr:to>
    <xdr:sp macro="" textlink="">
      <xdr:nvSpPr>
        <xdr:cNvPr id="4" name="Rectangle 3">
          <a:extLst>
            <a:ext uri="{FF2B5EF4-FFF2-40B4-BE49-F238E27FC236}">
              <a16:creationId xmlns:a16="http://schemas.microsoft.com/office/drawing/2014/main" id="{00000000-0008-0000-6100-000004000000}"/>
            </a:ext>
          </a:extLst>
        </xdr:cNvPr>
        <xdr:cNvSpPr/>
      </xdr:nvSpPr>
      <xdr:spPr>
        <a:xfrm flipH="1">
          <a:off x="10020102923" y="8847318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1130526</xdr:colOff>
      <xdr:row>43</xdr:row>
      <xdr:rowOff>258536</xdr:rowOff>
    </xdr:from>
    <xdr:to>
      <xdr:col>5</xdr:col>
      <xdr:colOff>1600201</xdr:colOff>
      <xdr:row>43</xdr:row>
      <xdr:rowOff>762000</xdr:rowOff>
    </xdr:to>
    <xdr:sp macro="" textlink="">
      <xdr:nvSpPr>
        <xdr:cNvPr id="5" name="Rectangle 4">
          <a:extLst>
            <a:ext uri="{FF2B5EF4-FFF2-40B4-BE49-F238E27FC236}">
              <a16:creationId xmlns:a16="http://schemas.microsoft.com/office/drawing/2014/main" id="{00000000-0008-0000-6100-000005000000}"/>
            </a:ext>
          </a:extLst>
        </xdr:cNvPr>
        <xdr:cNvSpPr/>
      </xdr:nvSpPr>
      <xdr:spPr>
        <a:xfrm flipH="1">
          <a:off x="10028443874" y="88498136"/>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43</xdr:row>
      <xdr:rowOff>187099</xdr:rowOff>
    </xdr:from>
    <xdr:to>
      <xdr:col>8</xdr:col>
      <xdr:colOff>1296761</xdr:colOff>
      <xdr:row>43</xdr:row>
      <xdr:rowOff>649741</xdr:rowOff>
    </xdr:to>
    <xdr:sp macro="" textlink="">
      <xdr:nvSpPr>
        <xdr:cNvPr id="6" name="Rectangle 5">
          <a:extLst>
            <a:ext uri="{FF2B5EF4-FFF2-40B4-BE49-F238E27FC236}">
              <a16:creationId xmlns:a16="http://schemas.microsoft.com/office/drawing/2014/main" id="{00000000-0008-0000-6100-000006000000}"/>
            </a:ext>
          </a:extLst>
        </xdr:cNvPr>
        <xdr:cNvSpPr/>
      </xdr:nvSpPr>
      <xdr:spPr>
        <a:xfrm flipH="1">
          <a:off x="10008544789" y="8842669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43</xdr:row>
      <xdr:rowOff>0</xdr:rowOff>
    </xdr:from>
    <xdr:to>
      <xdr:col>5</xdr:col>
      <xdr:colOff>9524</xdr:colOff>
      <xdr:row>43</xdr:row>
      <xdr:rowOff>219048</xdr:rowOff>
    </xdr:to>
    <xdr:pic>
      <xdr:nvPicPr>
        <xdr:cNvPr id="7" name="Picture 6">
          <a:extLst>
            <a:ext uri="{FF2B5EF4-FFF2-40B4-BE49-F238E27FC236}">
              <a16:creationId xmlns:a16="http://schemas.microsoft.com/office/drawing/2014/main" id="{00000000-0008-0000-6100-000007000000}"/>
            </a:ext>
          </a:extLst>
        </xdr:cNvPr>
        <xdr:cNvPicPr>
          <a:picLocks noChangeAspect="1"/>
        </xdr:cNvPicPr>
      </xdr:nvPicPr>
      <xdr:blipFill>
        <a:blip xmlns:r="http://schemas.openxmlformats.org/officeDocument/2006/relationships" r:embed="rId3"/>
        <a:stretch>
          <a:fillRect/>
        </a:stretch>
      </xdr:blipFill>
      <xdr:spPr>
        <a:xfrm>
          <a:off x="10030034551" y="88239600"/>
          <a:ext cx="9524" cy="219048"/>
        </a:xfrm>
        <a:prstGeom prst="rect">
          <a:avLst/>
        </a:prstGeom>
      </xdr:spPr>
    </xdr:pic>
    <xdr:clientData/>
  </xdr:twoCellAnchor>
  <xdr:twoCellAnchor>
    <xdr:from>
      <xdr:col>9</xdr:col>
      <xdr:colOff>3221263</xdr:colOff>
      <xdr:row>43</xdr:row>
      <xdr:rowOff>188686</xdr:rowOff>
    </xdr:from>
    <xdr:to>
      <xdr:col>9</xdr:col>
      <xdr:colOff>3652611</xdr:colOff>
      <xdr:row>43</xdr:row>
      <xdr:rowOff>651328</xdr:rowOff>
    </xdr:to>
    <xdr:sp macro="" textlink="">
      <xdr:nvSpPr>
        <xdr:cNvPr id="8" name="Rectangle 7">
          <a:extLst>
            <a:ext uri="{FF2B5EF4-FFF2-40B4-BE49-F238E27FC236}">
              <a16:creationId xmlns:a16="http://schemas.microsoft.com/office/drawing/2014/main" id="{00000000-0008-0000-6100-000008000000}"/>
            </a:ext>
          </a:extLst>
        </xdr:cNvPr>
        <xdr:cNvSpPr/>
      </xdr:nvSpPr>
      <xdr:spPr>
        <a:xfrm flipH="1">
          <a:off x="10003226664" y="884282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43</xdr:row>
      <xdr:rowOff>290286</xdr:rowOff>
    </xdr:from>
    <xdr:to>
      <xdr:col>3</xdr:col>
      <xdr:colOff>749526</xdr:colOff>
      <xdr:row>43</xdr:row>
      <xdr:rowOff>752927</xdr:rowOff>
    </xdr:to>
    <xdr:sp macro="" textlink="">
      <xdr:nvSpPr>
        <xdr:cNvPr id="9" name="Rectangle 8">
          <a:extLst>
            <a:ext uri="{FF2B5EF4-FFF2-40B4-BE49-F238E27FC236}">
              <a16:creationId xmlns:a16="http://schemas.microsoft.com/office/drawing/2014/main" id="{00000000-0008-0000-6100-000009000000}"/>
            </a:ext>
          </a:extLst>
        </xdr:cNvPr>
        <xdr:cNvSpPr/>
      </xdr:nvSpPr>
      <xdr:spPr>
        <a:xfrm flipH="1">
          <a:off x="10033628424" y="8852988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43</xdr:row>
      <xdr:rowOff>188686</xdr:rowOff>
    </xdr:from>
    <xdr:to>
      <xdr:col>10</xdr:col>
      <xdr:colOff>3652611</xdr:colOff>
      <xdr:row>43</xdr:row>
      <xdr:rowOff>651328</xdr:rowOff>
    </xdr:to>
    <xdr:sp macro="" textlink="">
      <xdr:nvSpPr>
        <xdr:cNvPr id="10" name="Rectangle 9">
          <a:extLst>
            <a:ext uri="{FF2B5EF4-FFF2-40B4-BE49-F238E27FC236}">
              <a16:creationId xmlns:a16="http://schemas.microsoft.com/office/drawing/2014/main" id="{00000000-0008-0000-6100-00000A000000}"/>
            </a:ext>
          </a:extLst>
        </xdr:cNvPr>
        <xdr:cNvSpPr/>
      </xdr:nvSpPr>
      <xdr:spPr>
        <a:xfrm flipH="1">
          <a:off x="9997883139" y="884282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1273629</xdr:colOff>
      <xdr:row>1</xdr:row>
      <xdr:rowOff>1825603</xdr:rowOff>
    </xdr:from>
    <xdr:to>
      <xdr:col>5</xdr:col>
      <xdr:colOff>1219200</xdr:colOff>
      <xdr:row>2</xdr:row>
      <xdr:rowOff>3470635</xdr:rowOff>
    </xdr:to>
    <xdr:pic>
      <xdr:nvPicPr>
        <xdr:cNvPr id="11" name="Picture 10">
          <a:extLst>
            <a:ext uri="{FF2B5EF4-FFF2-40B4-BE49-F238E27FC236}">
              <a16:creationId xmlns:a16="http://schemas.microsoft.com/office/drawing/2014/main" id="{00000000-0008-0000-61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2" name="Picture 11" descr="index">
          <a:extLst>
            <a:ext uri="{FF2B5EF4-FFF2-40B4-BE49-F238E27FC236}">
              <a16:creationId xmlns:a16="http://schemas.microsoft.com/office/drawing/2014/main" id="{00000000-0008-0000-61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3" name="Picture 12">
          <a:extLst>
            <a:ext uri="{FF2B5EF4-FFF2-40B4-BE49-F238E27FC236}">
              <a16:creationId xmlns:a16="http://schemas.microsoft.com/office/drawing/2014/main" id="{00000000-0008-0000-61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4" name="Picture 13" descr="index">
          <a:extLst>
            <a:ext uri="{FF2B5EF4-FFF2-40B4-BE49-F238E27FC236}">
              <a16:creationId xmlns:a16="http://schemas.microsoft.com/office/drawing/2014/main" id="{00000000-0008-0000-61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5" name="Picture 14">
          <a:extLst>
            <a:ext uri="{FF2B5EF4-FFF2-40B4-BE49-F238E27FC236}">
              <a16:creationId xmlns:a16="http://schemas.microsoft.com/office/drawing/2014/main" id="{00000000-0008-0000-61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6" name="Picture 15" descr="index">
          <a:extLst>
            <a:ext uri="{FF2B5EF4-FFF2-40B4-BE49-F238E27FC236}">
              <a16:creationId xmlns:a16="http://schemas.microsoft.com/office/drawing/2014/main" id="{00000000-0008-0000-6100-00001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7" name="Picture 16">
          <a:extLst>
            <a:ext uri="{FF2B5EF4-FFF2-40B4-BE49-F238E27FC236}">
              <a16:creationId xmlns:a16="http://schemas.microsoft.com/office/drawing/2014/main" id="{00000000-0008-0000-61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8" name="Picture 17" descr="index">
          <a:extLst>
            <a:ext uri="{FF2B5EF4-FFF2-40B4-BE49-F238E27FC236}">
              <a16:creationId xmlns:a16="http://schemas.microsoft.com/office/drawing/2014/main" id="{00000000-0008-0000-6100-00001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9.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6200-000002000000}"/>
            </a:ext>
          </a:extLst>
        </xdr:cNvPr>
        <xdr:cNvPicPr>
          <a:picLocks noChangeAspect="1"/>
        </xdr:cNvPicPr>
      </xdr:nvPicPr>
      <xdr:blipFill>
        <a:blip xmlns:r="http://schemas.openxmlformats.org/officeDocument/2006/relationships" r:embed="rId1"/>
        <a:stretch>
          <a:fillRect/>
        </a:stretch>
      </xdr:blipFill>
      <xdr:spPr>
        <a:xfrm>
          <a:off x="9990048601" y="121920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38100</xdr:rowOff>
        </xdr:to>
        <xdr:sp macro="" textlink="">
          <xdr:nvSpPr>
            <xdr:cNvPr id="1396737" name="Check Box 1" hidden="1">
              <a:extLst>
                <a:ext uri="{63B3BB69-23CF-44E3-9099-C40C66FF867C}">
                  <a14:compatExt spid="_x0000_s1396737"/>
                </a:ext>
                <a:ext uri="{FF2B5EF4-FFF2-40B4-BE49-F238E27FC236}">
                  <a16:creationId xmlns:a16="http://schemas.microsoft.com/office/drawing/2014/main" id="{00000000-0008-0000-6200-000001501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1009650</xdr:colOff>
          <xdr:row>36</xdr:row>
          <xdr:rowOff>9525</xdr:rowOff>
        </xdr:to>
        <xdr:sp macro="" textlink="">
          <xdr:nvSpPr>
            <xdr:cNvPr id="1396738" name="Check Box 2" hidden="1">
              <a:extLst>
                <a:ext uri="{63B3BB69-23CF-44E3-9099-C40C66FF867C}">
                  <a14:compatExt spid="_x0000_s1396738"/>
                </a:ext>
                <a:ext uri="{FF2B5EF4-FFF2-40B4-BE49-F238E27FC236}">
                  <a16:creationId xmlns:a16="http://schemas.microsoft.com/office/drawing/2014/main" id="{00000000-0008-0000-6200-000002501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1396739" name="Check Box 3" hidden="1">
              <a:extLst>
                <a:ext uri="{63B3BB69-23CF-44E3-9099-C40C66FF867C}">
                  <a14:compatExt spid="_x0000_s1396739"/>
                </a:ext>
                <a:ext uri="{FF2B5EF4-FFF2-40B4-BE49-F238E27FC236}">
                  <a16:creationId xmlns:a16="http://schemas.microsoft.com/office/drawing/2014/main" id="{00000000-0008-0000-6200-000003501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609600</xdr:colOff>
          <xdr:row>36</xdr:row>
          <xdr:rowOff>38100</xdr:rowOff>
        </xdr:to>
        <xdr:sp macro="" textlink="">
          <xdr:nvSpPr>
            <xdr:cNvPr id="1396740" name="Check Box 4" hidden="1">
              <a:extLst>
                <a:ext uri="{63B3BB69-23CF-44E3-9099-C40C66FF867C}">
                  <a14:compatExt spid="_x0000_s1396740"/>
                </a:ext>
                <a:ext uri="{FF2B5EF4-FFF2-40B4-BE49-F238E27FC236}">
                  <a16:creationId xmlns:a16="http://schemas.microsoft.com/office/drawing/2014/main" id="{00000000-0008-0000-6200-000004501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38100</xdr:rowOff>
        </xdr:to>
        <xdr:sp macro="" textlink="">
          <xdr:nvSpPr>
            <xdr:cNvPr id="1396741" name="Check Box 5" hidden="1">
              <a:extLst>
                <a:ext uri="{63B3BB69-23CF-44E3-9099-C40C66FF867C}">
                  <a14:compatExt spid="_x0000_s1396741"/>
                </a:ext>
                <a:ext uri="{FF2B5EF4-FFF2-40B4-BE49-F238E27FC236}">
                  <a16:creationId xmlns:a16="http://schemas.microsoft.com/office/drawing/2014/main" id="{00000000-0008-0000-6200-000005501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3" name="Picture 1">
          <a:extLst>
            <a:ext uri="{FF2B5EF4-FFF2-40B4-BE49-F238E27FC236}">
              <a16:creationId xmlns:a16="http://schemas.microsoft.com/office/drawing/2014/main" id="{00000000-0008-0000-6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9302456" y="838620"/>
          <a:ext cx="1219033"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4" name="Group 3">
          <a:extLst>
            <a:ext uri="{FF2B5EF4-FFF2-40B4-BE49-F238E27FC236}">
              <a16:creationId xmlns:a16="http://schemas.microsoft.com/office/drawing/2014/main" id="{00000000-0008-0000-6200-000004000000}"/>
            </a:ext>
          </a:extLst>
        </xdr:cNvPr>
        <xdr:cNvGrpSpPr>
          <a:grpSpLocks/>
        </xdr:cNvGrpSpPr>
      </xdr:nvGrpSpPr>
      <xdr:grpSpPr bwMode="auto">
        <a:xfrm>
          <a:off x="10034148379" y="779689"/>
          <a:ext cx="2520615" cy="1402556"/>
          <a:chOff x="7483" y="1187"/>
          <a:chExt cx="3022" cy="1915"/>
        </a:xfrm>
      </xdr:grpSpPr>
      <mc:AlternateContent xmlns:mc="http://schemas.openxmlformats.org/markup-compatibility/2006">
        <mc:Choice xmlns:a14="http://schemas.microsoft.com/office/drawing/2010/main" Requires="a14">
          <xdr:sp macro="" textlink="">
            <xdr:nvSpPr>
              <xdr:cNvPr id="1396742" name="Object 6" hidden="1">
                <a:extLst>
                  <a:ext uri="{63B3BB69-23CF-44E3-9099-C40C66FF867C}">
                    <a14:compatExt spid="_x0000_s1396742"/>
                  </a:ext>
                  <a:ext uri="{FF2B5EF4-FFF2-40B4-BE49-F238E27FC236}">
                    <a16:creationId xmlns:a16="http://schemas.microsoft.com/office/drawing/2014/main" id="{00000000-0008-0000-6200-0000065015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62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6" name="Picture 5" descr="index">
          <a:extLst>
            <a:ext uri="{FF2B5EF4-FFF2-40B4-BE49-F238E27FC236}">
              <a16:creationId xmlns:a16="http://schemas.microsoft.com/office/drawing/2014/main" id="{00000000-0008-0000-62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74393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6200-000007000000}"/>
            </a:ext>
          </a:extLst>
        </xdr:cNvPr>
        <xdr:cNvPicPr>
          <a:picLocks noChangeAspect="1"/>
        </xdr:cNvPicPr>
      </xdr:nvPicPr>
      <xdr:blipFill>
        <a:blip xmlns:r="http://schemas.openxmlformats.org/officeDocument/2006/relationships" r:embed="rId1"/>
        <a:stretch>
          <a:fillRect/>
        </a:stretch>
      </xdr:blipFill>
      <xdr:spPr>
        <a:xfrm>
          <a:off x="9990048601" y="119062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180975</xdr:colOff>
          <xdr:row>34</xdr:row>
          <xdr:rowOff>247650</xdr:rowOff>
        </xdr:to>
        <xdr:sp macro="" textlink="">
          <xdr:nvSpPr>
            <xdr:cNvPr id="1396743" name="Check Box 7" hidden="1">
              <a:extLst>
                <a:ext uri="{63B3BB69-23CF-44E3-9099-C40C66FF867C}">
                  <a14:compatExt spid="_x0000_s1396743"/>
                </a:ext>
                <a:ext uri="{FF2B5EF4-FFF2-40B4-BE49-F238E27FC236}">
                  <a16:creationId xmlns:a16="http://schemas.microsoft.com/office/drawing/2014/main" id="{00000000-0008-0000-6200-000007501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657225</xdr:colOff>
          <xdr:row>34</xdr:row>
          <xdr:rowOff>247650</xdr:rowOff>
        </xdr:to>
        <xdr:sp macro="" textlink="">
          <xdr:nvSpPr>
            <xdr:cNvPr id="1396744" name="Check Box 8" hidden="1">
              <a:extLst>
                <a:ext uri="{63B3BB69-23CF-44E3-9099-C40C66FF867C}">
                  <a14:compatExt spid="_x0000_s1396744"/>
                </a:ext>
                <a:ext uri="{FF2B5EF4-FFF2-40B4-BE49-F238E27FC236}">
                  <a16:creationId xmlns:a16="http://schemas.microsoft.com/office/drawing/2014/main" id="{00000000-0008-0000-6200-000008501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228600</xdr:rowOff>
        </xdr:to>
        <xdr:sp macro="" textlink="">
          <xdr:nvSpPr>
            <xdr:cNvPr id="1396745" name="Check Box 9" hidden="1">
              <a:extLst>
                <a:ext uri="{63B3BB69-23CF-44E3-9099-C40C66FF867C}">
                  <a14:compatExt spid="_x0000_s1396745"/>
                </a:ext>
                <a:ext uri="{FF2B5EF4-FFF2-40B4-BE49-F238E27FC236}">
                  <a16:creationId xmlns:a16="http://schemas.microsoft.com/office/drawing/2014/main" id="{00000000-0008-0000-6200-000009501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276225</xdr:rowOff>
        </xdr:to>
        <xdr:sp macro="" textlink="">
          <xdr:nvSpPr>
            <xdr:cNvPr id="1396746" name="Check Box 10" hidden="1">
              <a:extLst>
                <a:ext uri="{63B3BB69-23CF-44E3-9099-C40C66FF867C}">
                  <a14:compatExt spid="_x0000_s1396746"/>
                </a:ext>
                <a:ext uri="{FF2B5EF4-FFF2-40B4-BE49-F238E27FC236}">
                  <a16:creationId xmlns:a16="http://schemas.microsoft.com/office/drawing/2014/main" id="{00000000-0008-0000-6200-00000A501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228600</xdr:colOff>
          <xdr:row>34</xdr:row>
          <xdr:rowOff>228600</xdr:rowOff>
        </xdr:to>
        <xdr:sp macro="" textlink="">
          <xdr:nvSpPr>
            <xdr:cNvPr id="1396747" name="Check Box 11" hidden="1">
              <a:extLst>
                <a:ext uri="{63B3BB69-23CF-44E3-9099-C40C66FF867C}">
                  <a14:compatExt spid="_x0000_s1396747"/>
                </a:ext>
                <a:ext uri="{FF2B5EF4-FFF2-40B4-BE49-F238E27FC236}">
                  <a16:creationId xmlns:a16="http://schemas.microsoft.com/office/drawing/2014/main" id="{00000000-0008-0000-6200-00000B501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00.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6300-000002000000}"/>
            </a:ext>
          </a:extLst>
        </xdr:cNvPr>
        <xdr:cNvPicPr>
          <a:picLocks noChangeAspect="1"/>
        </xdr:cNvPicPr>
      </xdr:nvPicPr>
      <xdr:blipFill>
        <a:blip xmlns:r="http://schemas.openxmlformats.org/officeDocument/2006/relationships" r:embed="rId1"/>
        <a:stretch>
          <a:fillRect/>
        </a:stretch>
      </xdr:blipFill>
      <xdr:spPr>
        <a:xfrm>
          <a:off x="9988619851"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152400</xdr:colOff>
          <xdr:row>34</xdr:row>
          <xdr:rowOff>247650</xdr:rowOff>
        </xdr:to>
        <xdr:sp macro="" textlink="">
          <xdr:nvSpPr>
            <xdr:cNvPr id="1397761" name="Check Box 1" hidden="1">
              <a:extLst>
                <a:ext uri="{63B3BB69-23CF-44E3-9099-C40C66FF867C}">
                  <a14:compatExt spid="_x0000_s1397761"/>
                </a:ext>
                <a:ext uri="{FF2B5EF4-FFF2-40B4-BE49-F238E27FC236}">
                  <a16:creationId xmlns:a16="http://schemas.microsoft.com/office/drawing/2014/main" id="{00000000-0008-0000-6300-000001541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1397762" name="Check Box 2" hidden="1">
              <a:extLst>
                <a:ext uri="{63B3BB69-23CF-44E3-9099-C40C66FF867C}">
                  <a14:compatExt spid="_x0000_s1397762"/>
                </a:ext>
                <a:ext uri="{FF2B5EF4-FFF2-40B4-BE49-F238E27FC236}">
                  <a16:creationId xmlns:a16="http://schemas.microsoft.com/office/drawing/2014/main" id="{00000000-0008-0000-6300-000002541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228600</xdr:rowOff>
        </xdr:to>
        <xdr:sp macro="" textlink="">
          <xdr:nvSpPr>
            <xdr:cNvPr id="1397763" name="Check Box 3" hidden="1">
              <a:extLst>
                <a:ext uri="{63B3BB69-23CF-44E3-9099-C40C66FF867C}">
                  <a14:compatExt spid="_x0000_s1397763"/>
                </a:ext>
                <a:ext uri="{FF2B5EF4-FFF2-40B4-BE49-F238E27FC236}">
                  <a16:creationId xmlns:a16="http://schemas.microsoft.com/office/drawing/2014/main" id="{00000000-0008-0000-6300-000003541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1397764" name="Check Box 4" hidden="1">
              <a:extLst>
                <a:ext uri="{63B3BB69-23CF-44E3-9099-C40C66FF867C}">
                  <a14:compatExt spid="_x0000_s1397764"/>
                </a:ext>
                <a:ext uri="{FF2B5EF4-FFF2-40B4-BE49-F238E27FC236}">
                  <a16:creationId xmlns:a16="http://schemas.microsoft.com/office/drawing/2014/main" id="{00000000-0008-0000-6300-000004541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6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016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6300-000004000000}"/>
            </a:ext>
          </a:extLst>
        </xdr:cNvPr>
        <xdr:cNvGrpSpPr>
          <a:grpSpLocks/>
        </xdr:cNvGrpSpPr>
      </xdr:nvGrpSpPr>
      <xdr:grpSpPr bwMode="auto">
        <a:xfrm>
          <a:off x="9914764910" y="769284"/>
          <a:ext cx="2511010" cy="1214008"/>
          <a:chOff x="7483" y="1187"/>
          <a:chExt cx="3022" cy="1915"/>
        </a:xfrm>
      </xdr:grpSpPr>
      <mc:AlternateContent xmlns:mc="http://schemas.openxmlformats.org/markup-compatibility/2006">
        <mc:Choice xmlns:a14="http://schemas.microsoft.com/office/drawing/2010/main" Requires="a14">
          <xdr:sp macro="" textlink="">
            <xdr:nvSpPr>
              <xdr:cNvPr id="1397765" name="Object 5" hidden="1">
                <a:extLst>
                  <a:ext uri="{63B3BB69-23CF-44E3-9099-C40C66FF867C}">
                    <a14:compatExt spid="_x0000_s1397765"/>
                  </a:ext>
                  <a:ext uri="{FF2B5EF4-FFF2-40B4-BE49-F238E27FC236}">
                    <a16:creationId xmlns:a16="http://schemas.microsoft.com/office/drawing/2014/main" id="{00000000-0008-0000-6300-0000055415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63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6" name="Picture 5" descr="index">
          <a:extLst>
            <a:ext uri="{FF2B5EF4-FFF2-40B4-BE49-F238E27FC236}">
              <a16:creationId xmlns:a16="http://schemas.microsoft.com/office/drawing/2014/main" id="{00000000-0008-0000-63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34246" y="898712"/>
          <a:ext cx="1690347"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1397766" name="Check Box 6" hidden="1">
              <a:extLst>
                <a:ext uri="{63B3BB69-23CF-44E3-9099-C40C66FF867C}">
                  <a14:compatExt spid="_x0000_s1397766"/>
                </a:ext>
                <a:ext uri="{FF2B5EF4-FFF2-40B4-BE49-F238E27FC236}">
                  <a16:creationId xmlns:a16="http://schemas.microsoft.com/office/drawing/2014/main" id="{00000000-0008-0000-6300-000006541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01.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6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3" name="Picture 2" descr="index">
          <a:extLst>
            <a:ext uri="{FF2B5EF4-FFF2-40B4-BE49-F238E27FC236}">
              <a16:creationId xmlns:a16="http://schemas.microsoft.com/office/drawing/2014/main" id="{00000000-0008-0000-64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77</xdr:row>
      <xdr:rowOff>233589</xdr:rowOff>
    </xdr:from>
    <xdr:to>
      <xdr:col>6</xdr:col>
      <xdr:colOff>4940527</xdr:colOff>
      <xdr:row>77</xdr:row>
      <xdr:rowOff>587374</xdr:rowOff>
    </xdr:to>
    <xdr:sp macro="" textlink="">
      <xdr:nvSpPr>
        <xdr:cNvPr id="4" name="Rectangle 3">
          <a:extLst>
            <a:ext uri="{FF2B5EF4-FFF2-40B4-BE49-F238E27FC236}">
              <a16:creationId xmlns:a16="http://schemas.microsoft.com/office/drawing/2014/main" id="{00000000-0008-0000-6400-000004000000}"/>
            </a:ext>
          </a:extLst>
        </xdr:cNvPr>
        <xdr:cNvSpPr/>
      </xdr:nvSpPr>
      <xdr:spPr>
        <a:xfrm flipH="1">
          <a:off x="10018912298" y="1744553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1130526</xdr:colOff>
      <xdr:row>77</xdr:row>
      <xdr:rowOff>258536</xdr:rowOff>
    </xdr:from>
    <xdr:to>
      <xdr:col>5</xdr:col>
      <xdr:colOff>1600201</xdr:colOff>
      <xdr:row>77</xdr:row>
      <xdr:rowOff>762000</xdr:rowOff>
    </xdr:to>
    <xdr:sp macro="" textlink="">
      <xdr:nvSpPr>
        <xdr:cNvPr id="5" name="Rectangle 4">
          <a:extLst>
            <a:ext uri="{FF2B5EF4-FFF2-40B4-BE49-F238E27FC236}">
              <a16:creationId xmlns:a16="http://schemas.microsoft.com/office/drawing/2014/main" id="{00000000-0008-0000-6400-000005000000}"/>
            </a:ext>
          </a:extLst>
        </xdr:cNvPr>
        <xdr:cNvSpPr/>
      </xdr:nvSpPr>
      <xdr:spPr>
        <a:xfrm flipH="1">
          <a:off x="10026634124" y="17448031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77</xdr:row>
      <xdr:rowOff>187099</xdr:rowOff>
    </xdr:from>
    <xdr:to>
      <xdr:col>8</xdr:col>
      <xdr:colOff>1296761</xdr:colOff>
      <xdr:row>77</xdr:row>
      <xdr:rowOff>649741</xdr:rowOff>
    </xdr:to>
    <xdr:sp macro="" textlink="">
      <xdr:nvSpPr>
        <xdr:cNvPr id="6" name="Rectangle 5">
          <a:extLst>
            <a:ext uri="{FF2B5EF4-FFF2-40B4-BE49-F238E27FC236}">
              <a16:creationId xmlns:a16="http://schemas.microsoft.com/office/drawing/2014/main" id="{00000000-0008-0000-6400-000006000000}"/>
            </a:ext>
          </a:extLst>
        </xdr:cNvPr>
        <xdr:cNvSpPr/>
      </xdr:nvSpPr>
      <xdr:spPr>
        <a:xfrm flipH="1">
          <a:off x="10008544789" y="17440887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77</xdr:row>
      <xdr:rowOff>0</xdr:rowOff>
    </xdr:from>
    <xdr:to>
      <xdr:col>5</xdr:col>
      <xdr:colOff>9524</xdr:colOff>
      <xdr:row>77</xdr:row>
      <xdr:rowOff>219048</xdr:rowOff>
    </xdr:to>
    <xdr:pic>
      <xdr:nvPicPr>
        <xdr:cNvPr id="7" name="Picture 6">
          <a:extLst>
            <a:ext uri="{FF2B5EF4-FFF2-40B4-BE49-F238E27FC236}">
              <a16:creationId xmlns:a16="http://schemas.microsoft.com/office/drawing/2014/main" id="{00000000-0008-0000-6400-000007000000}"/>
            </a:ext>
          </a:extLst>
        </xdr:cNvPr>
        <xdr:cNvPicPr>
          <a:picLocks noChangeAspect="1"/>
        </xdr:cNvPicPr>
      </xdr:nvPicPr>
      <xdr:blipFill>
        <a:blip xmlns:r="http://schemas.openxmlformats.org/officeDocument/2006/relationships" r:embed="rId3"/>
        <a:stretch>
          <a:fillRect/>
        </a:stretch>
      </xdr:blipFill>
      <xdr:spPr>
        <a:xfrm>
          <a:off x="10028224801" y="174221775"/>
          <a:ext cx="9524" cy="219048"/>
        </a:xfrm>
        <a:prstGeom prst="rect">
          <a:avLst/>
        </a:prstGeom>
      </xdr:spPr>
    </xdr:pic>
    <xdr:clientData/>
  </xdr:twoCellAnchor>
  <xdr:twoCellAnchor>
    <xdr:from>
      <xdr:col>9</xdr:col>
      <xdr:colOff>3221263</xdr:colOff>
      <xdr:row>77</xdr:row>
      <xdr:rowOff>188686</xdr:rowOff>
    </xdr:from>
    <xdr:to>
      <xdr:col>9</xdr:col>
      <xdr:colOff>3652611</xdr:colOff>
      <xdr:row>77</xdr:row>
      <xdr:rowOff>651328</xdr:rowOff>
    </xdr:to>
    <xdr:sp macro="" textlink="">
      <xdr:nvSpPr>
        <xdr:cNvPr id="8" name="Rectangle 7">
          <a:extLst>
            <a:ext uri="{FF2B5EF4-FFF2-40B4-BE49-F238E27FC236}">
              <a16:creationId xmlns:a16="http://schemas.microsoft.com/office/drawing/2014/main" id="{00000000-0008-0000-6400-000008000000}"/>
            </a:ext>
          </a:extLst>
        </xdr:cNvPr>
        <xdr:cNvSpPr/>
      </xdr:nvSpPr>
      <xdr:spPr>
        <a:xfrm flipH="1">
          <a:off x="10003226664" y="1744104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77</xdr:row>
      <xdr:rowOff>290286</xdr:rowOff>
    </xdr:from>
    <xdr:to>
      <xdr:col>3</xdr:col>
      <xdr:colOff>749526</xdr:colOff>
      <xdr:row>77</xdr:row>
      <xdr:rowOff>752927</xdr:rowOff>
    </xdr:to>
    <xdr:sp macro="" textlink="">
      <xdr:nvSpPr>
        <xdr:cNvPr id="9" name="Rectangle 8">
          <a:extLst>
            <a:ext uri="{FF2B5EF4-FFF2-40B4-BE49-F238E27FC236}">
              <a16:creationId xmlns:a16="http://schemas.microsoft.com/office/drawing/2014/main" id="{00000000-0008-0000-6400-000009000000}"/>
            </a:ext>
          </a:extLst>
        </xdr:cNvPr>
        <xdr:cNvSpPr/>
      </xdr:nvSpPr>
      <xdr:spPr>
        <a:xfrm flipH="1">
          <a:off x="10031818674" y="17451206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77</xdr:row>
      <xdr:rowOff>188686</xdr:rowOff>
    </xdr:from>
    <xdr:to>
      <xdr:col>10</xdr:col>
      <xdr:colOff>3652611</xdr:colOff>
      <xdr:row>77</xdr:row>
      <xdr:rowOff>651328</xdr:rowOff>
    </xdr:to>
    <xdr:sp macro="" textlink="">
      <xdr:nvSpPr>
        <xdr:cNvPr id="10" name="Rectangle 9">
          <a:extLst>
            <a:ext uri="{FF2B5EF4-FFF2-40B4-BE49-F238E27FC236}">
              <a16:creationId xmlns:a16="http://schemas.microsoft.com/office/drawing/2014/main" id="{00000000-0008-0000-6400-00000A000000}"/>
            </a:ext>
          </a:extLst>
        </xdr:cNvPr>
        <xdr:cNvSpPr/>
      </xdr:nvSpPr>
      <xdr:spPr>
        <a:xfrm flipH="1">
          <a:off x="9997883139" y="1744104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1273629</xdr:colOff>
      <xdr:row>1</xdr:row>
      <xdr:rowOff>1825603</xdr:rowOff>
    </xdr:from>
    <xdr:to>
      <xdr:col>5</xdr:col>
      <xdr:colOff>1219200</xdr:colOff>
      <xdr:row>2</xdr:row>
      <xdr:rowOff>3470635</xdr:rowOff>
    </xdr:to>
    <xdr:pic>
      <xdr:nvPicPr>
        <xdr:cNvPr id="11" name="Picture 10">
          <a:extLst>
            <a:ext uri="{FF2B5EF4-FFF2-40B4-BE49-F238E27FC236}">
              <a16:creationId xmlns:a16="http://schemas.microsoft.com/office/drawing/2014/main" id="{00000000-0008-0000-64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2" name="Picture 11" descr="index">
          <a:extLst>
            <a:ext uri="{FF2B5EF4-FFF2-40B4-BE49-F238E27FC236}">
              <a16:creationId xmlns:a16="http://schemas.microsoft.com/office/drawing/2014/main" id="{00000000-0008-0000-64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3" name="Picture 12">
          <a:extLst>
            <a:ext uri="{FF2B5EF4-FFF2-40B4-BE49-F238E27FC236}">
              <a16:creationId xmlns:a16="http://schemas.microsoft.com/office/drawing/2014/main" id="{00000000-0008-0000-64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4" name="Picture 13" descr="index">
          <a:extLst>
            <a:ext uri="{FF2B5EF4-FFF2-40B4-BE49-F238E27FC236}">
              <a16:creationId xmlns:a16="http://schemas.microsoft.com/office/drawing/2014/main" id="{00000000-0008-0000-64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5" name="Picture 14">
          <a:extLst>
            <a:ext uri="{FF2B5EF4-FFF2-40B4-BE49-F238E27FC236}">
              <a16:creationId xmlns:a16="http://schemas.microsoft.com/office/drawing/2014/main" id="{00000000-0008-0000-64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6" name="Picture 15" descr="index">
          <a:extLst>
            <a:ext uri="{FF2B5EF4-FFF2-40B4-BE49-F238E27FC236}">
              <a16:creationId xmlns:a16="http://schemas.microsoft.com/office/drawing/2014/main" id="{00000000-0008-0000-6400-00001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2.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6500-000002000000}"/>
            </a:ext>
          </a:extLst>
        </xdr:cNvPr>
        <xdr:cNvPicPr>
          <a:picLocks noChangeAspect="1"/>
        </xdr:cNvPicPr>
      </xdr:nvPicPr>
      <xdr:blipFill>
        <a:blip xmlns:r="http://schemas.openxmlformats.org/officeDocument/2006/relationships" r:embed="rId1"/>
        <a:stretch>
          <a:fillRect/>
        </a:stretch>
      </xdr:blipFill>
      <xdr:spPr>
        <a:xfrm>
          <a:off x="9987743551" y="109442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6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65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1398785" name="Object 1" hidden="1">
                <a:extLst>
                  <a:ext uri="{63B3BB69-23CF-44E3-9099-C40C66FF867C}">
                    <a14:compatExt spid="_x0000_s1398785"/>
                  </a:ext>
                  <a:ext uri="{FF2B5EF4-FFF2-40B4-BE49-F238E27FC236}">
                    <a16:creationId xmlns:a16="http://schemas.microsoft.com/office/drawing/2014/main" id="{00000000-0008-0000-6500-0000015815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65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65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6500-000007000000}"/>
            </a:ext>
          </a:extLst>
        </xdr:cNvPr>
        <xdr:cNvPicPr>
          <a:picLocks noChangeAspect="1"/>
        </xdr:cNvPicPr>
      </xdr:nvPicPr>
      <xdr:blipFill>
        <a:blip xmlns:r="http://schemas.openxmlformats.org/officeDocument/2006/relationships" r:embed="rId1"/>
        <a:stretch>
          <a:fillRect/>
        </a:stretch>
      </xdr:blipFill>
      <xdr:spPr>
        <a:xfrm>
          <a:off x="9987743551" y="106203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1398786" name="Check Box 2" hidden="1">
              <a:extLst>
                <a:ext uri="{63B3BB69-23CF-44E3-9099-C40C66FF867C}">
                  <a14:compatExt spid="_x0000_s1398786"/>
                </a:ext>
                <a:ext uri="{FF2B5EF4-FFF2-40B4-BE49-F238E27FC236}">
                  <a16:creationId xmlns:a16="http://schemas.microsoft.com/office/drawing/2014/main" id="{00000000-0008-0000-6500-000002581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1398787" name="Check Box 3" hidden="1">
              <a:extLst>
                <a:ext uri="{63B3BB69-23CF-44E3-9099-C40C66FF867C}">
                  <a14:compatExt spid="_x0000_s1398787"/>
                </a:ext>
                <a:ext uri="{FF2B5EF4-FFF2-40B4-BE49-F238E27FC236}">
                  <a16:creationId xmlns:a16="http://schemas.microsoft.com/office/drawing/2014/main" id="{00000000-0008-0000-6500-000003581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1398788" name="Check Box 4" hidden="1">
              <a:extLst>
                <a:ext uri="{63B3BB69-23CF-44E3-9099-C40C66FF867C}">
                  <a14:compatExt spid="_x0000_s1398788"/>
                </a:ext>
                <a:ext uri="{FF2B5EF4-FFF2-40B4-BE49-F238E27FC236}">
                  <a16:creationId xmlns:a16="http://schemas.microsoft.com/office/drawing/2014/main" id="{00000000-0008-0000-6500-000004581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1398789" name="Check Box 5" hidden="1">
              <a:extLst>
                <a:ext uri="{63B3BB69-23CF-44E3-9099-C40C66FF867C}">
                  <a14:compatExt spid="_x0000_s1398789"/>
                </a:ext>
                <a:ext uri="{FF2B5EF4-FFF2-40B4-BE49-F238E27FC236}">
                  <a16:creationId xmlns:a16="http://schemas.microsoft.com/office/drawing/2014/main" id="{00000000-0008-0000-6500-000005581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1398790" name="Check Box 6" hidden="1">
              <a:extLst>
                <a:ext uri="{63B3BB69-23CF-44E3-9099-C40C66FF867C}">
                  <a14:compatExt spid="_x0000_s1398790"/>
                </a:ext>
                <a:ext uri="{FF2B5EF4-FFF2-40B4-BE49-F238E27FC236}">
                  <a16:creationId xmlns:a16="http://schemas.microsoft.com/office/drawing/2014/main" id="{00000000-0008-0000-6500-000006581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03.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6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3" name="Picture 2" descr="index">
          <a:extLst>
            <a:ext uri="{FF2B5EF4-FFF2-40B4-BE49-F238E27FC236}">
              <a16:creationId xmlns:a16="http://schemas.microsoft.com/office/drawing/2014/main" id="{00000000-0008-0000-6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77</xdr:row>
      <xdr:rowOff>233589</xdr:rowOff>
    </xdr:from>
    <xdr:to>
      <xdr:col>6</xdr:col>
      <xdr:colOff>4940527</xdr:colOff>
      <xdr:row>77</xdr:row>
      <xdr:rowOff>587374</xdr:rowOff>
    </xdr:to>
    <xdr:sp macro="" textlink="">
      <xdr:nvSpPr>
        <xdr:cNvPr id="4" name="Rectangle 3">
          <a:extLst>
            <a:ext uri="{FF2B5EF4-FFF2-40B4-BE49-F238E27FC236}">
              <a16:creationId xmlns:a16="http://schemas.microsoft.com/office/drawing/2014/main" id="{00000000-0008-0000-6600-000004000000}"/>
            </a:ext>
          </a:extLst>
        </xdr:cNvPr>
        <xdr:cNvSpPr/>
      </xdr:nvSpPr>
      <xdr:spPr>
        <a:xfrm flipH="1">
          <a:off x="10018912298" y="1744553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1130526</xdr:colOff>
      <xdr:row>77</xdr:row>
      <xdr:rowOff>258536</xdr:rowOff>
    </xdr:from>
    <xdr:to>
      <xdr:col>5</xdr:col>
      <xdr:colOff>1600201</xdr:colOff>
      <xdr:row>77</xdr:row>
      <xdr:rowOff>762000</xdr:rowOff>
    </xdr:to>
    <xdr:sp macro="" textlink="">
      <xdr:nvSpPr>
        <xdr:cNvPr id="5" name="Rectangle 4">
          <a:extLst>
            <a:ext uri="{FF2B5EF4-FFF2-40B4-BE49-F238E27FC236}">
              <a16:creationId xmlns:a16="http://schemas.microsoft.com/office/drawing/2014/main" id="{00000000-0008-0000-6600-000005000000}"/>
            </a:ext>
          </a:extLst>
        </xdr:cNvPr>
        <xdr:cNvSpPr/>
      </xdr:nvSpPr>
      <xdr:spPr>
        <a:xfrm flipH="1">
          <a:off x="10026634124" y="17448031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77</xdr:row>
      <xdr:rowOff>187099</xdr:rowOff>
    </xdr:from>
    <xdr:to>
      <xdr:col>8</xdr:col>
      <xdr:colOff>1296761</xdr:colOff>
      <xdr:row>77</xdr:row>
      <xdr:rowOff>649741</xdr:rowOff>
    </xdr:to>
    <xdr:sp macro="" textlink="">
      <xdr:nvSpPr>
        <xdr:cNvPr id="6" name="Rectangle 5">
          <a:extLst>
            <a:ext uri="{FF2B5EF4-FFF2-40B4-BE49-F238E27FC236}">
              <a16:creationId xmlns:a16="http://schemas.microsoft.com/office/drawing/2014/main" id="{00000000-0008-0000-6600-000006000000}"/>
            </a:ext>
          </a:extLst>
        </xdr:cNvPr>
        <xdr:cNvSpPr/>
      </xdr:nvSpPr>
      <xdr:spPr>
        <a:xfrm flipH="1">
          <a:off x="10008544789" y="17440887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77</xdr:row>
      <xdr:rowOff>0</xdr:rowOff>
    </xdr:from>
    <xdr:to>
      <xdr:col>5</xdr:col>
      <xdr:colOff>9524</xdr:colOff>
      <xdr:row>77</xdr:row>
      <xdr:rowOff>219048</xdr:rowOff>
    </xdr:to>
    <xdr:pic>
      <xdr:nvPicPr>
        <xdr:cNvPr id="7" name="Picture 6">
          <a:extLst>
            <a:ext uri="{FF2B5EF4-FFF2-40B4-BE49-F238E27FC236}">
              <a16:creationId xmlns:a16="http://schemas.microsoft.com/office/drawing/2014/main" id="{00000000-0008-0000-6600-000007000000}"/>
            </a:ext>
          </a:extLst>
        </xdr:cNvPr>
        <xdr:cNvPicPr>
          <a:picLocks noChangeAspect="1"/>
        </xdr:cNvPicPr>
      </xdr:nvPicPr>
      <xdr:blipFill>
        <a:blip xmlns:r="http://schemas.openxmlformats.org/officeDocument/2006/relationships" r:embed="rId3"/>
        <a:stretch>
          <a:fillRect/>
        </a:stretch>
      </xdr:blipFill>
      <xdr:spPr>
        <a:xfrm>
          <a:off x="10028224801" y="174221775"/>
          <a:ext cx="9524" cy="219048"/>
        </a:xfrm>
        <a:prstGeom prst="rect">
          <a:avLst/>
        </a:prstGeom>
      </xdr:spPr>
    </xdr:pic>
    <xdr:clientData/>
  </xdr:twoCellAnchor>
  <xdr:twoCellAnchor>
    <xdr:from>
      <xdr:col>9</xdr:col>
      <xdr:colOff>3221263</xdr:colOff>
      <xdr:row>77</xdr:row>
      <xdr:rowOff>188686</xdr:rowOff>
    </xdr:from>
    <xdr:to>
      <xdr:col>9</xdr:col>
      <xdr:colOff>3652611</xdr:colOff>
      <xdr:row>77</xdr:row>
      <xdr:rowOff>651328</xdr:rowOff>
    </xdr:to>
    <xdr:sp macro="" textlink="">
      <xdr:nvSpPr>
        <xdr:cNvPr id="8" name="Rectangle 7">
          <a:extLst>
            <a:ext uri="{FF2B5EF4-FFF2-40B4-BE49-F238E27FC236}">
              <a16:creationId xmlns:a16="http://schemas.microsoft.com/office/drawing/2014/main" id="{00000000-0008-0000-6600-000008000000}"/>
            </a:ext>
          </a:extLst>
        </xdr:cNvPr>
        <xdr:cNvSpPr/>
      </xdr:nvSpPr>
      <xdr:spPr>
        <a:xfrm flipH="1">
          <a:off x="10003226664" y="1744104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77</xdr:row>
      <xdr:rowOff>290286</xdr:rowOff>
    </xdr:from>
    <xdr:to>
      <xdr:col>3</xdr:col>
      <xdr:colOff>749526</xdr:colOff>
      <xdr:row>77</xdr:row>
      <xdr:rowOff>752927</xdr:rowOff>
    </xdr:to>
    <xdr:sp macro="" textlink="">
      <xdr:nvSpPr>
        <xdr:cNvPr id="9" name="Rectangle 8">
          <a:extLst>
            <a:ext uri="{FF2B5EF4-FFF2-40B4-BE49-F238E27FC236}">
              <a16:creationId xmlns:a16="http://schemas.microsoft.com/office/drawing/2014/main" id="{00000000-0008-0000-6600-000009000000}"/>
            </a:ext>
          </a:extLst>
        </xdr:cNvPr>
        <xdr:cNvSpPr/>
      </xdr:nvSpPr>
      <xdr:spPr>
        <a:xfrm flipH="1">
          <a:off x="10031818674" y="17451206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77</xdr:row>
      <xdr:rowOff>188686</xdr:rowOff>
    </xdr:from>
    <xdr:to>
      <xdr:col>10</xdr:col>
      <xdr:colOff>3652611</xdr:colOff>
      <xdr:row>77</xdr:row>
      <xdr:rowOff>651328</xdr:rowOff>
    </xdr:to>
    <xdr:sp macro="" textlink="">
      <xdr:nvSpPr>
        <xdr:cNvPr id="10" name="Rectangle 9">
          <a:extLst>
            <a:ext uri="{FF2B5EF4-FFF2-40B4-BE49-F238E27FC236}">
              <a16:creationId xmlns:a16="http://schemas.microsoft.com/office/drawing/2014/main" id="{00000000-0008-0000-6600-00000A000000}"/>
            </a:ext>
          </a:extLst>
        </xdr:cNvPr>
        <xdr:cNvSpPr/>
      </xdr:nvSpPr>
      <xdr:spPr>
        <a:xfrm flipH="1">
          <a:off x="9997883139" y="1744104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1273629</xdr:colOff>
      <xdr:row>1</xdr:row>
      <xdr:rowOff>1825603</xdr:rowOff>
    </xdr:from>
    <xdr:to>
      <xdr:col>5</xdr:col>
      <xdr:colOff>1219200</xdr:colOff>
      <xdr:row>2</xdr:row>
      <xdr:rowOff>3470635</xdr:rowOff>
    </xdr:to>
    <xdr:pic>
      <xdr:nvPicPr>
        <xdr:cNvPr id="11" name="Picture 10">
          <a:extLst>
            <a:ext uri="{FF2B5EF4-FFF2-40B4-BE49-F238E27FC236}">
              <a16:creationId xmlns:a16="http://schemas.microsoft.com/office/drawing/2014/main" id="{00000000-0008-0000-66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2" name="Picture 11" descr="index">
          <a:extLst>
            <a:ext uri="{FF2B5EF4-FFF2-40B4-BE49-F238E27FC236}">
              <a16:creationId xmlns:a16="http://schemas.microsoft.com/office/drawing/2014/main" id="{00000000-0008-0000-66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3" name="Picture 12">
          <a:extLst>
            <a:ext uri="{FF2B5EF4-FFF2-40B4-BE49-F238E27FC236}">
              <a16:creationId xmlns:a16="http://schemas.microsoft.com/office/drawing/2014/main" id="{00000000-0008-0000-66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4" name="Picture 13" descr="index">
          <a:extLst>
            <a:ext uri="{FF2B5EF4-FFF2-40B4-BE49-F238E27FC236}">
              <a16:creationId xmlns:a16="http://schemas.microsoft.com/office/drawing/2014/main" id="{00000000-0008-0000-66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5" name="Picture 14">
          <a:extLst>
            <a:ext uri="{FF2B5EF4-FFF2-40B4-BE49-F238E27FC236}">
              <a16:creationId xmlns:a16="http://schemas.microsoft.com/office/drawing/2014/main" id="{00000000-0008-0000-66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6" name="Picture 15" descr="index">
          <a:extLst>
            <a:ext uri="{FF2B5EF4-FFF2-40B4-BE49-F238E27FC236}">
              <a16:creationId xmlns:a16="http://schemas.microsoft.com/office/drawing/2014/main" id="{00000000-0008-0000-6600-00001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4.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6700-000002000000}"/>
            </a:ext>
          </a:extLst>
        </xdr:cNvPr>
        <xdr:cNvPicPr>
          <a:picLocks noChangeAspect="1"/>
        </xdr:cNvPicPr>
      </xdr:nvPicPr>
      <xdr:blipFill>
        <a:blip xmlns:r="http://schemas.openxmlformats.org/officeDocument/2006/relationships" r:embed="rId1"/>
        <a:stretch>
          <a:fillRect/>
        </a:stretch>
      </xdr:blipFill>
      <xdr:spPr>
        <a:xfrm>
          <a:off x="9988238851" y="107156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6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635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6700-000004000000}"/>
            </a:ext>
          </a:extLst>
        </xdr:cNvPr>
        <xdr:cNvGrpSpPr>
          <a:grpSpLocks/>
        </xdr:cNvGrpSpPr>
      </xdr:nvGrpSpPr>
      <xdr:grpSpPr bwMode="auto">
        <a:xfrm>
          <a:off x="9948323027"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1399809" name="Object 1" hidden="1">
                <a:extLst>
                  <a:ext uri="{63B3BB69-23CF-44E3-9099-C40C66FF867C}">
                    <a14:compatExt spid="_x0000_s1399809"/>
                  </a:ext>
                  <a:ext uri="{FF2B5EF4-FFF2-40B4-BE49-F238E27FC236}">
                    <a16:creationId xmlns:a16="http://schemas.microsoft.com/office/drawing/2014/main" id="{00000000-0008-0000-6700-0000015C15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67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67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451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6700-000007000000}"/>
            </a:ext>
          </a:extLst>
        </xdr:cNvPr>
        <xdr:cNvPicPr>
          <a:picLocks noChangeAspect="1"/>
        </xdr:cNvPicPr>
      </xdr:nvPicPr>
      <xdr:blipFill>
        <a:blip xmlns:r="http://schemas.openxmlformats.org/officeDocument/2006/relationships" r:embed="rId1"/>
        <a:stretch>
          <a:fillRect/>
        </a:stretch>
      </xdr:blipFill>
      <xdr:spPr>
        <a:xfrm>
          <a:off x="9988238851" y="103917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1399810" name="Check Box 2" hidden="1">
              <a:extLst>
                <a:ext uri="{63B3BB69-23CF-44E3-9099-C40C66FF867C}">
                  <a14:compatExt spid="_x0000_s1399810"/>
                </a:ext>
                <a:ext uri="{FF2B5EF4-FFF2-40B4-BE49-F238E27FC236}">
                  <a16:creationId xmlns:a16="http://schemas.microsoft.com/office/drawing/2014/main" id="{00000000-0008-0000-6700-0000025C1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1399811" name="Check Box 3" hidden="1">
              <a:extLst>
                <a:ext uri="{63B3BB69-23CF-44E3-9099-C40C66FF867C}">
                  <a14:compatExt spid="_x0000_s1399811"/>
                </a:ext>
                <a:ext uri="{FF2B5EF4-FFF2-40B4-BE49-F238E27FC236}">
                  <a16:creationId xmlns:a16="http://schemas.microsoft.com/office/drawing/2014/main" id="{00000000-0008-0000-6700-0000035C1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1399812" name="Check Box 4" hidden="1">
              <a:extLst>
                <a:ext uri="{63B3BB69-23CF-44E3-9099-C40C66FF867C}">
                  <a14:compatExt spid="_x0000_s1399812"/>
                </a:ext>
                <a:ext uri="{FF2B5EF4-FFF2-40B4-BE49-F238E27FC236}">
                  <a16:creationId xmlns:a16="http://schemas.microsoft.com/office/drawing/2014/main" id="{00000000-0008-0000-6700-0000045C1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1399813" name="Check Box 5" hidden="1">
              <a:extLst>
                <a:ext uri="{63B3BB69-23CF-44E3-9099-C40C66FF867C}">
                  <a14:compatExt spid="_x0000_s1399813"/>
                </a:ext>
                <a:ext uri="{FF2B5EF4-FFF2-40B4-BE49-F238E27FC236}">
                  <a16:creationId xmlns:a16="http://schemas.microsoft.com/office/drawing/2014/main" id="{00000000-0008-0000-6700-0000055C1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1399814" name="Check Box 6" hidden="1">
              <a:extLst>
                <a:ext uri="{63B3BB69-23CF-44E3-9099-C40C66FF867C}">
                  <a14:compatExt spid="_x0000_s1399814"/>
                </a:ext>
                <a:ext uri="{FF2B5EF4-FFF2-40B4-BE49-F238E27FC236}">
                  <a16:creationId xmlns:a16="http://schemas.microsoft.com/office/drawing/2014/main" id="{00000000-0008-0000-6700-0000065C1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05.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6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3" name="Picture 2" descr="index">
          <a:extLst>
            <a:ext uri="{FF2B5EF4-FFF2-40B4-BE49-F238E27FC236}">
              <a16:creationId xmlns:a16="http://schemas.microsoft.com/office/drawing/2014/main" id="{00000000-0008-0000-68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77</xdr:row>
      <xdr:rowOff>233589</xdr:rowOff>
    </xdr:from>
    <xdr:to>
      <xdr:col>6</xdr:col>
      <xdr:colOff>4940527</xdr:colOff>
      <xdr:row>77</xdr:row>
      <xdr:rowOff>587374</xdr:rowOff>
    </xdr:to>
    <xdr:sp macro="" textlink="">
      <xdr:nvSpPr>
        <xdr:cNvPr id="4" name="Rectangle 3">
          <a:extLst>
            <a:ext uri="{FF2B5EF4-FFF2-40B4-BE49-F238E27FC236}">
              <a16:creationId xmlns:a16="http://schemas.microsoft.com/office/drawing/2014/main" id="{00000000-0008-0000-6800-000004000000}"/>
            </a:ext>
          </a:extLst>
        </xdr:cNvPr>
        <xdr:cNvSpPr/>
      </xdr:nvSpPr>
      <xdr:spPr>
        <a:xfrm flipH="1">
          <a:off x="10018912298" y="1744553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1130526</xdr:colOff>
      <xdr:row>77</xdr:row>
      <xdr:rowOff>258536</xdr:rowOff>
    </xdr:from>
    <xdr:to>
      <xdr:col>5</xdr:col>
      <xdr:colOff>1600201</xdr:colOff>
      <xdr:row>77</xdr:row>
      <xdr:rowOff>762000</xdr:rowOff>
    </xdr:to>
    <xdr:sp macro="" textlink="">
      <xdr:nvSpPr>
        <xdr:cNvPr id="5" name="Rectangle 4">
          <a:extLst>
            <a:ext uri="{FF2B5EF4-FFF2-40B4-BE49-F238E27FC236}">
              <a16:creationId xmlns:a16="http://schemas.microsoft.com/office/drawing/2014/main" id="{00000000-0008-0000-6800-000005000000}"/>
            </a:ext>
          </a:extLst>
        </xdr:cNvPr>
        <xdr:cNvSpPr/>
      </xdr:nvSpPr>
      <xdr:spPr>
        <a:xfrm flipH="1">
          <a:off x="10026634124" y="17448031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77</xdr:row>
      <xdr:rowOff>187099</xdr:rowOff>
    </xdr:from>
    <xdr:to>
      <xdr:col>8</xdr:col>
      <xdr:colOff>1296761</xdr:colOff>
      <xdr:row>77</xdr:row>
      <xdr:rowOff>649741</xdr:rowOff>
    </xdr:to>
    <xdr:sp macro="" textlink="">
      <xdr:nvSpPr>
        <xdr:cNvPr id="6" name="Rectangle 5">
          <a:extLst>
            <a:ext uri="{FF2B5EF4-FFF2-40B4-BE49-F238E27FC236}">
              <a16:creationId xmlns:a16="http://schemas.microsoft.com/office/drawing/2014/main" id="{00000000-0008-0000-6800-000006000000}"/>
            </a:ext>
          </a:extLst>
        </xdr:cNvPr>
        <xdr:cNvSpPr/>
      </xdr:nvSpPr>
      <xdr:spPr>
        <a:xfrm flipH="1">
          <a:off x="10008544789" y="17440887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77</xdr:row>
      <xdr:rowOff>0</xdr:rowOff>
    </xdr:from>
    <xdr:to>
      <xdr:col>5</xdr:col>
      <xdr:colOff>9524</xdr:colOff>
      <xdr:row>77</xdr:row>
      <xdr:rowOff>219048</xdr:rowOff>
    </xdr:to>
    <xdr:pic>
      <xdr:nvPicPr>
        <xdr:cNvPr id="7" name="Picture 6">
          <a:extLst>
            <a:ext uri="{FF2B5EF4-FFF2-40B4-BE49-F238E27FC236}">
              <a16:creationId xmlns:a16="http://schemas.microsoft.com/office/drawing/2014/main" id="{00000000-0008-0000-6800-000007000000}"/>
            </a:ext>
          </a:extLst>
        </xdr:cNvPr>
        <xdr:cNvPicPr>
          <a:picLocks noChangeAspect="1"/>
        </xdr:cNvPicPr>
      </xdr:nvPicPr>
      <xdr:blipFill>
        <a:blip xmlns:r="http://schemas.openxmlformats.org/officeDocument/2006/relationships" r:embed="rId3"/>
        <a:stretch>
          <a:fillRect/>
        </a:stretch>
      </xdr:blipFill>
      <xdr:spPr>
        <a:xfrm>
          <a:off x="10028224801" y="174221775"/>
          <a:ext cx="9524" cy="219048"/>
        </a:xfrm>
        <a:prstGeom prst="rect">
          <a:avLst/>
        </a:prstGeom>
      </xdr:spPr>
    </xdr:pic>
    <xdr:clientData/>
  </xdr:twoCellAnchor>
  <xdr:twoCellAnchor>
    <xdr:from>
      <xdr:col>9</xdr:col>
      <xdr:colOff>3221263</xdr:colOff>
      <xdr:row>77</xdr:row>
      <xdr:rowOff>188686</xdr:rowOff>
    </xdr:from>
    <xdr:to>
      <xdr:col>9</xdr:col>
      <xdr:colOff>3652611</xdr:colOff>
      <xdr:row>77</xdr:row>
      <xdr:rowOff>651328</xdr:rowOff>
    </xdr:to>
    <xdr:sp macro="" textlink="">
      <xdr:nvSpPr>
        <xdr:cNvPr id="8" name="Rectangle 7">
          <a:extLst>
            <a:ext uri="{FF2B5EF4-FFF2-40B4-BE49-F238E27FC236}">
              <a16:creationId xmlns:a16="http://schemas.microsoft.com/office/drawing/2014/main" id="{00000000-0008-0000-6800-000008000000}"/>
            </a:ext>
          </a:extLst>
        </xdr:cNvPr>
        <xdr:cNvSpPr/>
      </xdr:nvSpPr>
      <xdr:spPr>
        <a:xfrm flipH="1">
          <a:off x="10003226664" y="1744104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77</xdr:row>
      <xdr:rowOff>290286</xdr:rowOff>
    </xdr:from>
    <xdr:to>
      <xdr:col>3</xdr:col>
      <xdr:colOff>749526</xdr:colOff>
      <xdr:row>77</xdr:row>
      <xdr:rowOff>752927</xdr:rowOff>
    </xdr:to>
    <xdr:sp macro="" textlink="">
      <xdr:nvSpPr>
        <xdr:cNvPr id="9" name="Rectangle 8">
          <a:extLst>
            <a:ext uri="{FF2B5EF4-FFF2-40B4-BE49-F238E27FC236}">
              <a16:creationId xmlns:a16="http://schemas.microsoft.com/office/drawing/2014/main" id="{00000000-0008-0000-6800-000009000000}"/>
            </a:ext>
          </a:extLst>
        </xdr:cNvPr>
        <xdr:cNvSpPr/>
      </xdr:nvSpPr>
      <xdr:spPr>
        <a:xfrm flipH="1">
          <a:off x="10031818674" y="17451206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77</xdr:row>
      <xdr:rowOff>188686</xdr:rowOff>
    </xdr:from>
    <xdr:to>
      <xdr:col>10</xdr:col>
      <xdr:colOff>3652611</xdr:colOff>
      <xdr:row>77</xdr:row>
      <xdr:rowOff>651328</xdr:rowOff>
    </xdr:to>
    <xdr:sp macro="" textlink="">
      <xdr:nvSpPr>
        <xdr:cNvPr id="10" name="Rectangle 9">
          <a:extLst>
            <a:ext uri="{FF2B5EF4-FFF2-40B4-BE49-F238E27FC236}">
              <a16:creationId xmlns:a16="http://schemas.microsoft.com/office/drawing/2014/main" id="{00000000-0008-0000-6800-00000A000000}"/>
            </a:ext>
          </a:extLst>
        </xdr:cNvPr>
        <xdr:cNvSpPr/>
      </xdr:nvSpPr>
      <xdr:spPr>
        <a:xfrm flipH="1">
          <a:off x="9997883139" y="1744104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1273629</xdr:colOff>
      <xdr:row>1</xdr:row>
      <xdr:rowOff>1825603</xdr:rowOff>
    </xdr:from>
    <xdr:to>
      <xdr:col>5</xdr:col>
      <xdr:colOff>1219200</xdr:colOff>
      <xdr:row>2</xdr:row>
      <xdr:rowOff>3470635</xdr:rowOff>
    </xdr:to>
    <xdr:pic>
      <xdr:nvPicPr>
        <xdr:cNvPr id="11" name="Picture 10">
          <a:extLst>
            <a:ext uri="{FF2B5EF4-FFF2-40B4-BE49-F238E27FC236}">
              <a16:creationId xmlns:a16="http://schemas.microsoft.com/office/drawing/2014/main" id="{00000000-0008-0000-68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2" name="Picture 11" descr="index">
          <a:extLst>
            <a:ext uri="{FF2B5EF4-FFF2-40B4-BE49-F238E27FC236}">
              <a16:creationId xmlns:a16="http://schemas.microsoft.com/office/drawing/2014/main" id="{00000000-0008-0000-68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3" name="Picture 12">
          <a:extLst>
            <a:ext uri="{FF2B5EF4-FFF2-40B4-BE49-F238E27FC236}">
              <a16:creationId xmlns:a16="http://schemas.microsoft.com/office/drawing/2014/main" id="{00000000-0008-0000-68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4" name="Picture 13" descr="index">
          <a:extLst>
            <a:ext uri="{FF2B5EF4-FFF2-40B4-BE49-F238E27FC236}">
              <a16:creationId xmlns:a16="http://schemas.microsoft.com/office/drawing/2014/main" id="{00000000-0008-0000-68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5" name="Picture 14">
          <a:extLst>
            <a:ext uri="{FF2B5EF4-FFF2-40B4-BE49-F238E27FC236}">
              <a16:creationId xmlns:a16="http://schemas.microsoft.com/office/drawing/2014/main" id="{00000000-0008-0000-68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6" name="Picture 15" descr="index">
          <a:extLst>
            <a:ext uri="{FF2B5EF4-FFF2-40B4-BE49-F238E27FC236}">
              <a16:creationId xmlns:a16="http://schemas.microsoft.com/office/drawing/2014/main" id="{00000000-0008-0000-6800-00001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6.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6900-000002000000}"/>
            </a:ext>
          </a:extLst>
        </xdr:cNvPr>
        <xdr:cNvPicPr>
          <a:picLocks noChangeAspect="1"/>
        </xdr:cNvPicPr>
      </xdr:nvPicPr>
      <xdr:blipFill>
        <a:blip xmlns:r="http://schemas.openxmlformats.org/officeDocument/2006/relationships" r:embed="rId1"/>
        <a:stretch>
          <a:fillRect/>
        </a:stretch>
      </xdr:blipFill>
      <xdr:spPr>
        <a:xfrm>
          <a:off x="9990048601" y="121920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38100</xdr:rowOff>
        </xdr:to>
        <xdr:sp macro="" textlink="">
          <xdr:nvSpPr>
            <xdr:cNvPr id="1263617" name="Check Box 1" hidden="1">
              <a:extLst>
                <a:ext uri="{63B3BB69-23CF-44E3-9099-C40C66FF867C}">
                  <a14:compatExt spid="_x0000_s1263617"/>
                </a:ext>
                <a:ext uri="{FF2B5EF4-FFF2-40B4-BE49-F238E27FC236}">
                  <a16:creationId xmlns:a16="http://schemas.microsoft.com/office/drawing/2014/main" id="{00000000-0008-0000-6900-000001481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1009650</xdr:colOff>
          <xdr:row>36</xdr:row>
          <xdr:rowOff>9525</xdr:rowOff>
        </xdr:to>
        <xdr:sp macro="" textlink="">
          <xdr:nvSpPr>
            <xdr:cNvPr id="1263618" name="Check Box 2" hidden="1">
              <a:extLst>
                <a:ext uri="{63B3BB69-23CF-44E3-9099-C40C66FF867C}">
                  <a14:compatExt spid="_x0000_s1263618"/>
                </a:ext>
                <a:ext uri="{FF2B5EF4-FFF2-40B4-BE49-F238E27FC236}">
                  <a16:creationId xmlns:a16="http://schemas.microsoft.com/office/drawing/2014/main" id="{00000000-0008-0000-6900-000002481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1263619" name="Check Box 3" hidden="1">
              <a:extLst>
                <a:ext uri="{63B3BB69-23CF-44E3-9099-C40C66FF867C}">
                  <a14:compatExt spid="_x0000_s1263619"/>
                </a:ext>
                <a:ext uri="{FF2B5EF4-FFF2-40B4-BE49-F238E27FC236}">
                  <a16:creationId xmlns:a16="http://schemas.microsoft.com/office/drawing/2014/main" id="{00000000-0008-0000-6900-000003481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609600</xdr:colOff>
          <xdr:row>36</xdr:row>
          <xdr:rowOff>38100</xdr:rowOff>
        </xdr:to>
        <xdr:sp macro="" textlink="">
          <xdr:nvSpPr>
            <xdr:cNvPr id="1263620" name="Check Box 4" hidden="1">
              <a:extLst>
                <a:ext uri="{63B3BB69-23CF-44E3-9099-C40C66FF867C}">
                  <a14:compatExt spid="_x0000_s1263620"/>
                </a:ext>
                <a:ext uri="{FF2B5EF4-FFF2-40B4-BE49-F238E27FC236}">
                  <a16:creationId xmlns:a16="http://schemas.microsoft.com/office/drawing/2014/main" id="{00000000-0008-0000-6900-000004481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38100</xdr:rowOff>
        </xdr:to>
        <xdr:sp macro="" textlink="">
          <xdr:nvSpPr>
            <xdr:cNvPr id="1263621" name="Check Box 5" hidden="1">
              <a:extLst>
                <a:ext uri="{63B3BB69-23CF-44E3-9099-C40C66FF867C}">
                  <a14:compatExt spid="_x0000_s1263621"/>
                </a:ext>
                <a:ext uri="{FF2B5EF4-FFF2-40B4-BE49-F238E27FC236}">
                  <a16:creationId xmlns:a16="http://schemas.microsoft.com/office/drawing/2014/main" id="{00000000-0008-0000-6900-000005481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3" name="Picture 1">
          <a:extLst>
            <a:ext uri="{FF2B5EF4-FFF2-40B4-BE49-F238E27FC236}">
              <a16:creationId xmlns:a16="http://schemas.microsoft.com/office/drawing/2014/main" id="{00000000-0008-0000-69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9302456" y="838620"/>
          <a:ext cx="1219033"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4" name="Group 3">
          <a:extLst>
            <a:ext uri="{FF2B5EF4-FFF2-40B4-BE49-F238E27FC236}">
              <a16:creationId xmlns:a16="http://schemas.microsoft.com/office/drawing/2014/main" id="{00000000-0008-0000-6900-000004000000}"/>
            </a:ext>
          </a:extLst>
        </xdr:cNvPr>
        <xdr:cNvGrpSpPr>
          <a:grpSpLocks/>
        </xdr:cNvGrpSpPr>
      </xdr:nvGrpSpPr>
      <xdr:grpSpPr bwMode="auto">
        <a:xfrm>
          <a:off x="10034148379" y="779689"/>
          <a:ext cx="2520615" cy="1402556"/>
          <a:chOff x="7483" y="1187"/>
          <a:chExt cx="3022" cy="1915"/>
        </a:xfrm>
      </xdr:grpSpPr>
      <mc:AlternateContent xmlns:mc="http://schemas.openxmlformats.org/markup-compatibility/2006">
        <mc:Choice xmlns:a14="http://schemas.microsoft.com/office/drawing/2010/main" Requires="a14">
          <xdr:sp macro="" textlink="">
            <xdr:nvSpPr>
              <xdr:cNvPr id="1263622" name="Object 6" hidden="1">
                <a:extLst>
                  <a:ext uri="{63B3BB69-23CF-44E3-9099-C40C66FF867C}">
                    <a14:compatExt spid="_x0000_s1263622"/>
                  </a:ext>
                  <a:ext uri="{FF2B5EF4-FFF2-40B4-BE49-F238E27FC236}">
                    <a16:creationId xmlns:a16="http://schemas.microsoft.com/office/drawing/2014/main" id="{00000000-0008-0000-6900-0000064813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69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6" name="Picture 5" descr="index">
          <a:extLst>
            <a:ext uri="{FF2B5EF4-FFF2-40B4-BE49-F238E27FC236}">
              <a16:creationId xmlns:a16="http://schemas.microsoft.com/office/drawing/2014/main" id="{00000000-0008-0000-69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74393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6900-000007000000}"/>
            </a:ext>
          </a:extLst>
        </xdr:cNvPr>
        <xdr:cNvPicPr>
          <a:picLocks noChangeAspect="1"/>
        </xdr:cNvPicPr>
      </xdr:nvPicPr>
      <xdr:blipFill>
        <a:blip xmlns:r="http://schemas.openxmlformats.org/officeDocument/2006/relationships" r:embed="rId1"/>
        <a:stretch>
          <a:fillRect/>
        </a:stretch>
      </xdr:blipFill>
      <xdr:spPr>
        <a:xfrm>
          <a:off x="9990048601" y="119062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180975</xdr:colOff>
          <xdr:row>34</xdr:row>
          <xdr:rowOff>247650</xdr:rowOff>
        </xdr:to>
        <xdr:sp macro="" textlink="">
          <xdr:nvSpPr>
            <xdr:cNvPr id="1263623" name="Check Box 7" hidden="1">
              <a:extLst>
                <a:ext uri="{63B3BB69-23CF-44E3-9099-C40C66FF867C}">
                  <a14:compatExt spid="_x0000_s1263623"/>
                </a:ext>
                <a:ext uri="{FF2B5EF4-FFF2-40B4-BE49-F238E27FC236}">
                  <a16:creationId xmlns:a16="http://schemas.microsoft.com/office/drawing/2014/main" id="{00000000-0008-0000-6900-000007481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657225</xdr:colOff>
          <xdr:row>34</xdr:row>
          <xdr:rowOff>247650</xdr:rowOff>
        </xdr:to>
        <xdr:sp macro="" textlink="">
          <xdr:nvSpPr>
            <xdr:cNvPr id="1263624" name="Check Box 8" hidden="1">
              <a:extLst>
                <a:ext uri="{63B3BB69-23CF-44E3-9099-C40C66FF867C}">
                  <a14:compatExt spid="_x0000_s1263624"/>
                </a:ext>
                <a:ext uri="{FF2B5EF4-FFF2-40B4-BE49-F238E27FC236}">
                  <a16:creationId xmlns:a16="http://schemas.microsoft.com/office/drawing/2014/main" id="{00000000-0008-0000-6900-000008481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228600</xdr:rowOff>
        </xdr:to>
        <xdr:sp macro="" textlink="">
          <xdr:nvSpPr>
            <xdr:cNvPr id="1263625" name="Check Box 9" hidden="1">
              <a:extLst>
                <a:ext uri="{63B3BB69-23CF-44E3-9099-C40C66FF867C}">
                  <a14:compatExt spid="_x0000_s1263625"/>
                </a:ext>
                <a:ext uri="{FF2B5EF4-FFF2-40B4-BE49-F238E27FC236}">
                  <a16:creationId xmlns:a16="http://schemas.microsoft.com/office/drawing/2014/main" id="{00000000-0008-0000-6900-000009481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276225</xdr:rowOff>
        </xdr:to>
        <xdr:sp macro="" textlink="">
          <xdr:nvSpPr>
            <xdr:cNvPr id="1263626" name="Check Box 10" hidden="1">
              <a:extLst>
                <a:ext uri="{63B3BB69-23CF-44E3-9099-C40C66FF867C}">
                  <a14:compatExt spid="_x0000_s1263626"/>
                </a:ext>
                <a:ext uri="{FF2B5EF4-FFF2-40B4-BE49-F238E27FC236}">
                  <a16:creationId xmlns:a16="http://schemas.microsoft.com/office/drawing/2014/main" id="{00000000-0008-0000-6900-00000A481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228600</xdr:colOff>
          <xdr:row>34</xdr:row>
          <xdr:rowOff>228600</xdr:rowOff>
        </xdr:to>
        <xdr:sp macro="" textlink="">
          <xdr:nvSpPr>
            <xdr:cNvPr id="1263627" name="Check Box 11" hidden="1">
              <a:extLst>
                <a:ext uri="{63B3BB69-23CF-44E3-9099-C40C66FF867C}">
                  <a14:compatExt spid="_x0000_s1263627"/>
                </a:ext>
                <a:ext uri="{FF2B5EF4-FFF2-40B4-BE49-F238E27FC236}">
                  <a16:creationId xmlns:a16="http://schemas.microsoft.com/office/drawing/2014/main" id="{00000000-0008-0000-6900-00000B481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07.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6A00-000002000000}"/>
            </a:ext>
          </a:extLst>
        </xdr:cNvPr>
        <xdr:cNvPicPr>
          <a:picLocks noChangeAspect="1"/>
        </xdr:cNvPicPr>
      </xdr:nvPicPr>
      <xdr:blipFill>
        <a:blip xmlns:r="http://schemas.openxmlformats.org/officeDocument/2006/relationships" r:embed="rId1"/>
        <a:stretch>
          <a:fillRect/>
        </a:stretch>
      </xdr:blipFill>
      <xdr:spPr>
        <a:xfrm>
          <a:off x="9988619851"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152400</xdr:colOff>
          <xdr:row>34</xdr:row>
          <xdr:rowOff>247650</xdr:rowOff>
        </xdr:to>
        <xdr:sp macro="" textlink="">
          <xdr:nvSpPr>
            <xdr:cNvPr id="1264641" name="Check Box 1" hidden="1">
              <a:extLst>
                <a:ext uri="{63B3BB69-23CF-44E3-9099-C40C66FF867C}">
                  <a14:compatExt spid="_x0000_s1264641"/>
                </a:ext>
                <a:ext uri="{FF2B5EF4-FFF2-40B4-BE49-F238E27FC236}">
                  <a16:creationId xmlns:a16="http://schemas.microsoft.com/office/drawing/2014/main" id="{00000000-0008-0000-6A00-0000014C1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1264642" name="Check Box 2" hidden="1">
              <a:extLst>
                <a:ext uri="{63B3BB69-23CF-44E3-9099-C40C66FF867C}">
                  <a14:compatExt spid="_x0000_s1264642"/>
                </a:ext>
                <a:ext uri="{FF2B5EF4-FFF2-40B4-BE49-F238E27FC236}">
                  <a16:creationId xmlns:a16="http://schemas.microsoft.com/office/drawing/2014/main" id="{00000000-0008-0000-6A00-0000024C1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228600</xdr:rowOff>
        </xdr:to>
        <xdr:sp macro="" textlink="">
          <xdr:nvSpPr>
            <xdr:cNvPr id="1264643" name="Check Box 3" hidden="1">
              <a:extLst>
                <a:ext uri="{63B3BB69-23CF-44E3-9099-C40C66FF867C}">
                  <a14:compatExt spid="_x0000_s1264643"/>
                </a:ext>
                <a:ext uri="{FF2B5EF4-FFF2-40B4-BE49-F238E27FC236}">
                  <a16:creationId xmlns:a16="http://schemas.microsoft.com/office/drawing/2014/main" id="{00000000-0008-0000-6A00-0000034C1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1264644" name="Check Box 4" hidden="1">
              <a:extLst>
                <a:ext uri="{63B3BB69-23CF-44E3-9099-C40C66FF867C}">
                  <a14:compatExt spid="_x0000_s1264644"/>
                </a:ext>
                <a:ext uri="{FF2B5EF4-FFF2-40B4-BE49-F238E27FC236}">
                  <a16:creationId xmlns:a16="http://schemas.microsoft.com/office/drawing/2014/main" id="{00000000-0008-0000-6A00-0000044C1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6A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016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6A00-000004000000}"/>
            </a:ext>
          </a:extLst>
        </xdr:cNvPr>
        <xdr:cNvGrpSpPr>
          <a:grpSpLocks/>
        </xdr:cNvGrpSpPr>
      </xdr:nvGrpSpPr>
      <xdr:grpSpPr bwMode="auto">
        <a:xfrm>
          <a:off x="9914764910" y="769284"/>
          <a:ext cx="2511010" cy="1214008"/>
          <a:chOff x="7483" y="1187"/>
          <a:chExt cx="3022" cy="1915"/>
        </a:xfrm>
      </xdr:grpSpPr>
      <mc:AlternateContent xmlns:mc="http://schemas.openxmlformats.org/markup-compatibility/2006">
        <mc:Choice xmlns:a14="http://schemas.microsoft.com/office/drawing/2010/main" Requires="a14">
          <xdr:sp macro="" textlink="">
            <xdr:nvSpPr>
              <xdr:cNvPr id="1264645" name="Object 5" hidden="1">
                <a:extLst>
                  <a:ext uri="{63B3BB69-23CF-44E3-9099-C40C66FF867C}">
                    <a14:compatExt spid="_x0000_s1264645"/>
                  </a:ext>
                  <a:ext uri="{FF2B5EF4-FFF2-40B4-BE49-F238E27FC236}">
                    <a16:creationId xmlns:a16="http://schemas.microsoft.com/office/drawing/2014/main" id="{00000000-0008-0000-6A00-0000054C13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6A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6" name="Picture 5" descr="index">
          <a:extLst>
            <a:ext uri="{FF2B5EF4-FFF2-40B4-BE49-F238E27FC236}">
              <a16:creationId xmlns:a16="http://schemas.microsoft.com/office/drawing/2014/main" id="{00000000-0008-0000-6A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34246" y="898712"/>
          <a:ext cx="1690347"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1264646" name="Check Box 6" hidden="1">
              <a:extLst>
                <a:ext uri="{63B3BB69-23CF-44E3-9099-C40C66FF867C}">
                  <a14:compatExt spid="_x0000_s1264646"/>
                </a:ext>
                <a:ext uri="{FF2B5EF4-FFF2-40B4-BE49-F238E27FC236}">
                  <a16:creationId xmlns:a16="http://schemas.microsoft.com/office/drawing/2014/main" id="{00000000-0008-0000-6A00-0000064C1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08.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6B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3" name="Picture 2" descr="index">
          <a:extLst>
            <a:ext uri="{FF2B5EF4-FFF2-40B4-BE49-F238E27FC236}">
              <a16:creationId xmlns:a16="http://schemas.microsoft.com/office/drawing/2014/main" id="{00000000-0008-0000-6B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40</xdr:row>
      <xdr:rowOff>233589</xdr:rowOff>
    </xdr:from>
    <xdr:to>
      <xdr:col>6</xdr:col>
      <xdr:colOff>4940527</xdr:colOff>
      <xdr:row>40</xdr:row>
      <xdr:rowOff>587374</xdr:rowOff>
    </xdr:to>
    <xdr:sp macro="" textlink="">
      <xdr:nvSpPr>
        <xdr:cNvPr id="4" name="Rectangle 3">
          <a:extLst>
            <a:ext uri="{FF2B5EF4-FFF2-40B4-BE49-F238E27FC236}">
              <a16:creationId xmlns:a16="http://schemas.microsoft.com/office/drawing/2014/main" id="{00000000-0008-0000-6B00-000004000000}"/>
            </a:ext>
          </a:extLst>
        </xdr:cNvPr>
        <xdr:cNvSpPr/>
      </xdr:nvSpPr>
      <xdr:spPr>
        <a:xfrm flipH="1">
          <a:off x="10020102923" y="8746353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1130526</xdr:colOff>
      <xdr:row>40</xdr:row>
      <xdr:rowOff>258536</xdr:rowOff>
    </xdr:from>
    <xdr:to>
      <xdr:col>5</xdr:col>
      <xdr:colOff>1600201</xdr:colOff>
      <xdr:row>40</xdr:row>
      <xdr:rowOff>762000</xdr:rowOff>
    </xdr:to>
    <xdr:sp macro="" textlink="">
      <xdr:nvSpPr>
        <xdr:cNvPr id="5" name="Rectangle 4">
          <a:extLst>
            <a:ext uri="{FF2B5EF4-FFF2-40B4-BE49-F238E27FC236}">
              <a16:creationId xmlns:a16="http://schemas.microsoft.com/office/drawing/2014/main" id="{00000000-0008-0000-6B00-000005000000}"/>
            </a:ext>
          </a:extLst>
        </xdr:cNvPr>
        <xdr:cNvSpPr/>
      </xdr:nvSpPr>
      <xdr:spPr>
        <a:xfrm flipH="1">
          <a:off x="10028443874" y="87488486"/>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40</xdr:row>
      <xdr:rowOff>187099</xdr:rowOff>
    </xdr:from>
    <xdr:to>
      <xdr:col>8</xdr:col>
      <xdr:colOff>1296761</xdr:colOff>
      <xdr:row>40</xdr:row>
      <xdr:rowOff>649741</xdr:rowOff>
    </xdr:to>
    <xdr:sp macro="" textlink="">
      <xdr:nvSpPr>
        <xdr:cNvPr id="6" name="Rectangle 5">
          <a:extLst>
            <a:ext uri="{FF2B5EF4-FFF2-40B4-BE49-F238E27FC236}">
              <a16:creationId xmlns:a16="http://schemas.microsoft.com/office/drawing/2014/main" id="{00000000-0008-0000-6B00-000006000000}"/>
            </a:ext>
          </a:extLst>
        </xdr:cNvPr>
        <xdr:cNvSpPr/>
      </xdr:nvSpPr>
      <xdr:spPr>
        <a:xfrm flipH="1">
          <a:off x="10008544789" y="8741704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40</xdr:row>
      <xdr:rowOff>0</xdr:rowOff>
    </xdr:from>
    <xdr:to>
      <xdr:col>5</xdr:col>
      <xdr:colOff>9524</xdr:colOff>
      <xdr:row>40</xdr:row>
      <xdr:rowOff>219048</xdr:rowOff>
    </xdr:to>
    <xdr:pic>
      <xdr:nvPicPr>
        <xdr:cNvPr id="7" name="Picture 6">
          <a:extLst>
            <a:ext uri="{FF2B5EF4-FFF2-40B4-BE49-F238E27FC236}">
              <a16:creationId xmlns:a16="http://schemas.microsoft.com/office/drawing/2014/main" id="{00000000-0008-0000-6B00-000007000000}"/>
            </a:ext>
          </a:extLst>
        </xdr:cNvPr>
        <xdr:cNvPicPr>
          <a:picLocks noChangeAspect="1"/>
        </xdr:cNvPicPr>
      </xdr:nvPicPr>
      <xdr:blipFill>
        <a:blip xmlns:r="http://schemas.openxmlformats.org/officeDocument/2006/relationships" r:embed="rId3"/>
        <a:stretch>
          <a:fillRect/>
        </a:stretch>
      </xdr:blipFill>
      <xdr:spPr>
        <a:xfrm>
          <a:off x="10030034551" y="87229950"/>
          <a:ext cx="9524" cy="219048"/>
        </a:xfrm>
        <a:prstGeom prst="rect">
          <a:avLst/>
        </a:prstGeom>
      </xdr:spPr>
    </xdr:pic>
    <xdr:clientData/>
  </xdr:twoCellAnchor>
  <xdr:twoCellAnchor>
    <xdr:from>
      <xdr:col>9</xdr:col>
      <xdr:colOff>3221263</xdr:colOff>
      <xdr:row>40</xdr:row>
      <xdr:rowOff>188686</xdr:rowOff>
    </xdr:from>
    <xdr:to>
      <xdr:col>9</xdr:col>
      <xdr:colOff>3652611</xdr:colOff>
      <xdr:row>40</xdr:row>
      <xdr:rowOff>651328</xdr:rowOff>
    </xdr:to>
    <xdr:sp macro="" textlink="">
      <xdr:nvSpPr>
        <xdr:cNvPr id="8" name="Rectangle 7">
          <a:extLst>
            <a:ext uri="{FF2B5EF4-FFF2-40B4-BE49-F238E27FC236}">
              <a16:creationId xmlns:a16="http://schemas.microsoft.com/office/drawing/2014/main" id="{00000000-0008-0000-6B00-000008000000}"/>
            </a:ext>
          </a:extLst>
        </xdr:cNvPr>
        <xdr:cNvSpPr/>
      </xdr:nvSpPr>
      <xdr:spPr>
        <a:xfrm flipH="1">
          <a:off x="10003226664" y="8741863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40</xdr:row>
      <xdr:rowOff>290286</xdr:rowOff>
    </xdr:from>
    <xdr:to>
      <xdr:col>3</xdr:col>
      <xdr:colOff>749526</xdr:colOff>
      <xdr:row>40</xdr:row>
      <xdr:rowOff>752927</xdr:rowOff>
    </xdr:to>
    <xdr:sp macro="" textlink="">
      <xdr:nvSpPr>
        <xdr:cNvPr id="9" name="Rectangle 8">
          <a:extLst>
            <a:ext uri="{FF2B5EF4-FFF2-40B4-BE49-F238E27FC236}">
              <a16:creationId xmlns:a16="http://schemas.microsoft.com/office/drawing/2014/main" id="{00000000-0008-0000-6B00-000009000000}"/>
            </a:ext>
          </a:extLst>
        </xdr:cNvPr>
        <xdr:cNvSpPr/>
      </xdr:nvSpPr>
      <xdr:spPr>
        <a:xfrm flipH="1">
          <a:off x="10033628424" y="8752023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40</xdr:row>
      <xdr:rowOff>188686</xdr:rowOff>
    </xdr:from>
    <xdr:to>
      <xdr:col>10</xdr:col>
      <xdr:colOff>3652611</xdr:colOff>
      <xdr:row>40</xdr:row>
      <xdr:rowOff>651328</xdr:rowOff>
    </xdr:to>
    <xdr:sp macro="" textlink="">
      <xdr:nvSpPr>
        <xdr:cNvPr id="10" name="Rectangle 9">
          <a:extLst>
            <a:ext uri="{FF2B5EF4-FFF2-40B4-BE49-F238E27FC236}">
              <a16:creationId xmlns:a16="http://schemas.microsoft.com/office/drawing/2014/main" id="{00000000-0008-0000-6B00-00000A000000}"/>
            </a:ext>
          </a:extLst>
        </xdr:cNvPr>
        <xdr:cNvSpPr/>
      </xdr:nvSpPr>
      <xdr:spPr>
        <a:xfrm flipH="1">
          <a:off x="9997883139" y="8741863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1273629</xdr:colOff>
      <xdr:row>1</xdr:row>
      <xdr:rowOff>1825603</xdr:rowOff>
    </xdr:from>
    <xdr:to>
      <xdr:col>5</xdr:col>
      <xdr:colOff>1219200</xdr:colOff>
      <xdr:row>2</xdr:row>
      <xdr:rowOff>3470635</xdr:rowOff>
    </xdr:to>
    <xdr:pic>
      <xdr:nvPicPr>
        <xdr:cNvPr id="11" name="Picture 10">
          <a:extLst>
            <a:ext uri="{FF2B5EF4-FFF2-40B4-BE49-F238E27FC236}">
              <a16:creationId xmlns:a16="http://schemas.microsoft.com/office/drawing/2014/main" id="{00000000-0008-0000-6B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2" name="Picture 11" descr="index">
          <a:extLst>
            <a:ext uri="{FF2B5EF4-FFF2-40B4-BE49-F238E27FC236}">
              <a16:creationId xmlns:a16="http://schemas.microsoft.com/office/drawing/2014/main" id="{00000000-0008-0000-6B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3" name="Picture 12">
          <a:extLst>
            <a:ext uri="{FF2B5EF4-FFF2-40B4-BE49-F238E27FC236}">
              <a16:creationId xmlns:a16="http://schemas.microsoft.com/office/drawing/2014/main" id="{00000000-0008-0000-6B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4" name="Picture 13" descr="index">
          <a:extLst>
            <a:ext uri="{FF2B5EF4-FFF2-40B4-BE49-F238E27FC236}">
              <a16:creationId xmlns:a16="http://schemas.microsoft.com/office/drawing/2014/main" id="{00000000-0008-0000-6B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9.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6C00-000002000000}"/>
            </a:ext>
          </a:extLst>
        </xdr:cNvPr>
        <xdr:cNvPicPr>
          <a:picLocks noChangeAspect="1"/>
        </xdr:cNvPicPr>
      </xdr:nvPicPr>
      <xdr:blipFill>
        <a:blip xmlns:r="http://schemas.openxmlformats.org/officeDocument/2006/relationships" r:embed="rId1"/>
        <a:stretch>
          <a:fillRect/>
        </a:stretch>
      </xdr:blipFill>
      <xdr:spPr>
        <a:xfrm>
          <a:off x="9987743551" y="109442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6C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6C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1265665" name="Object 1" hidden="1">
                <a:extLst>
                  <a:ext uri="{63B3BB69-23CF-44E3-9099-C40C66FF867C}">
                    <a14:compatExt spid="_x0000_s1265665"/>
                  </a:ext>
                  <a:ext uri="{FF2B5EF4-FFF2-40B4-BE49-F238E27FC236}">
                    <a16:creationId xmlns:a16="http://schemas.microsoft.com/office/drawing/2014/main" id="{00000000-0008-0000-6C00-0000015013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6C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6C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6C00-000007000000}"/>
            </a:ext>
          </a:extLst>
        </xdr:cNvPr>
        <xdr:cNvPicPr>
          <a:picLocks noChangeAspect="1"/>
        </xdr:cNvPicPr>
      </xdr:nvPicPr>
      <xdr:blipFill>
        <a:blip xmlns:r="http://schemas.openxmlformats.org/officeDocument/2006/relationships" r:embed="rId1"/>
        <a:stretch>
          <a:fillRect/>
        </a:stretch>
      </xdr:blipFill>
      <xdr:spPr>
        <a:xfrm>
          <a:off x="9987743551" y="106203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1265666" name="Check Box 2" hidden="1">
              <a:extLst>
                <a:ext uri="{63B3BB69-23CF-44E3-9099-C40C66FF867C}">
                  <a14:compatExt spid="_x0000_s1265666"/>
                </a:ext>
                <a:ext uri="{FF2B5EF4-FFF2-40B4-BE49-F238E27FC236}">
                  <a16:creationId xmlns:a16="http://schemas.microsoft.com/office/drawing/2014/main" id="{00000000-0008-0000-6C00-000002501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1265667" name="Check Box 3" hidden="1">
              <a:extLst>
                <a:ext uri="{63B3BB69-23CF-44E3-9099-C40C66FF867C}">
                  <a14:compatExt spid="_x0000_s1265667"/>
                </a:ext>
                <a:ext uri="{FF2B5EF4-FFF2-40B4-BE49-F238E27FC236}">
                  <a16:creationId xmlns:a16="http://schemas.microsoft.com/office/drawing/2014/main" id="{00000000-0008-0000-6C00-000003501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1265668" name="Check Box 4" hidden="1">
              <a:extLst>
                <a:ext uri="{63B3BB69-23CF-44E3-9099-C40C66FF867C}">
                  <a14:compatExt spid="_x0000_s1265668"/>
                </a:ext>
                <a:ext uri="{FF2B5EF4-FFF2-40B4-BE49-F238E27FC236}">
                  <a16:creationId xmlns:a16="http://schemas.microsoft.com/office/drawing/2014/main" id="{00000000-0008-0000-6C00-000004501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1265669" name="Check Box 5" hidden="1">
              <a:extLst>
                <a:ext uri="{63B3BB69-23CF-44E3-9099-C40C66FF867C}">
                  <a14:compatExt spid="_x0000_s1265669"/>
                </a:ext>
                <a:ext uri="{FF2B5EF4-FFF2-40B4-BE49-F238E27FC236}">
                  <a16:creationId xmlns:a16="http://schemas.microsoft.com/office/drawing/2014/main" id="{00000000-0008-0000-6C00-000005501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1265670" name="Check Box 6" hidden="1">
              <a:extLst>
                <a:ext uri="{63B3BB69-23CF-44E3-9099-C40C66FF867C}">
                  <a14:compatExt spid="_x0000_s1265670"/>
                </a:ext>
                <a:ext uri="{FF2B5EF4-FFF2-40B4-BE49-F238E27FC236}">
                  <a16:creationId xmlns:a16="http://schemas.microsoft.com/office/drawing/2014/main" id="{00000000-0008-0000-6C00-000006501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10.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6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3" name="Picture 2" descr="index">
          <a:extLst>
            <a:ext uri="{FF2B5EF4-FFF2-40B4-BE49-F238E27FC236}">
              <a16:creationId xmlns:a16="http://schemas.microsoft.com/office/drawing/2014/main" id="{00000000-0008-0000-6D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40</xdr:row>
      <xdr:rowOff>233589</xdr:rowOff>
    </xdr:from>
    <xdr:to>
      <xdr:col>6</xdr:col>
      <xdr:colOff>4940527</xdr:colOff>
      <xdr:row>40</xdr:row>
      <xdr:rowOff>587374</xdr:rowOff>
    </xdr:to>
    <xdr:sp macro="" textlink="">
      <xdr:nvSpPr>
        <xdr:cNvPr id="4" name="Rectangle 3">
          <a:extLst>
            <a:ext uri="{FF2B5EF4-FFF2-40B4-BE49-F238E27FC236}">
              <a16:creationId xmlns:a16="http://schemas.microsoft.com/office/drawing/2014/main" id="{00000000-0008-0000-6D00-000004000000}"/>
            </a:ext>
          </a:extLst>
        </xdr:cNvPr>
        <xdr:cNvSpPr/>
      </xdr:nvSpPr>
      <xdr:spPr>
        <a:xfrm flipH="1">
          <a:off x="10020102923" y="8703491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1130526</xdr:colOff>
      <xdr:row>40</xdr:row>
      <xdr:rowOff>258536</xdr:rowOff>
    </xdr:from>
    <xdr:to>
      <xdr:col>5</xdr:col>
      <xdr:colOff>1600201</xdr:colOff>
      <xdr:row>40</xdr:row>
      <xdr:rowOff>762000</xdr:rowOff>
    </xdr:to>
    <xdr:sp macro="" textlink="">
      <xdr:nvSpPr>
        <xdr:cNvPr id="5" name="Rectangle 4">
          <a:extLst>
            <a:ext uri="{FF2B5EF4-FFF2-40B4-BE49-F238E27FC236}">
              <a16:creationId xmlns:a16="http://schemas.microsoft.com/office/drawing/2014/main" id="{00000000-0008-0000-6D00-000005000000}"/>
            </a:ext>
          </a:extLst>
        </xdr:cNvPr>
        <xdr:cNvSpPr/>
      </xdr:nvSpPr>
      <xdr:spPr>
        <a:xfrm flipH="1">
          <a:off x="10028443874" y="8705986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40</xdr:row>
      <xdr:rowOff>187099</xdr:rowOff>
    </xdr:from>
    <xdr:to>
      <xdr:col>8</xdr:col>
      <xdr:colOff>1296761</xdr:colOff>
      <xdr:row>40</xdr:row>
      <xdr:rowOff>649741</xdr:rowOff>
    </xdr:to>
    <xdr:sp macro="" textlink="">
      <xdr:nvSpPr>
        <xdr:cNvPr id="6" name="Rectangle 5">
          <a:extLst>
            <a:ext uri="{FF2B5EF4-FFF2-40B4-BE49-F238E27FC236}">
              <a16:creationId xmlns:a16="http://schemas.microsoft.com/office/drawing/2014/main" id="{00000000-0008-0000-6D00-000006000000}"/>
            </a:ext>
          </a:extLst>
        </xdr:cNvPr>
        <xdr:cNvSpPr/>
      </xdr:nvSpPr>
      <xdr:spPr>
        <a:xfrm flipH="1">
          <a:off x="10008544789" y="8698842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40</xdr:row>
      <xdr:rowOff>0</xdr:rowOff>
    </xdr:from>
    <xdr:to>
      <xdr:col>5</xdr:col>
      <xdr:colOff>9524</xdr:colOff>
      <xdr:row>40</xdr:row>
      <xdr:rowOff>219048</xdr:rowOff>
    </xdr:to>
    <xdr:pic>
      <xdr:nvPicPr>
        <xdr:cNvPr id="7" name="Picture 6">
          <a:extLst>
            <a:ext uri="{FF2B5EF4-FFF2-40B4-BE49-F238E27FC236}">
              <a16:creationId xmlns:a16="http://schemas.microsoft.com/office/drawing/2014/main" id="{00000000-0008-0000-6D00-000007000000}"/>
            </a:ext>
          </a:extLst>
        </xdr:cNvPr>
        <xdr:cNvPicPr>
          <a:picLocks noChangeAspect="1"/>
        </xdr:cNvPicPr>
      </xdr:nvPicPr>
      <xdr:blipFill>
        <a:blip xmlns:r="http://schemas.openxmlformats.org/officeDocument/2006/relationships" r:embed="rId3"/>
        <a:stretch>
          <a:fillRect/>
        </a:stretch>
      </xdr:blipFill>
      <xdr:spPr>
        <a:xfrm>
          <a:off x="10030034551" y="86801325"/>
          <a:ext cx="9524" cy="219048"/>
        </a:xfrm>
        <a:prstGeom prst="rect">
          <a:avLst/>
        </a:prstGeom>
      </xdr:spPr>
    </xdr:pic>
    <xdr:clientData/>
  </xdr:twoCellAnchor>
  <xdr:twoCellAnchor>
    <xdr:from>
      <xdr:col>9</xdr:col>
      <xdr:colOff>3221263</xdr:colOff>
      <xdr:row>40</xdr:row>
      <xdr:rowOff>188686</xdr:rowOff>
    </xdr:from>
    <xdr:to>
      <xdr:col>9</xdr:col>
      <xdr:colOff>3652611</xdr:colOff>
      <xdr:row>40</xdr:row>
      <xdr:rowOff>651328</xdr:rowOff>
    </xdr:to>
    <xdr:sp macro="" textlink="">
      <xdr:nvSpPr>
        <xdr:cNvPr id="8" name="Rectangle 7">
          <a:extLst>
            <a:ext uri="{FF2B5EF4-FFF2-40B4-BE49-F238E27FC236}">
              <a16:creationId xmlns:a16="http://schemas.microsoft.com/office/drawing/2014/main" id="{00000000-0008-0000-6D00-000008000000}"/>
            </a:ext>
          </a:extLst>
        </xdr:cNvPr>
        <xdr:cNvSpPr/>
      </xdr:nvSpPr>
      <xdr:spPr>
        <a:xfrm flipH="1">
          <a:off x="10003226664" y="869900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40</xdr:row>
      <xdr:rowOff>290286</xdr:rowOff>
    </xdr:from>
    <xdr:to>
      <xdr:col>3</xdr:col>
      <xdr:colOff>749526</xdr:colOff>
      <xdr:row>40</xdr:row>
      <xdr:rowOff>752927</xdr:rowOff>
    </xdr:to>
    <xdr:sp macro="" textlink="">
      <xdr:nvSpPr>
        <xdr:cNvPr id="9" name="Rectangle 8">
          <a:extLst>
            <a:ext uri="{FF2B5EF4-FFF2-40B4-BE49-F238E27FC236}">
              <a16:creationId xmlns:a16="http://schemas.microsoft.com/office/drawing/2014/main" id="{00000000-0008-0000-6D00-000009000000}"/>
            </a:ext>
          </a:extLst>
        </xdr:cNvPr>
        <xdr:cNvSpPr/>
      </xdr:nvSpPr>
      <xdr:spPr>
        <a:xfrm flipH="1">
          <a:off x="10033628424" y="8709161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40</xdr:row>
      <xdr:rowOff>188686</xdr:rowOff>
    </xdr:from>
    <xdr:to>
      <xdr:col>10</xdr:col>
      <xdr:colOff>3652611</xdr:colOff>
      <xdr:row>40</xdr:row>
      <xdr:rowOff>651328</xdr:rowOff>
    </xdr:to>
    <xdr:sp macro="" textlink="">
      <xdr:nvSpPr>
        <xdr:cNvPr id="10" name="Rectangle 9">
          <a:extLst>
            <a:ext uri="{FF2B5EF4-FFF2-40B4-BE49-F238E27FC236}">
              <a16:creationId xmlns:a16="http://schemas.microsoft.com/office/drawing/2014/main" id="{00000000-0008-0000-6D00-00000A000000}"/>
            </a:ext>
          </a:extLst>
        </xdr:cNvPr>
        <xdr:cNvSpPr/>
      </xdr:nvSpPr>
      <xdr:spPr>
        <a:xfrm flipH="1">
          <a:off x="9997883139" y="869900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1273629</xdr:colOff>
      <xdr:row>1</xdr:row>
      <xdr:rowOff>1825603</xdr:rowOff>
    </xdr:from>
    <xdr:to>
      <xdr:col>5</xdr:col>
      <xdr:colOff>1219200</xdr:colOff>
      <xdr:row>2</xdr:row>
      <xdr:rowOff>3470635</xdr:rowOff>
    </xdr:to>
    <xdr:pic>
      <xdr:nvPicPr>
        <xdr:cNvPr id="11" name="Picture 10">
          <a:extLst>
            <a:ext uri="{FF2B5EF4-FFF2-40B4-BE49-F238E27FC236}">
              <a16:creationId xmlns:a16="http://schemas.microsoft.com/office/drawing/2014/main" id="{00000000-0008-0000-6D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2" name="Picture 11" descr="index">
          <a:extLst>
            <a:ext uri="{FF2B5EF4-FFF2-40B4-BE49-F238E27FC236}">
              <a16:creationId xmlns:a16="http://schemas.microsoft.com/office/drawing/2014/main" id="{00000000-0008-0000-6D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3" name="Picture 12">
          <a:extLst>
            <a:ext uri="{FF2B5EF4-FFF2-40B4-BE49-F238E27FC236}">
              <a16:creationId xmlns:a16="http://schemas.microsoft.com/office/drawing/2014/main" id="{00000000-0008-0000-6D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4" name="Picture 13" descr="index">
          <a:extLst>
            <a:ext uri="{FF2B5EF4-FFF2-40B4-BE49-F238E27FC236}">
              <a16:creationId xmlns:a16="http://schemas.microsoft.com/office/drawing/2014/main" id="{00000000-0008-0000-6D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1.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6E00-000002000000}"/>
            </a:ext>
          </a:extLst>
        </xdr:cNvPr>
        <xdr:cNvPicPr>
          <a:picLocks noChangeAspect="1"/>
        </xdr:cNvPicPr>
      </xdr:nvPicPr>
      <xdr:blipFill>
        <a:blip xmlns:r="http://schemas.openxmlformats.org/officeDocument/2006/relationships" r:embed="rId1"/>
        <a:stretch>
          <a:fillRect/>
        </a:stretch>
      </xdr:blipFill>
      <xdr:spPr>
        <a:xfrm>
          <a:off x="9988238851" y="107156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6E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635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6E00-000004000000}"/>
            </a:ext>
          </a:extLst>
        </xdr:cNvPr>
        <xdr:cNvGrpSpPr>
          <a:grpSpLocks/>
        </xdr:cNvGrpSpPr>
      </xdr:nvGrpSpPr>
      <xdr:grpSpPr bwMode="auto">
        <a:xfrm>
          <a:off x="9948811183"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1266689" name="Object 1" hidden="1">
                <a:extLst>
                  <a:ext uri="{63B3BB69-23CF-44E3-9099-C40C66FF867C}">
                    <a14:compatExt spid="_x0000_s1266689"/>
                  </a:ext>
                  <a:ext uri="{FF2B5EF4-FFF2-40B4-BE49-F238E27FC236}">
                    <a16:creationId xmlns:a16="http://schemas.microsoft.com/office/drawing/2014/main" id="{00000000-0008-0000-6E00-0000015413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6E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6E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451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6E00-000007000000}"/>
            </a:ext>
          </a:extLst>
        </xdr:cNvPr>
        <xdr:cNvPicPr>
          <a:picLocks noChangeAspect="1"/>
        </xdr:cNvPicPr>
      </xdr:nvPicPr>
      <xdr:blipFill>
        <a:blip xmlns:r="http://schemas.openxmlformats.org/officeDocument/2006/relationships" r:embed="rId1"/>
        <a:stretch>
          <a:fillRect/>
        </a:stretch>
      </xdr:blipFill>
      <xdr:spPr>
        <a:xfrm>
          <a:off x="9988238851" y="103917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1266690" name="Check Box 2" hidden="1">
              <a:extLst>
                <a:ext uri="{63B3BB69-23CF-44E3-9099-C40C66FF867C}">
                  <a14:compatExt spid="_x0000_s1266690"/>
                </a:ext>
                <a:ext uri="{FF2B5EF4-FFF2-40B4-BE49-F238E27FC236}">
                  <a16:creationId xmlns:a16="http://schemas.microsoft.com/office/drawing/2014/main" id="{00000000-0008-0000-6E00-000002541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1266691" name="Check Box 3" hidden="1">
              <a:extLst>
                <a:ext uri="{63B3BB69-23CF-44E3-9099-C40C66FF867C}">
                  <a14:compatExt spid="_x0000_s1266691"/>
                </a:ext>
                <a:ext uri="{FF2B5EF4-FFF2-40B4-BE49-F238E27FC236}">
                  <a16:creationId xmlns:a16="http://schemas.microsoft.com/office/drawing/2014/main" id="{00000000-0008-0000-6E00-000003541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1266692" name="Check Box 4" hidden="1">
              <a:extLst>
                <a:ext uri="{63B3BB69-23CF-44E3-9099-C40C66FF867C}">
                  <a14:compatExt spid="_x0000_s1266692"/>
                </a:ext>
                <a:ext uri="{FF2B5EF4-FFF2-40B4-BE49-F238E27FC236}">
                  <a16:creationId xmlns:a16="http://schemas.microsoft.com/office/drawing/2014/main" id="{00000000-0008-0000-6E00-000004541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1266693" name="Check Box 5" hidden="1">
              <a:extLst>
                <a:ext uri="{63B3BB69-23CF-44E3-9099-C40C66FF867C}">
                  <a14:compatExt spid="_x0000_s1266693"/>
                </a:ext>
                <a:ext uri="{FF2B5EF4-FFF2-40B4-BE49-F238E27FC236}">
                  <a16:creationId xmlns:a16="http://schemas.microsoft.com/office/drawing/2014/main" id="{00000000-0008-0000-6E00-000005541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1266694" name="Check Box 6" hidden="1">
              <a:extLst>
                <a:ext uri="{63B3BB69-23CF-44E3-9099-C40C66FF867C}">
                  <a14:compatExt spid="_x0000_s1266694"/>
                </a:ext>
                <a:ext uri="{FF2B5EF4-FFF2-40B4-BE49-F238E27FC236}">
                  <a16:creationId xmlns:a16="http://schemas.microsoft.com/office/drawing/2014/main" id="{00000000-0008-0000-6E00-000006541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12.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6F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3" name="Picture 2" descr="index">
          <a:extLst>
            <a:ext uri="{FF2B5EF4-FFF2-40B4-BE49-F238E27FC236}">
              <a16:creationId xmlns:a16="http://schemas.microsoft.com/office/drawing/2014/main" id="{00000000-0008-0000-6F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40</xdr:row>
      <xdr:rowOff>233589</xdr:rowOff>
    </xdr:from>
    <xdr:to>
      <xdr:col>6</xdr:col>
      <xdr:colOff>4940527</xdr:colOff>
      <xdr:row>40</xdr:row>
      <xdr:rowOff>587374</xdr:rowOff>
    </xdr:to>
    <xdr:sp macro="" textlink="">
      <xdr:nvSpPr>
        <xdr:cNvPr id="4" name="Rectangle 3">
          <a:extLst>
            <a:ext uri="{FF2B5EF4-FFF2-40B4-BE49-F238E27FC236}">
              <a16:creationId xmlns:a16="http://schemas.microsoft.com/office/drawing/2014/main" id="{00000000-0008-0000-6F00-000004000000}"/>
            </a:ext>
          </a:extLst>
        </xdr:cNvPr>
        <xdr:cNvSpPr/>
      </xdr:nvSpPr>
      <xdr:spPr>
        <a:xfrm flipH="1">
          <a:off x="10020102923" y="8698728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1130526</xdr:colOff>
      <xdr:row>40</xdr:row>
      <xdr:rowOff>258536</xdr:rowOff>
    </xdr:from>
    <xdr:to>
      <xdr:col>5</xdr:col>
      <xdr:colOff>1600201</xdr:colOff>
      <xdr:row>40</xdr:row>
      <xdr:rowOff>762000</xdr:rowOff>
    </xdr:to>
    <xdr:sp macro="" textlink="">
      <xdr:nvSpPr>
        <xdr:cNvPr id="5" name="Rectangle 4">
          <a:extLst>
            <a:ext uri="{FF2B5EF4-FFF2-40B4-BE49-F238E27FC236}">
              <a16:creationId xmlns:a16="http://schemas.microsoft.com/office/drawing/2014/main" id="{00000000-0008-0000-6F00-000005000000}"/>
            </a:ext>
          </a:extLst>
        </xdr:cNvPr>
        <xdr:cNvSpPr/>
      </xdr:nvSpPr>
      <xdr:spPr>
        <a:xfrm flipH="1">
          <a:off x="10028443874" y="87012236"/>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40</xdr:row>
      <xdr:rowOff>187099</xdr:rowOff>
    </xdr:from>
    <xdr:to>
      <xdr:col>8</xdr:col>
      <xdr:colOff>1296761</xdr:colOff>
      <xdr:row>40</xdr:row>
      <xdr:rowOff>649741</xdr:rowOff>
    </xdr:to>
    <xdr:sp macro="" textlink="">
      <xdr:nvSpPr>
        <xdr:cNvPr id="6" name="Rectangle 5">
          <a:extLst>
            <a:ext uri="{FF2B5EF4-FFF2-40B4-BE49-F238E27FC236}">
              <a16:creationId xmlns:a16="http://schemas.microsoft.com/office/drawing/2014/main" id="{00000000-0008-0000-6F00-000006000000}"/>
            </a:ext>
          </a:extLst>
        </xdr:cNvPr>
        <xdr:cNvSpPr/>
      </xdr:nvSpPr>
      <xdr:spPr>
        <a:xfrm flipH="1">
          <a:off x="10008544789" y="8694079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40</xdr:row>
      <xdr:rowOff>0</xdr:rowOff>
    </xdr:from>
    <xdr:to>
      <xdr:col>5</xdr:col>
      <xdr:colOff>9524</xdr:colOff>
      <xdr:row>40</xdr:row>
      <xdr:rowOff>219048</xdr:rowOff>
    </xdr:to>
    <xdr:pic>
      <xdr:nvPicPr>
        <xdr:cNvPr id="7" name="Picture 6">
          <a:extLst>
            <a:ext uri="{FF2B5EF4-FFF2-40B4-BE49-F238E27FC236}">
              <a16:creationId xmlns:a16="http://schemas.microsoft.com/office/drawing/2014/main" id="{00000000-0008-0000-6F00-000007000000}"/>
            </a:ext>
          </a:extLst>
        </xdr:cNvPr>
        <xdr:cNvPicPr>
          <a:picLocks noChangeAspect="1"/>
        </xdr:cNvPicPr>
      </xdr:nvPicPr>
      <xdr:blipFill>
        <a:blip xmlns:r="http://schemas.openxmlformats.org/officeDocument/2006/relationships" r:embed="rId3"/>
        <a:stretch>
          <a:fillRect/>
        </a:stretch>
      </xdr:blipFill>
      <xdr:spPr>
        <a:xfrm>
          <a:off x="10030034551" y="86753700"/>
          <a:ext cx="9524" cy="219048"/>
        </a:xfrm>
        <a:prstGeom prst="rect">
          <a:avLst/>
        </a:prstGeom>
      </xdr:spPr>
    </xdr:pic>
    <xdr:clientData/>
  </xdr:twoCellAnchor>
  <xdr:twoCellAnchor>
    <xdr:from>
      <xdr:col>9</xdr:col>
      <xdr:colOff>3221263</xdr:colOff>
      <xdr:row>40</xdr:row>
      <xdr:rowOff>188686</xdr:rowOff>
    </xdr:from>
    <xdr:to>
      <xdr:col>9</xdr:col>
      <xdr:colOff>3652611</xdr:colOff>
      <xdr:row>40</xdr:row>
      <xdr:rowOff>651328</xdr:rowOff>
    </xdr:to>
    <xdr:sp macro="" textlink="">
      <xdr:nvSpPr>
        <xdr:cNvPr id="8" name="Rectangle 7">
          <a:extLst>
            <a:ext uri="{FF2B5EF4-FFF2-40B4-BE49-F238E27FC236}">
              <a16:creationId xmlns:a16="http://schemas.microsoft.com/office/drawing/2014/main" id="{00000000-0008-0000-6F00-000008000000}"/>
            </a:ext>
          </a:extLst>
        </xdr:cNvPr>
        <xdr:cNvSpPr/>
      </xdr:nvSpPr>
      <xdr:spPr>
        <a:xfrm flipH="1">
          <a:off x="10003226664" y="869423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40</xdr:row>
      <xdr:rowOff>290286</xdr:rowOff>
    </xdr:from>
    <xdr:to>
      <xdr:col>3</xdr:col>
      <xdr:colOff>749526</xdr:colOff>
      <xdr:row>40</xdr:row>
      <xdr:rowOff>752927</xdr:rowOff>
    </xdr:to>
    <xdr:sp macro="" textlink="">
      <xdr:nvSpPr>
        <xdr:cNvPr id="9" name="Rectangle 8">
          <a:extLst>
            <a:ext uri="{FF2B5EF4-FFF2-40B4-BE49-F238E27FC236}">
              <a16:creationId xmlns:a16="http://schemas.microsoft.com/office/drawing/2014/main" id="{00000000-0008-0000-6F00-000009000000}"/>
            </a:ext>
          </a:extLst>
        </xdr:cNvPr>
        <xdr:cNvSpPr/>
      </xdr:nvSpPr>
      <xdr:spPr>
        <a:xfrm flipH="1">
          <a:off x="10033628424" y="8704398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40</xdr:row>
      <xdr:rowOff>188686</xdr:rowOff>
    </xdr:from>
    <xdr:to>
      <xdr:col>10</xdr:col>
      <xdr:colOff>3652611</xdr:colOff>
      <xdr:row>40</xdr:row>
      <xdr:rowOff>651328</xdr:rowOff>
    </xdr:to>
    <xdr:sp macro="" textlink="">
      <xdr:nvSpPr>
        <xdr:cNvPr id="10" name="Rectangle 9">
          <a:extLst>
            <a:ext uri="{FF2B5EF4-FFF2-40B4-BE49-F238E27FC236}">
              <a16:creationId xmlns:a16="http://schemas.microsoft.com/office/drawing/2014/main" id="{00000000-0008-0000-6F00-00000A000000}"/>
            </a:ext>
          </a:extLst>
        </xdr:cNvPr>
        <xdr:cNvSpPr/>
      </xdr:nvSpPr>
      <xdr:spPr>
        <a:xfrm flipH="1">
          <a:off x="9997883139" y="869423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1273629</xdr:colOff>
      <xdr:row>1</xdr:row>
      <xdr:rowOff>1825603</xdr:rowOff>
    </xdr:from>
    <xdr:to>
      <xdr:col>5</xdr:col>
      <xdr:colOff>1219200</xdr:colOff>
      <xdr:row>2</xdr:row>
      <xdr:rowOff>3470635</xdr:rowOff>
    </xdr:to>
    <xdr:pic>
      <xdr:nvPicPr>
        <xdr:cNvPr id="11" name="Picture 10">
          <a:extLst>
            <a:ext uri="{FF2B5EF4-FFF2-40B4-BE49-F238E27FC236}">
              <a16:creationId xmlns:a16="http://schemas.microsoft.com/office/drawing/2014/main" id="{00000000-0008-0000-6F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2" name="Picture 11" descr="index">
          <a:extLst>
            <a:ext uri="{FF2B5EF4-FFF2-40B4-BE49-F238E27FC236}">
              <a16:creationId xmlns:a16="http://schemas.microsoft.com/office/drawing/2014/main" id="{00000000-0008-0000-6F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3" name="Picture 12">
          <a:extLst>
            <a:ext uri="{FF2B5EF4-FFF2-40B4-BE49-F238E27FC236}">
              <a16:creationId xmlns:a16="http://schemas.microsoft.com/office/drawing/2014/main" id="{00000000-0008-0000-6F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882487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4" name="Picture 13" descr="index">
          <a:extLst>
            <a:ext uri="{FF2B5EF4-FFF2-40B4-BE49-F238E27FC236}">
              <a16:creationId xmlns:a16="http://schemas.microsoft.com/office/drawing/2014/main" id="{00000000-0008-0000-6F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3.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7000-000002000000}"/>
            </a:ext>
          </a:extLst>
        </xdr:cNvPr>
        <xdr:cNvPicPr>
          <a:picLocks noChangeAspect="1"/>
        </xdr:cNvPicPr>
      </xdr:nvPicPr>
      <xdr:blipFill>
        <a:blip xmlns:r="http://schemas.openxmlformats.org/officeDocument/2006/relationships" r:embed="rId1"/>
        <a:stretch>
          <a:fillRect/>
        </a:stretch>
      </xdr:blipFill>
      <xdr:spPr>
        <a:xfrm>
          <a:off x="9990048601" y="121920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38100</xdr:rowOff>
        </xdr:to>
        <xdr:sp macro="" textlink="">
          <xdr:nvSpPr>
            <xdr:cNvPr id="1137665" name="Check Box 1" hidden="1">
              <a:extLst>
                <a:ext uri="{63B3BB69-23CF-44E3-9099-C40C66FF867C}">
                  <a14:compatExt spid="_x0000_s1137665"/>
                </a:ext>
                <a:ext uri="{FF2B5EF4-FFF2-40B4-BE49-F238E27FC236}">
                  <a16:creationId xmlns:a16="http://schemas.microsoft.com/office/drawing/2014/main" id="{00000000-0008-0000-7000-0000015C1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1009650</xdr:colOff>
          <xdr:row>36</xdr:row>
          <xdr:rowOff>9525</xdr:rowOff>
        </xdr:to>
        <xdr:sp macro="" textlink="">
          <xdr:nvSpPr>
            <xdr:cNvPr id="1137666" name="Check Box 2" hidden="1">
              <a:extLst>
                <a:ext uri="{63B3BB69-23CF-44E3-9099-C40C66FF867C}">
                  <a14:compatExt spid="_x0000_s1137666"/>
                </a:ext>
                <a:ext uri="{FF2B5EF4-FFF2-40B4-BE49-F238E27FC236}">
                  <a16:creationId xmlns:a16="http://schemas.microsoft.com/office/drawing/2014/main" id="{00000000-0008-0000-7000-0000025C1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1137667" name="Check Box 3" hidden="1">
              <a:extLst>
                <a:ext uri="{63B3BB69-23CF-44E3-9099-C40C66FF867C}">
                  <a14:compatExt spid="_x0000_s1137667"/>
                </a:ext>
                <a:ext uri="{FF2B5EF4-FFF2-40B4-BE49-F238E27FC236}">
                  <a16:creationId xmlns:a16="http://schemas.microsoft.com/office/drawing/2014/main" id="{00000000-0008-0000-7000-0000035C1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609600</xdr:colOff>
          <xdr:row>36</xdr:row>
          <xdr:rowOff>38100</xdr:rowOff>
        </xdr:to>
        <xdr:sp macro="" textlink="">
          <xdr:nvSpPr>
            <xdr:cNvPr id="1137668" name="Check Box 4" hidden="1">
              <a:extLst>
                <a:ext uri="{63B3BB69-23CF-44E3-9099-C40C66FF867C}">
                  <a14:compatExt spid="_x0000_s1137668"/>
                </a:ext>
                <a:ext uri="{FF2B5EF4-FFF2-40B4-BE49-F238E27FC236}">
                  <a16:creationId xmlns:a16="http://schemas.microsoft.com/office/drawing/2014/main" id="{00000000-0008-0000-7000-0000045C1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38100</xdr:rowOff>
        </xdr:to>
        <xdr:sp macro="" textlink="">
          <xdr:nvSpPr>
            <xdr:cNvPr id="1137669" name="Check Box 5" hidden="1">
              <a:extLst>
                <a:ext uri="{63B3BB69-23CF-44E3-9099-C40C66FF867C}">
                  <a14:compatExt spid="_x0000_s1137669"/>
                </a:ext>
                <a:ext uri="{FF2B5EF4-FFF2-40B4-BE49-F238E27FC236}">
                  <a16:creationId xmlns:a16="http://schemas.microsoft.com/office/drawing/2014/main" id="{00000000-0008-0000-7000-0000055C1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3" name="Picture 1">
          <a:extLst>
            <a:ext uri="{FF2B5EF4-FFF2-40B4-BE49-F238E27FC236}">
              <a16:creationId xmlns:a16="http://schemas.microsoft.com/office/drawing/2014/main" id="{00000000-0008-0000-7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9302456" y="838620"/>
          <a:ext cx="1219033"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4" name="Group 3">
          <a:extLst>
            <a:ext uri="{FF2B5EF4-FFF2-40B4-BE49-F238E27FC236}">
              <a16:creationId xmlns:a16="http://schemas.microsoft.com/office/drawing/2014/main" id="{00000000-0008-0000-7000-000004000000}"/>
            </a:ext>
          </a:extLst>
        </xdr:cNvPr>
        <xdr:cNvGrpSpPr>
          <a:grpSpLocks/>
        </xdr:cNvGrpSpPr>
      </xdr:nvGrpSpPr>
      <xdr:grpSpPr bwMode="auto">
        <a:xfrm>
          <a:off x="10034148379" y="779689"/>
          <a:ext cx="2520615" cy="1402556"/>
          <a:chOff x="7483" y="1187"/>
          <a:chExt cx="3022" cy="1915"/>
        </a:xfrm>
      </xdr:grpSpPr>
      <mc:AlternateContent xmlns:mc="http://schemas.openxmlformats.org/markup-compatibility/2006">
        <mc:Choice xmlns:a14="http://schemas.microsoft.com/office/drawing/2010/main" Requires="a14">
          <xdr:sp macro="" textlink="">
            <xdr:nvSpPr>
              <xdr:cNvPr id="1137670" name="Object 6" hidden="1">
                <a:extLst>
                  <a:ext uri="{63B3BB69-23CF-44E3-9099-C40C66FF867C}">
                    <a14:compatExt spid="_x0000_s1137670"/>
                  </a:ext>
                  <a:ext uri="{FF2B5EF4-FFF2-40B4-BE49-F238E27FC236}">
                    <a16:creationId xmlns:a16="http://schemas.microsoft.com/office/drawing/2014/main" id="{00000000-0008-0000-7000-0000065C11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70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6" name="Picture 5" descr="index">
          <a:extLst>
            <a:ext uri="{FF2B5EF4-FFF2-40B4-BE49-F238E27FC236}">
              <a16:creationId xmlns:a16="http://schemas.microsoft.com/office/drawing/2014/main" id="{00000000-0008-0000-70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74393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7000-000007000000}"/>
            </a:ext>
          </a:extLst>
        </xdr:cNvPr>
        <xdr:cNvPicPr>
          <a:picLocks noChangeAspect="1"/>
        </xdr:cNvPicPr>
      </xdr:nvPicPr>
      <xdr:blipFill>
        <a:blip xmlns:r="http://schemas.openxmlformats.org/officeDocument/2006/relationships" r:embed="rId1"/>
        <a:stretch>
          <a:fillRect/>
        </a:stretch>
      </xdr:blipFill>
      <xdr:spPr>
        <a:xfrm>
          <a:off x="9990048601" y="119062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180975</xdr:colOff>
          <xdr:row>34</xdr:row>
          <xdr:rowOff>247650</xdr:rowOff>
        </xdr:to>
        <xdr:sp macro="" textlink="">
          <xdr:nvSpPr>
            <xdr:cNvPr id="1137671" name="Check Box 7" hidden="1">
              <a:extLst>
                <a:ext uri="{63B3BB69-23CF-44E3-9099-C40C66FF867C}">
                  <a14:compatExt spid="_x0000_s1137671"/>
                </a:ext>
                <a:ext uri="{FF2B5EF4-FFF2-40B4-BE49-F238E27FC236}">
                  <a16:creationId xmlns:a16="http://schemas.microsoft.com/office/drawing/2014/main" id="{00000000-0008-0000-7000-0000075C1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657225</xdr:colOff>
          <xdr:row>34</xdr:row>
          <xdr:rowOff>247650</xdr:rowOff>
        </xdr:to>
        <xdr:sp macro="" textlink="">
          <xdr:nvSpPr>
            <xdr:cNvPr id="1137672" name="Check Box 8" hidden="1">
              <a:extLst>
                <a:ext uri="{63B3BB69-23CF-44E3-9099-C40C66FF867C}">
                  <a14:compatExt spid="_x0000_s1137672"/>
                </a:ext>
                <a:ext uri="{FF2B5EF4-FFF2-40B4-BE49-F238E27FC236}">
                  <a16:creationId xmlns:a16="http://schemas.microsoft.com/office/drawing/2014/main" id="{00000000-0008-0000-7000-0000085C1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228600</xdr:rowOff>
        </xdr:to>
        <xdr:sp macro="" textlink="">
          <xdr:nvSpPr>
            <xdr:cNvPr id="1137673" name="Check Box 9" hidden="1">
              <a:extLst>
                <a:ext uri="{63B3BB69-23CF-44E3-9099-C40C66FF867C}">
                  <a14:compatExt spid="_x0000_s1137673"/>
                </a:ext>
                <a:ext uri="{FF2B5EF4-FFF2-40B4-BE49-F238E27FC236}">
                  <a16:creationId xmlns:a16="http://schemas.microsoft.com/office/drawing/2014/main" id="{00000000-0008-0000-7000-0000095C1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276225</xdr:rowOff>
        </xdr:to>
        <xdr:sp macro="" textlink="">
          <xdr:nvSpPr>
            <xdr:cNvPr id="1137674" name="Check Box 10" hidden="1">
              <a:extLst>
                <a:ext uri="{63B3BB69-23CF-44E3-9099-C40C66FF867C}">
                  <a14:compatExt spid="_x0000_s1137674"/>
                </a:ext>
                <a:ext uri="{FF2B5EF4-FFF2-40B4-BE49-F238E27FC236}">
                  <a16:creationId xmlns:a16="http://schemas.microsoft.com/office/drawing/2014/main" id="{00000000-0008-0000-7000-00000A5C1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228600</xdr:colOff>
          <xdr:row>34</xdr:row>
          <xdr:rowOff>228600</xdr:rowOff>
        </xdr:to>
        <xdr:sp macro="" textlink="">
          <xdr:nvSpPr>
            <xdr:cNvPr id="1137675" name="Check Box 11" hidden="1">
              <a:extLst>
                <a:ext uri="{63B3BB69-23CF-44E3-9099-C40C66FF867C}">
                  <a14:compatExt spid="_x0000_s1137675"/>
                </a:ext>
                <a:ext uri="{FF2B5EF4-FFF2-40B4-BE49-F238E27FC236}">
                  <a16:creationId xmlns:a16="http://schemas.microsoft.com/office/drawing/2014/main" id="{00000000-0008-0000-7000-00000B5C1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14.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7100-000002000000}"/>
            </a:ext>
          </a:extLst>
        </xdr:cNvPr>
        <xdr:cNvPicPr>
          <a:picLocks noChangeAspect="1"/>
        </xdr:cNvPicPr>
      </xdr:nvPicPr>
      <xdr:blipFill>
        <a:blip xmlns:r="http://schemas.openxmlformats.org/officeDocument/2006/relationships" r:embed="rId1"/>
        <a:stretch>
          <a:fillRect/>
        </a:stretch>
      </xdr:blipFill>
      <xdr:spPr>
        <a:xfrm>
          <a:off x="9988619851"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152400</xdr:colOff>
          <xdr:row>34</xdr:row>
          <xdr:rowOff>247650</xdr:rowOff>
        </xdr:to>
        <xdr:sp macro="" textlink="">
          <xdr:nvSpPr>
            <xdr:cNvPr id="1138689" name="Check Box 1" hidden="1">
              <a:extLst>
                <a:ext uri="{63B3BB69-23CF-44E3-9099-C40C66FF867C}">
                  <a14:compatExt spid="_x0000_s1138689"/>
                </a:ext>
                <a:ext uri="{FF2B5EF4-FFF2-40B4-BE49-F238E27FC236}">
                  <a16:creationId xmlns:a16="http://schemas.microsoft.com/office/drawing/2014/main" id="{00000000-0008-0000-7100-000001601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1138690" name="Check Box 2" hidden="1">
              <a:extLst>
                <a:ext uri="{63B3BB69-23CF-44E3-9099-C40C66FF867C}">
                  <a14:compatExt spid="_x0000_s1138690"/>
                </a:ext>
                <a:ext uri="{FF2B5EF4-FFF2-40B4-BE49-F238E27FC236}">
                  <a16:creationId xmlns:a16="http://schemas.microsoft.com/office/drawing/2014/main" id="{00000000-0008-0000-7100-000002601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228600</xdr:rowOff>
        </xdr:to>
        <xdr:sp macro="" textlink="">
          <xdr:nvSpPr>
            <xdr:cNvPr id="1138691" name="Check Box 3" hidden="1">
              <a:extLst>
                <a:ext uri="{63B3BB69-23CF-44E3-9099-C40C66FF867C}">
                  <a14:compatExt spid="_x0000_s1138691"/>
                </a:ext>
                <a:ext uri="{FF2B5EF4-FFF2-40B4-BE49-F238E27FC236}">
                  <a16:creationId xmlns:a16="http://schemas.microsoft.com/office/drawing/2014/main" id="{00000000-0008-0000-7100-000003601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1138692" name="Check Box 4" hidden="1">
              <a:extLst>
                <a:ext uri="{63B3BB69-23CF-44E3-9099-C40C66FF867C}">
                  <a14:compatExt spid="_x0000_s1138692"/>
                </a:ext>
                <a:ext uri="{FF2B5EF4-FFF2-40B4-BE49-F238E27FC236}">
                  <a16:creationId xmlns:a16="http://schemas.microsoft.com/office/drawing/2014/main" id="{00000000-0008-0000-7100-000004601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7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016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7100-000004000000}"/>
            </a:ext>
          </a:extLst>
        </xdr:cNvPr>
        <xdr:cNvGrpSpPr>
          <a:grpSpLocks/>
        </xdr:cNvGrpSpPr>
      </xdr:nvGrpSpPr>
      <xdr:grpSpPr bwMode="auto">
        <a:xfrm>
          <a:off x="9914764910" y="769284"/>
          <a:ext cx="2511010" cy="1214008"/>
          <a:chOff x="7483" y="1187"/>
          <a:chExt cx="3022" cy="1915"/>
        </a:xfrm>
      </xdr:grpSpPr>
      <mc:AlternateContent xmlns:mc="http://schemas.openxmlformats.org/markup-compatibility/2006">
        <mc:Choice xmlns:a14="http://schemas.microsoft.com/office/drawing/2010/main" Requires="a14">
          <xdr:sp macro="" textlink="">
            <xdr:nvSpPr>
              <xdr:cNvPr id="1138693" name="Object 5" hidden="1">
                <a:extLst>
                  <a:ext uri="{63B3BB69-23CF-44E3-9099-C40C66FF867C}">
                    <a14:compatExt spid="_x0000_s1138693"/>
                  </a:ext>
                  <a:ext uri="{FF2B5EF4-FFF2-40B4-BE49-F238E27FC236}">
                    <a16:creationId xmlns:a16="http://schemas.microsoft.com/office/drawing/2014/main" id="{00000000-0008-0000-7100-0000056011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71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6" name="Picture 5" descr="index">
          <a:extLst>
            <a:ext uri="{FF2B5EF4-FFF2-40B4-BE49-F238E27FC236}">
              <a16:creationId xmlns:a16="http://schemas.microsoft.com/office/drawing/2014/main" id="{00000000-0008-0000-71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34246" y="898712"/>
          <a:ext cx="1690347"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1138694" name="Check Box 6" hidden="1">
              <a:extLst>
                <a:ext uri="{63B3BB69-23CF-44E3-9099-C40C66FF867C}">
                  <a14:compatExt spid="_x0000_s1138694"/>
                </a:ext>
                <a:ext uri="{FF2B5EF4-FFF2-40B4-BE49-F238E27FC236}">
                  <a16:creationId xmlns:a16="http://schemas.microsoft.com/office/drawing/2014/main" id="{00000000-0008-0000-7100-000006601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15.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7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3" name="Picture 2" descr="index">
          <a:extLst>
            <a:ext uri="{FF2B5EF4-FFF2-40B4-BE49-F238E27FC236}">
              <a16:creationId xmlns:a16="http://schemas.microsoft.com/office/drawing/2014/main" id="{00000000-0008-0000-7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71</xdr:row>
      <xdr:rowOff>233589</xdr:rowOff>
    </xdr:from>
    <xdr:to>
      <xdr:col>6</xdr:col>
      <xdr:colOff>4940527</xdr:colOff>
      <xdr:row>71</xdr:row>
      <xdr:rowOff>587374</xdr:rowOff>
    </xdr:to>
    <xdr:sp macro="" textlink="">
      <xdr:nvSpPr>
        <xdr:cNvPr id="4" name="Rectangle 3">
          <a:extLst>
            <a:ext uri="{FF2B5EF4-FFF2-40B4-BE49-F238E27FC236}">
              <a16:creationId xmlns:a16="http://schemas.microsoft.com/office/drawing/2014/main" id="{00000000-0008-0000-7200-000004000000}"/>
            </a:ext>
          </a:extLst>
        </xdr:cNvPr>
        <xdr:cNvSpPr/>
      </xdr:nvSpPr>
      <xdr:spPr>
        <a:xfrm flipH="1">
          <a:off x="10018912298" y="17644608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1130526</xdr:colOff>
      <xdr:row>71</xdr:row>
      <xdr:rowOff>258536</xdr:rowOff>
    </xdr:from>
    <xdr:to>
      <xdr:col>5</xdr:col>
      <xdr:colOff>1600201</xdr:colOff>
      <xdr:row>71</xdr:row>
      <xdr:rowOff>762000</xdr:rowOff>
    </xdr:to>
    <xdr:sp macro="" textlink="">
      <xdr:nvSpPr>
        <xdr:cNvPr id="5" name="Rectangle 4">
          <a:extLst>
            <a:ext uri="{FF2B5EF4-FFF2-40B4-BE49-F238E27FC236}">
              <a16:creationId xmlns:a16="http://schemas.microsoft.com/office/drawing/2014/main" id="{00000000-0008-0000-7200-000005000000}"/>
            </a:ext>
          </a:extLst>
        </xdr:cNvPr>
        <xdr:cNvSpPr/>
      </xdr:nvSpPr>
      <xdr:spPr>
        <a:xfrm flipH="1">
          <a:off x="10026634124" y="176471036"/>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71</xdr:row>
      <xdr:rowOff>187099</xdr:rowOff>
    </xdr:from>
    <xdr:to>
      <xdr:col>8</xdr:col>
      <xdr:colOff>1296761</xdr:colOff>
      <xdr:row>71</xdr:row>
      <xdr:rowOff>649741</xdr:rowOff>
    </xdr:to>
    <xdr:sp macro="" textlink="">
      <xdr:nvSpPr>
        <xdr:cNvPr id="6" name="Rectangle 5">
          <a:extLst>
            <a:ext uri="{FF2B5EF4-FFF2-40B4-BE49-F238E27FC236}">
              <a16:creationId xmlns:a16="http://schemas.microsoft.com/office/drawing/2014/main" id="{00000000-0008-0000-7200-000006000000}"/>
            </a:ext>
          </a:extLst>
        </xdr:cNvPr>
        <xdr:cNvSpPr/>
      </xdr:nvSpPr>
      <xdr:spPr>
        <a:xfrm flipH="1">
          <a:off x="10008544789" y="17639959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71</xdr:row>
      <xdr:rowOff>0</xdr:rowOff>
    </xdr:from>
    <xdr:to>
      <xdr:col>5</xdr:col>
      <xdr:colOff>9524</xdr:colOff>
      <xdr:row>71</xdr:row>
      <xdr:rowOff>219048</xdr:rowOff>
    </xdr:to>
    <xdr:pic>
      <xdr:nvPicPr>
        <xdr:cNvPr id="7" name="Picture 6">
          <a:extLst>
            <a:ext uri="{FF2B5EF4-FFF2-40B4-BE49-F238E27FC236}">
              <a16:creationId xmlns:a16="http://schemas.microsoft.com/office/drawing/2014/main" id="{00000000-0008-0000-7200-000007000000}"/>
            </a:ext>
          </a:extLst>
        </xdr:cNvPr>
        <xdr:cNvPicPr>
          <a:picLocks noChangeAspect="1"/>
        </xdr:cNvPicPr>
      </xdr:nvPicPr>
      <xdr:blipFill>
        <a:blip xmlns:r="http://schemas.openxmlformats.org/officeDocument/2006/relationships" r:embed="rId3"/>
        <a:stretch>
          <a:fillRect/>
        </a:stretch>
      </xdr:blipFill>
      <xdr:spPr>
        <a:xfrm>
          <a:off x="10028224801" y="176212500"/>
          <a:ext cx="9524" cy="219048"/>
        </a:xfrm>
        <a:prstGeom prst="rect">
          <a:avLst/>
        </a:prstGeom>
      </xdr:spPr>
    </xdr:pic>
    <xdr:clientData/>
  </xdr:twoCellAnchor>
  <xdr:twoCellAnchor>
    <xdr:from>
      <xdr:col>9</xdr:col>
      <xdr:colOff>3221263</xdr:colOff>
      <xdr:row>71</xdr:row>
      <xdr:rowOff>188686</xdr:rowOff>
    </xdr:from>
    <xdr:to>
      <xdr:col>9</xdr:col>
      <xdr:colOff>3652611</xdr:colOff>
      <xdr:row>71</xdr:row>
      <xdr:rowOff>651328</xdr:rowOff>
    </xdr:to>
    <xdr:sp macro="" textlink="">
      <xdr:nvSpPr>
        <xdr:cNvPr id="8" name="Rectangle 7">
          <a:extLst>
            <a:ext uri="{FF2B5EF4-FFF2-40B4-BE49-F238E27FC236}">
              <a16:creationId xmlns:a16="http://schemas.microsoft.com/office/drawing/2014/main" id="{00000000-0008-0000-7200-000008000000}"/>
            </a:ext>
          </a:extLst>
        </xdr:cNvPr>
        <xdr:cNvSpPr/>
      </xdr:nvSpPr>
      <xdr:spPr>
        <a:xfrm flipH="1">
          <a:off x="10003226664" y="1764011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71</xdr:row>
      <xdr:rowOff>290286</xdr:rowOff>
    </xdr:from>
    <xdr:to>
      <xdr:col>3</xdr:col>
      <xdr:colOff>749526</xdr:colOff>
      <xdr:row>71</xdr:row>
      <xdr:rowOff>752927</xdr:rowOff>
    </xdr:to>
    <xdr:sp macro="" textlink="">
      <xdr:nvSpPr>
        <xdr:cNvPr id="9" name="Rectangle 8">
          <a:extLst>
            <a:ext uri="{FF2B5EF4-FFF2-40B4-BE49-F238E27FC236}">
              <a16:creationId xmlns:a16="http://schemas.microsoft.com/office/drawing/2014/main" id="{00000000-0008-0000-7200-000009000000}"/>
            </a:ext>
          </a:extLst>
        </xdr:cNvPr>
        <xdr:cNvSpPr/>
      </xdr:nvSpPr>
      <xdr:spPr>
        <a:xfrm flipH="1">
          <a:off x="10031818674" y="17650278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71</xdr:row>
      <xdr:rowOff>188686</xdr:rowOff>
    </xdr:from>
    <xdr:to>
      <xdr:col>10</xdr:col>
      <xdr:colOff>3652611</xdr:colOff>
      <xdr:row>71</xdr:row>
      <xdr:rowOff>651328</xdr:rowOff>
    </xdr:to>
    <xdr:sp macro="" textlink="">
      <xdr:nvSpPr>
        <xdr:cNvPr id="10" name="Rectangle 9">
          <a:extLst>
            <a:ext uri="{FF2B5EF4-FFF2-40B4-BE49-F238E27FC236}">
              <a16:creationId xmlns:a16="http://schemas.microsoft.com/office/drawing/2014/main" id="{00000000-0008-0000-7200-00000A000000}"/>
            </a:ext>
          </a:extLst>
        </xdr:cNvPr>
        <xdr:cNvSpPr/>
      </xdr:nvSpPr>
      <xdr:spPr>
        <a:xfrm flipH="1">
          <a:off x="9997883139" y="1764011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1273629</xdr:colOff>
      <xdr:row>1</xdr:row>
      <xdr:rowOff>1825603</xdr:rowOff>
    </xdr:from>
    <xdr:to>
      <xdr:col>5</xdr:col>
      <xdr:colOff>1219200</xdr:colOff>
      <xdr:row>2</xdr:row>
      <xdr:rowOff>3470635</xdr:rowOff>
    </xdr:to>
    <xdr:pic>
      <xdr:nvPicPr>
        <xdr:cNvPr id="11" name="Picture 10">
          <a:extLst>
            <a:ext uri="{FF2B5EF4-FFF2-40B4-BE49-F238E27FC236}">
              <a16:creationId xmlns:a16="http://schemas.microsoft.com/office/drawing/2014/main" id="{00000000-0008-0000-72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2" name="Picture 11" descr="index">
          <a:extLst>
            <a:ext uri="{FF2B5EF4-FFF2-40B4-BE49-F238E27FC236}">
              <a16:creationId xmlns:a16="http://schemas.microsoft.com/office/drawing/2014/main" id="{00000000-0008-0000-72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6.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7300-000002000000}"/>
            </a:ext>
          </a:extLst>
        </xdr:cNvPr>
        <xdr:cNvPicPr>
          <a:picLocks noChangeAspect="1"/>
        </xdr:cNvPicPr>
      </xdr:nvPicPr>
      <xdr:blipFill>
        <a:blip xmlns:r="http://schemas.openxmlformats.org/officeDocument/2006/relationships" r:embed="rId1"/>
        <a:stretch>
          <a:fillRect/>
        </a:stretch>
      </xdr:blipFill>
      <xdr:spPr>
        <a:xfrm>
          <a:off x="9987743551" y="109442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7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73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1139713" name="Object 1" hidden="1">
                <a:extLst>
                  <a:ext uri="{63B3BB69-23CF-44E3-9099-C40C66FF867C}">
                    <a14:compatExt spid="_x0000_s1139713"/>
                  </a:ext>
                  <a:ext uri="{FF2B5EF4-FFF2-40B4-BE49-F238E27FC236}">
                    <a16:creationId xmlns:a16="http://schemas.microsoft.com/office/drawing/2014/main" id="{00000000-0008-0000-7300-0000016411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73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73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7300-000007000000}"/>
            </a:ext>
          </a:extLst>
        </xdr:cNvPr>
        <xdr:cNvPicPr>
          <a:picLocks noChangeAspect="1"/>
        </xdr:cNvPicPr>
      </xdr:nvPicPr>
      <xdr:blipFill>
        <a:blip xmlns:r="http://schemas.openxmlformats.org/officeDocument/2006/relationships" r:embed="rId1"/>
        <a:stretch>
          <a:fillRect/>
        </a:stretch>
      </xdr:blipFill>
      <xdr:spPr>
        <a:xfrm>
          <a:off x="9987743551" y="106203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1139714" name="Check Box 2" hidden="1">
              <a:extLst>
                <a:ext uri="{63B3BB69-23CF-44E3-9099-C40C66FF867C}">
                  <a14:compatExt spid="_x0000_s1139714"/>
                </a:ext>
                <a:ext uri="{FF2B5EF4-FFF2-40B4-BE49-F238E27FC236}">
                  <a16:creationId xmlns:a16="http://schemas.microsoft.com/office/drawing/2014/main" id="{00000000-0008-0000-7300-000002641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1139715" name="Check Box 3" hidden="1">
              <a:extLst>
                <a:ext uri="{63B3BB69-23CF-44E3-9099-C40C66FF867C}">
                  <a14:compatExt spid="_x0000_s1139715"/>
                </a:ext>
                <a:ext uri="{FF2B5EF4-FFF2-40B4-BE49-F238E27FC236}">
                  <a16:creationId xmlns:a16="http://schemas.microsoft.com/office/drawing/2014/main" id="{00000000-0008-0000-7300-000003641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1139716" name="Check Box 4" hidden="1">
              <a:extLst>
                <a:ext uri="{63B3BB69-23CF-44E3-9099-C40C66FF867C}">
                  <a14:compatExt spid="_x0000_s1139716"/>
                </a:ext>
                <a:ext uri="{FF2B5EF4-FFF2-40B4-BE49-F238E27FC236}">
                  <a16:creationId xmlns:a16="http://schemas.microsoft.com/office/drawing/2014/main" id="{00000000-0008-0000-7300-000004641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1139717" name="Check Box 5" hidden="1">
              <a:extLst>
                <a:ext uri="{63B3BB69-23CF-44E3-9099-C40C66FF867C}">
                  <a14:compatExt spid="_x0000_s1139717"/>
                </a:ext>
                <a:ext uri="{FF2B5EF4-FFF2-40B4-BE49-F238E27FC236}">
                  <a16:creationId xmlns:a16="http://schemas.microsoft.com/office/drawing/2014/main" id="{00000000-0008-0000-7300-000005641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1139718" name="Check Box 6" hidden="1">
              <a:extLst>
                <a:ext uri="{63B3BB69-23CF-44E3-9099-C40C66FF867C}">
                  <a14:compatExt spid="_x0000_s1139718"/>
                </a:ext>
                <a:ext uri="{FF2B5EF4-FFF2-40B4-BE49-F238E27FC236}">
                  <a16:creationId xmlns:a16="http://schemas.microsoft.com/office/drawing/2014/main" id="{00000000-0008-0000-7300-000006641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17.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7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3" name="Picture 2" descr="index">
          <a:extLst>
            <a:ext uri="{FF2B5EF4-FFF2-40B4-BE49-F238E27FC236}">
              <a16:creationId xmlns:a16="http://schemas.microsoft.com/office/drawing/2014/main" id="{00000000-0008-0000-74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71</xdr:row>
      <xdr:rowOff>233589</xdr:rowOff>
    </xdr:from>
    <xdr:to>
      <xdr:col>6</xdr:col>
      <xdr:colOff>4940527</xdr:colOff>
      <xdr:row>71</xdr:row>
      <xdr:rowOff>587374</xdr:rowOff>
    </xdr:to>
    <xdr:sp macro="" textlink="">
      <xdr:nvSpPr>
        <xdr:cNvPr id="4" name="Rectangle 3">
          <a:extLst>
            <a:ext uri="{FF2B5EF4-FFF2-40B4-BE49-F238E27FC236}">
              <a16:creationId xmlns:a16="http://schemas.microsoft.com/office/drawing/2014/main" id="{00000000-0008-0000-7400-000004000000}"/>
            </a:ext>
          </a:extLst>
        </xdr:cNvPr>
        <xdr:cNvSpPr/>
      </xdr:nvSpPr>
      <xdr:spPr>
        <a:xfrm flipH="1">
          <a:off x="10018912298" y="17644608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1130526</xdr:colOff>
      <xdr:row>71</xdr:row>
      <xdr:rowOff>258536</xdr:rowOff>
    </xdr:from>
    <xdr:to>
      <xdr:col>5</xdr:col>
      <xdr:colOff>1600201</xdr:colOff>
      <xdr:row>71</xdr:row>
      <xdr:rowOff>762000</xdr:rowOff>
    </xdr:to>
    <xdr:sp macro="" textlink="">
      <xdr:nvSpPr>
        <xdr:cNvPr id="5" name="Rectangle 4">
          <a:extLst>
            <a:ext uri="{FF2B5EF4-FFF2-40B4-BE49-F238E27FC236}">
              <a16:creationId xmlns:a16="http://schemas.microsoft.com/office/drawing/2014/main" id="{00000000-0008-0000-7400-000005000000}"/>
            </a:ext>
          </a:extLst>
        </xdr:cNvPr>
        <xdr:cNvSpPr/>
      </xdr:nvSpPr>
      <xdr:spPr>
        <a:xfrm flipH="1">
          <a:off x="10026634124" y="176471036"/>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71</xdr:row>
      <xdr:rowOff>187099</xdr:rowOff>
    </xdr:from>
    <xdr:to>
      <xdr:col>8</xdr:col>
      <xdr:colOff>1296761</xdr:colOff>
      <xdr:row>71</xdr:row>
      <xdr:rowOff>649741</xdr:rowOff>
    </xdr:to>
    <xdr:sp macro="" textlink="">
      <xdr:nvSpPr>
        <xdr:cNvPr id="6" name="Rectangle 5">
          <a:extLst>
            <a:ext uri="{FF2B5EF4-FFF2-40B4-BE49-F238E27FC236}">
              <a16:creationId xmlns:a16="http://schemas.microsoft.com/office/drawing/2014/main" id="{00000000-0008-0000-7400-000006000000}"/>
            </a:ext>
          </a:extLst>
        </xdr:cNvPr>
        <xdr:cNvSpPr/>
      </xdr:nvSpPr>
      <xdr:spPr>
        <a:xfrm flipH="1">
          <a:off x="10008544789" y="17639959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71</xdr:row>
      <xdr:rowOff>0</xdr:rowOff>
    </xdr:from>
    <xdr:to>
      <xdr:col>5</xdr:col>
      <xdr:colOff>9524</xdr:colOff>
      <xdr:row>71</xdr:row>
      <xdr:rowOff>219048</xdr:rowOff>
    </xdr:to>
    <xdr:pic>
      <xdr:nvPicPr>
        <xdr:cNvPr id="7" name="Picture 6">
          <a:extLst>
            <a:ext uri="{FF2B5EF4-FFF2-40B4-BE49-F238E27FC236}">
              <a16:creationId xmlns:a16="http://schemas.microsoft.com/office/drawing/2014/main" id="{00000000-0008-0000-7400-000007000000}"/>
            </a:ext>
          </a:extLst>
        </xdr:cNvPr>
        <xdr:cNvPicPr>
          <a:picLocks noChangeAspect="1"/>
        </xdr:cNvPicPr>
      </xdr:nvPicPr>
      <xdr:blipFill>
        <a:blip xmlns:r="http://schemas.openxmlformats.org/officeDocument/2006/relationships" r:embed="rId3"/>
        <a:stretch>
          <a:fillRect/>
        </a:stretch>
      </xdr:blipFill>
      <xdr:spPr>
        <a:xfrm>
          <a:off x="10028224801" y="176212500"/>
          <a:ext cx="9524" cy="219048"/>
        </a:xfrm>
        <a:prstGeom prst="rect">
          <a:avLst/>
        </a:prstGeom>
      </xdr:spPr>
    </xdr:pic>
    <xdr:clientData/>
  </xdr:twoCellAnchor>
  <xdr:twoCellAnchor>
    <xdr:from>
      <xdr:col>9</xdr:col>
      <xdr:colOff>3221263</xdr:colOff>
      <xdr:row>71</xdr:row>
      <xdr:rowOff>188686</xdr:rowOff>
    </xdr:from>
    <xdr:to>
      <xdr:col>9</xdr:col>
      <xdr:colOff>3652611</xdr:colOff>
      <xdr:row>71</xdr:row>
      <xdr:rowOff>651328</xdr:rowOff>
    </xdr:to>
    <xdr:sp macro="" textlink="">
      <xdr:nvSpPr>
        <xdr:cNvPr id="8" name="Rectangle 7">
          <a:extLst>
            <a:ext uri="{FF2B5EF4-FFF2-40B4-BE49-F238E27FC236}">
              <a16:creationId xmlns:a16="http://schemas.microsoft.com/office/drawing/2014/main" id="{00000000-0008-0000-7400-000008000000}"/>
            </a:ext>
          </a:extLst>
        </xdr:cNvPr>
        <xdr:cNvSpPr/>
      </xdr:nvSpPr>
      <xdr:spPr>
        <a:xfrm flipH="1">
          <a:off x="10003226664" y="1764011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71</xdr:row>
      <xdr:rowOff>290286</xdr:rowOff>
    </xdr:from>
    <xdr:to>
      <xdr:col>3</xdr:col>
      <xdr:colOff>749526</xdr:colOff>
      <xdr:row>71</xdr:row>
      <xdr:rowOff>752927</xdr:rowOff>
    </xdr:to>
    <xdr:sp macro="" textlink="">
      <xdr:nvSpPr>
        <xdr:cNvPr id="9" name="Rectangle 8">
          <a:extLst>
            <a:ext uri="{FF2B5EF4-FFF2-40B4-BE49-F238E27FC236}">
              <a16:creationId xmlns:a16="http://schemas.microsoft.com/office/drawing/2014/main" id="{00000000-0008-0000-7400-000009000000}"/>
            </a:ext>
          </a:extLst>
        </xdr:cNvPr>
        <xdr:cNvSpPr/>
      </xdr:nvSpPr>
      <xdr:spPr>
        <a:xfrm flipH="1">
          <a:off x="10031818674" y="17650278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71</xdr:row>
      <xdr:rowOff>188686</xdr:rowOff>
    </xdr:from>
    <xdr:to>
      <xdr:col>10</xdr:col>
      <xdr:colOff>3652611</xdr:colOff>
      <xdr:row>71</xdr:row>
      <xdr:rowOff>651328</xdr:rowOff>
    </xdr:to>
    <xdr:sp macro="" textlink="">
      <xdr:nvSpPr>
        <xdr:cNvPr id="10" name="Rectangle 9">
          <a:extLst>
            <a:ext uri="{FF2B5EF4-FFF2-40B4-BE49-F238E27FC236}">
              <a16:creationId xmlns:a16="http://schemas.microsoft.com/office/drawing/2014/main" id="{00000000-0008-0000-7400-00000A000000}"/>
            </a:ext>
          </a:extLst>
        </xdr:cNvPr>
        <xdr:cNvSpPr/>
      </xdr:nvSpPr>
      <xdr:spPr>
        <a:xfrm flipH="1">
          <a:off x="9997883139" y="1764011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1273629</xdr:colOff>
      <xdr:row>1</xdr:row>
      <xdr:rowOff>1825603</xdr:rowOff>
    </xdr:from>
    <xdr:to>
      <xdr:col>5</xdr:col>
      <xdr:colOff>1219200</xdr:colOff>
      <xdr:row>2</xdr:row>
      <xdr:rowOff>3470635</xdr:rowOff>
    </xdr:to>
    <xdr:pic>
      <xdr:nvPicPr>
        <xdr:cNvPr id="11" name="Picture 10">
          <a:extLst>
            <a:ext uri="{FF2B5EF4-FFF2-40B4-BE49-F238E27FC236}">
              <a16:creationId xmlns:a16="http://schemas.microsoft.com/office/drawing/2014/main" id="{00000000-0008-0000-74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2" name="Picture 11" descr="index">
          <a:extLst>
            <a:ext uri="{FF2B5EF4-FFF2-40B4-BE49-F238E27FC236}">
              <a16:creationId xmlns:a16="http://schemas.microsoft.com/office/drawing/2014/main" id="{00000000-0008-0000-74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8.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7500-000002000000}"/>
            </a:ext>
          </a:extLst>
        </xdr:cNvPr>
        <xdr:cNvPicPr>
          <a:picLocks noChangeAspect="1"/>
        </xdr:cNvPicPr>
      </xdr:nvPicPr>
      <xdr:blipFill>
        <a:blip xmlns:r="http://schemas.openxmlformats.org/officeDocument/2006/relationships" r:embed="rId1"/>
        <a:stretch>
          <a:fillRect/>
        </a:stretch>
      </xdr:blipFill>
      <xdr:spPr>
        <a:xfrm>
          <a:off x="9988238851" y="107156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7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635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7500-000004000000}"/>
            </a:ext>
          </a:extLst>
        </xdr:cNvPr>
        <xdr:cNvGrpSpPr>
          <a:grpSpLocks/>
        </xdr:cNvGrpSpPr>
      </xdr:nvGrpSpPr>
      <xdr:grpSpPr bwMode="auto">
        <a:xfrm>
          <a:off x="9948811183"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1140737" name="Object 1" hidden="1">
                <a:extLst>
                  <a:ext uri="{63B3BB69-23CF-44E3-9099-C40C66FF867C}">
                    <a14:compatExt spid="_x0000_s1140737"/>
                  </a:ext>
                  <a:ext uri="{FF2B5EF4-FFF2-40B4-BE49-F238E27FC236}">
                    <a16:creationId xmlns:a16="http://schemas.microsoft.com/office/drawing/2014/main" id="{00000000-0008-0000-7500-0000016811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75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75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451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7500-000007000000}"/>
            </a:ext>
          </a:extLst>
        </xdr:cNvPr>
        <xdr:cNvPicPr>
          <a:picLocks noChangeAspect="1"/>
        </xdr:cNvPicPr>
      </xdr:nvPicPr>
      <xdr:blipFill>
        <a:blip xmlns:r="http://schemas.openxmlformats.org/officeDocument/2006/relationships" r:embed="rId1"/>
        <a:stretch>
          <a:fillRect/>
        </a:stretch>
      </xdr:blipFill>
      <xdr:spPr>
        <a:xfrm>
          <a:off x="9988238851" y="103917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1140738" name="Check Box 2" hidden="1">
              <a:extLst>
                <a:ext uri="{63B3BB69-23CF-44E3-9099-C40C66FF867C}">
                  <a14:compatExt spid="_x0000_s1140738"/>
                </a:ext>
                <a:ext uri="{FF2B5EF4-FFF2-40B4-BE49-F238E27FC236}">
                  <a16:creationId xmlns:a16="http://schemas.microsoft.com/office/drawing/2014/main" id="{00000000-0008-0000-7500-000002681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1140739" name="Check Box 3" hidden="1">
              <a:extLst>
                <a:ext uri="{63B3BB69-23CF-44E3-9099-C40C66FF867C}">
                  <a14:compatExt spid="_x0000_s1140739"/>
                </a:ext>
                <a:ext uri="{FF2B5EF4-FFF2-40B4-BE49-F238E27FC236}">
                  <a16:creationId xmlns:a16="http://schemas.microsoft.com/office/drawing/2014/main" id="{00000000-0008-0000-7500-000003681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1140740" name="Check Box 4" hidden="1">
              <a:extLst>
                <a:ext uri="{63B3BB69-23CF-44E3-9099-C40C66FF867C}">
                  <a14:compatExt spid="_x0000_s1140740"/>
                </a:ext>
                <a:ext uri="{FF2B5EF4-FFF2-40B4-BE49-F238E27FC236}">
                  <a16:creationId xmlns:a16="http://schemas.microsoft.com/office/drawing/2014/main" id="{00000000-0008-0000-7500-000004681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1140741" name="Check Box 5" hidden="1">
              <a:extLst>
                <a:ext uri="{63B3BB69-23CF-44E3-9099-C40C66FF867C}">
                  <a14:compatExt spid="_x0000_s1140741"/>
                </a:ext>
                <a:ext uri="{FF2B5EF4-FFF2-40B4-BE49-F238E27FC236}">
                  <a16:creationId xmlns:a16="http://schemas.microsoft.com/office/drawing/2014/main" id="{00000000-0008-0000-7500-000005681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1140742" name="Check Box 6" hidden="1">
              <a:extLst>
                <a:ext uri="{63B3BB69-23CF-44E3-9099-C40C66FF867C}">
                  <a14:compatExt spid="_x0000_s1140742"/>
                </a:ext>
                <a:ext uri="{FF2B5EF4-FFF2-40B4-BE49-F238E27FC236}">
                  <a16:creationId xmlns:a16="http://schemas.microsoft.com/office/drawing/2014/main" id="{00000000-0008-0000-7500-000006681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19.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7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3" name="Picture 2" descr="index">
          <a:extLst>
            <a:ext uri="{FF2B5EF4-FFF2-40B4-BE49-F238E27FC236}">
              <a16:creationId xmlns:a16="http://schemas.microsoft.com/office/drawing/2014/main" id="{00000000-0008-0000-7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71</xdr:row>
      <xdr:rowOff>233589</xdr:rowOff>
    </xdr:from>
    <xdr:to>
      <xdr:col>6</xdr:col>
      <xdr:colOff>4940527</xdr:colOff>
      <xdr:row>71</xdr:row>
      <xdr:rowOff>587374</xdr:rowOff>
    </xdr:to>
    <xdr:sp macro="" textlink="">
      <xdr:nvSpPr>
        <xdr:cNvPr id="4" name="Rectangle 3">
          <a:extLst>
            <a:ext uri="{FF2B5EF4-FFF2-40B4-BE49-F238E27FC236}">
              <a16:creationId xmlns:a16="http://schemas.microsoft.com/office/drawing/2014/main" id="{00000000-0008-0000-7600-000004000000}"/>
            </a:ext>
          </a:extLst>
        </xdr:cNvPr>
        <xdr:cNvSpPr/>
      </xdr:nvSpPr>
      <xdr:spPr>
        <a:xfrm flipH="1">
          <a:off x="10018912298" y="17644608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1130526</xdr:colOff>
      <xdr:row>71</xdr:row>
      <xdr:rowOff>258536</xdr:rowOff>
    </xdr:from>
    <xdr:to>
      <xdr:col>5</xdr:col>
      <xdr:colOff>1600201</xdr:colOff>
      <xdr:row>71</xdr:row>
      <xdr:rowOff>762000</xdr:rowOff>
    </xdr:to>
    <xdr:sp macro="" textlink="">
      <xdr:nvSpPr>
        <xdr:cNvPr id="5" name="Rectangle 4">
          <a:extLst>
            <a:ext uri="{FF2B5EF4-FFF2-40B4-BE49-F238E27FC236}">
              <a16:creationId xmlns:a16="http://schemas.microsoft.com/office/drawing/2014/main" id="{00000000-0008-0000-7600-000005000000}"/>
            </a:ext>
          </a:extLst>
        </xdr:cNvPr>
        <xdr:cNvSpPr/>
      </xdr:nvSpPr>
      <xdr:spPr>
        <a:xfrm flipH="1">
          <a:off x="10026634124" y="176471036"/>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71</xdr:row>
      <xdr:rowOff>187099</xdr:rowOff>
    </xdr:from>
    <xdr:to>
      <xdr:col>8</xdr:col>
      <xdr:colOff>1296761</xdr:colOff>
      <xdr:row>71</xdr:row>
      <xdr:rowOff>649741</xdr:rowOff>
    </xdr:to>
    <xdr:sp macro="" textlink="">
      <xdr:nvSpPr>
        <xdr:cNvPr id="6" name="Rectangle 5">
          <a:extLst>
            <a:ext uri="{FF2B5EF4-FFF2-40B4-BE49-F238E27FC236}">
              <a16:creationId xmlns:a16="http://schemas.microsoft.com/office/drawing/2014/main" id="{00000000-0008-0000-7600-000006000000}"/>
            </a:ext>
          </a:extLst>
        </xdr:cNvPr>
        <xdr:cNvSpPr/>
      </xdr:nvSpPr>
      <xdr:spPr>
        <a:xfrm flipH="1">
          <a:off x="10008544789" y="17639959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71</xdr:row>
      <xdr:rowOff>0</xdr:rowOff>
    </xdr:from>
    <xdr:to>
      <xdr:col>5</xdr:col>
      <xdr:colOff>9524</xdr:colOff>
      <xdr:row>71</xdr:row>
      <xdr:rowOff>219048</xdr:rowOff>
    </xdr:to>
    <xdr:pic>
      <xdr:nvPicPr>
        <xdr:cNvPr id="7" name="Picture 6">
          <a:extLst>
            <a:ext uri="{FF2B5EF4-FFF2-40B4-BE49-F238E27FC236}">
              <a16:creationId xmlns:a16="http://schemas.microsoft.com/office/drawing/2014/main" id="{00000000-0008-0000-7600-000007000000}"/>
            </a:ext>
          </a:extLst>
        </xdr:cNvPr>
        <xdr:cNvPicPr>
          <a:picLocks noChangeAspect="1"/>
        </xdr:cNvPicPr>
      </xdr:nvPicPr>
      <xdr:blipFill>
        <a:blip xmlns:r="http://schemas.openxmlformats.org/officeDocument/2006/relationships" r:embed="rId3"/>
        <a:stretch>
          <a:fillRect/>
        </a:stretch>
      </xdr:blipFill>
      <xdr:spPr>
        <a:xfrm>
          <a:off x="10028224801" y="176212500"/>
          <a:ext cx="9524" cy="219048"/>
        </a:xfrm>
        <a:prstGeom prst="rect">
          <a:avLst/>
        </a:prstGeom>
      </xdr:spPr>
    </xdr:pic>
    <xdr:clientData/>
  </xdr:twoCellAnchor>
  <xdr:twoCellAnchor>
    <xdr:from>
      <xdr:col>9</xdr:col>
      <xdr:colOff>3221263</xdr:colOff>
      <xdr:row>71</xdr:row>
      <xdr:rowOff>188686</xdr:rowOff>
    </xdr:from>
    <xdr:to>
      <xdr:col>9</xdr:col>
      <xdr:colOff>3652611</xdr:colOff>
      <xdr:row>71</xdr:row>
      <xdr:rowOff>651328</xdr:rowOff>
    </xdr:to>
    <xdr:sp macro="" textlink="">
      <xdr:nvSpPr>
        <xdr:cNvPr id="8" name="Rectangle 7">
          <a:extLst>
            <a:ext uri="{FF2B5EF4-FFF2-40B4-BE49-F238E27FC236}">
              <a16:creationId xmlns:a16="http://schemas.microsoft.com/office/drawing/2014/main" id="{00000000-0008-0000-7600-000008000000}"/>
            </a:ext>
          </a:extLst>
        </xdr:cNvPr>
        <xdr:cNvSpPr/>
      </xdr:nvSpPr>
      <xdr:spPr>
        <a:xfrm flipH="1">
          <a:off x="10003226664" y="1764011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71</xdr:row>
      <xdr:rowOff>290286</xdr:rowOff>
    </xdr:from>
    <xdr:to>
      <xdr:col>3</xdr:col>
      <xdr:colOff>749526</xdr:colOff>
      <xdr:row>71</xdr:row>
      <xdr:rowOff>752927</xdr:rowOff>
    </xdr:to>
    <xdr:sp macro="" textlink="">
      <xdr:nvSpPr>
        <xdr:cNvPr id="9" name="Rectangle 8">
          <a:extLst>
            <a:ext uri="{FF2B5EF4-FFF2-40B4-BE49-F238E27FC236}">
              <a16:creationId xmlns:a16="http://schemas.microsoft.com/office/drawing/2014/main" id="{00000000-0008-0000-7600-000009000000}"/>
            </a:ext>
          </a:extLst>
        </xdr:cNvPr>
        <xdr:cNvSpPr/>
      </xdr:nvSpPr>
      <xdr:spPr>
        <a:xfrm flipH="1">
          <a:off x="10031818674" y="17650278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71</xdr:row>
      <xdr:rowOff>188686</xdr:rowOff>
    </xdr:from>
    <xdr:to>
      <xdr:col>10</xdr:col>
      <xdr:colOff>3652611</xdr:colOff>
      <xdr:row>71</xdr:row>
      <xdr:rowOff>651328</xdr:rowOff>
    </xdr:to>
    <xdr:sp macro="" textlink="">
      <xdr:nvSpPr>
        <xdr:cNvPr id="10" name="Rectangle 9">
          <a:extLst>
            <a:ext uri="{FF2B5EF4-FFF2-40B4-BE49-F238E27FC236}">
              <a16:creationId xmlns:a16="http://schemas.microsoft.com/office/drawing/2014/main" id="{00000000-0008-0000-7600-00000A000000}"/>
            </a:ext>
          </a:extLst>
        </xdr:cNvPr>
        <xdr:cNvSpPr/>
      </xdr:nvSpPr>
      <xdr:spPr>
        <a:xfrm flipH="1">
          <a:off x="9997883139" y="1764011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1273629</xdr:colOff>
      <xdr:row>1</xdr:row>
      <xdr:rowOff>1825603</xdr:rowOff>
    </xdr:from>
    <xdr:to>
      <xdr:col>5</xdr:col>
      <xdr:colOff>1219200</xdr:colOff>
      <xdr:row>2</xdr:row>
      <xdr:rowOff>3470635</xdr:rowOff>
    </xdr:to>
    <xdr:pic>
      <xdr:nvPicPr>
        <xdr:cNvPr id="11" name="Picture 10">
          <a:extLst>
            <a:ext uri="{FF2B5EF4-FFF2-40B4-BE49-F238E27FC236}">
              <a16:creationId xmlns:a16="http://schemas.microsoft.com/office/drawing/2014/main" id="{00000000-0008-0000-76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12" name="Picture 11" descr="index">
          <a:extLst>
            <a:ext uri="{FF2B5EF4-FFF2-40B4-BE49-F238E27FC236}">
              <a16:creationId xmlns:a16="http://schemas.microsoft.com/office/drawing/2014/main" id="{00000000-0008-0000-76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0.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7700-000002000000}"/>
            </a:ext>
          </a:extLst>
        </xdr:cNvPr>
        <xdr:cNvPicPr>
          <a:picLocks noChangeAspect="1"/>
        </xdr:cNvPicPr>
      </xdr:nvPicPr>
      <xdr:blipFill>
        <a:blip xmlns:r="http://schemas.openxmlformats.org/officeDocument/2006/relationships" r:embed="rId1"/>
        <a:stretch>
          <a:fillRect/>
        </a:stretch>
      </xdr:blipFill>
      <xdr:spPr>
        <a:xfrm>
          <a:off x="9990048601" y="121920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38100</xdr:rowOff>
        </xdr:to>
        <xdr:sp macro="" textlink="">
          <xdr:nvSpPr>
            <xdr:cNvPr id="1019905" name="Check Box 1" hidden="1">
              <a:extLst>
                <a:ext uri="{63B3BB69-23CF-44E3-9099-C40C66FF867C}">
                  <a14:compatExt spid="_x0000_s1019905"/>
                </a:ext>
                <a:ext uri="{FF2B5EF4-FFF2-40B4-BE49-F238E27FC236}">
                  <a16:creationId xmlns:a16="http://schemas.microsoft.com/office/drawing/2014/main" id="{00000000-0008-0000-7700-00000190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1009650</xdr:colOff>
          <xdr:row>36</xdr:row>
          <xdr:rowOff>9525</xdr:rowOff>
        </xdr:to>
        <xdr:sp macro="" textlink="">
          <xdr:nvSpPr>
            <xdr:cNvPr id="1019906" name="Check Box 2" hidden="1">
              <a:extLst>
                <a:ext uri="{63B3BB69-23CF-44E3-9099-C40C66FF867C}">
                  <a14:compatExt spid="_x0000_s1019906"/>
                </a:ext>
                <a:ext uri="{FF2B5EF4-FFF2-40B4-BE49-F238E27FC236}">
                  <a16:creationId xmlns:a16="http://schemas.microsoft.com/office/drawing/2014/main" id="{00000000-0008-0000-7700-00000290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1019907" name="Check Box 3" hidden="1">
              <a:extLst>
                <a:ext uri="{63B3BB69-23CF-44E3-9099-C40C66FF867C}">
                  <a14:compatExt spid="_x0000_s1019907"/>
                </a:ext>
                <a:ext uri="{FF2B5EF4-FFF2-40B4-BE49-F238E27FC236}">
                  <a16:creationId xmlns:a16="http://schemas.microsoft.com/office/drawing/2014/main" id="{00000000-0008-0000-7700-00000390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609600</xdr:colOff>
          <xdr:row>36</xdr:row>
          <xdr:rowOff>38100</xdr:rowOff>
        </xdr:to>
        <xdr:sp macro="" textlink="">
          <xdr:nvSpPr>
            <xdr:cNvPr id="1019908" name="Check Box 4" hidden="1">
              <a:extLst>
                <a:ext uri="{63B3BB69-23CF-44E3-9099-C40C66FF867C}">
                  <a14:compatExt spid="_x0000_s1019908"/>
                </a:ext>
                <a:ext uri="{FF2B5EF4-FFF2-40B4-BE49-F238E27FC236}">
                  <a16:creationId xmlns:a16="http://schemas.microsoft.com/office/drawing/2014/main" id="{00000000-0008-0000-7700-00000490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38100</xdr:rowOff>
        </xdr:to>
        <xdr:sp macro="" textlink="">
          <xdr:nvSpPr>
            <xdr:cNvPr id="1019909" name="Check Box 5" hidden="1">
              <a:extLst>
                <a:ext uri="{63B3BB69-23CF-44E3-9099-C40C66FF867C}">
                  <a14:compatExt spid="_x0000_s1019909"/>
                </a:ext>
                <a:ext uri="{FF2B5EF4-FFF2-40B4-BE49-F238E27FC236}">
                  <a16:creationId xmlns:a16="http://schemas.microsoft.com/office/drawing/2014/main" id="{00000000-0008-0000-7700-00000590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8" name="Picture 1">
          <a:extLst>
            <a:ext uri="{FF2B5EF4-FFF2-40B4-BE49-F238E27FC236}">
              <a16:creationId xmlns:a16="http://schemas.microsoft.com/office/drawing/2014/main" id="{00000000-0008-0000-77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9302456" y="838620"/>
          <a:ext cx="1219033"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9" name="Group 8">
          <a:extLst>
            <a:ext uri="{FF2B5EF4-FFF2-40B4-BE49-F238E27FC236}">
              <a16:creationId xmlns:a16="http://schemas.microsoft.com/office/drawing/2014/main" id="{00000000-0008-0000-7700-000009000000}"/>
            </a:ext>
          </a:extLst>
        </xdr:cNvPr>
        <xdr:cNvGrpSpPr>
          <a:grpSpLocks/>
        </xdr:cNvGrpSpPr>
      </xdr:nvGrpSpPr>
      <xdr:grpSpPr bwMode="auto">
        <a:xfrm>
          <a:off x="10034148379" y="779689"/>
          <a:ext cx="2520615" cy="1402556"/>
          <a:chOff x="7483" y="1187"/>
          <a:chExt cx="3022" cy="1915"/>
        </a:xfrm>
      </xdr:grpSpPr>
      <mc:AlternateContent xmlns:mc="http://schemas.openxmlformats.org/markup-compatibility/2006">
        <mc:Choice xmlns:a14="http://schemas.microsoft.com/office/drawing/2010/main" Requires="a14">
          <xdr:sp macro="" textlink="">
            <xdr:nvSpPr>
              <xdr:cNvPr id="1019910" name="Object 6" hidden="1">
                <a:extLst>
                  <a:ext uri="{63B3BB69-23CF-44E3-9099-C40C66FF867C}">
                    <a14:compatExt spid="_x0000_s1019910"/>
                  </a:ext>
                  <a:ext uri="{FF2B5EF4-FFF2-40B4-BE49-F238E27FC236}">
                    <a16:creationId xmlns:a16="http://schemas.microsoft.com/office/drawing/2014/main" id="{00000000-0008-0000-7700-000006900F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11" name="Text Box 4">
            <a:extLst>
              <a:ext uri="{FF2B5EF4-FFF2-40B4-BE49-F238E27FC236}">
                <a16:creationId xmlns:a16="http://schemas.microsoft.com/office/drawing/2014/main" id="{00000000-0008-0000-7700-00000B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12" name="Picture 11" descr="index">
          <a:extLst>
            <a:ext uri="{FF2B5EF4-FFF2-40B4-BE49-F238E27FC236}">
              <a16:creationId xmlns:a16="http://schemas.microsoft.com/office/drawing/2014/main" id="{00000000-0008-0000-7700-00000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74393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13" name="Picture 12">
          <a:extLst>
            <a:ext uri="{FF2B5EF4-FFF2-40B4-BE49-F238E27FC236}">
              <a16:creationId xmlns:a16="http://schemas.microsoft.com/office/drawing/2014/main" id="{00000000-0008-0000-7700-00000D000000}"/>
            </a:ext>
          </a:extLst>
        </xdr:cNvPr>
        <xdr:cNvPicPr>
          <a:picLocks noChangeAspect="1"/>
        </xdr:cNvPicPr>
      </xdr:nvPicPr>
      <xdr:blipFill>
        <a:blip xmlns:r="http://schemas.openxmlformats.org/officeDocument/2006/relationships" r:embed="rId1"/>
        <a:stretch>
          <a:fillRect/>
        </a:stretch>
      </xdr:blipFill>
      <xdr:spPr>
        <a:xfrm>
          <a:off x="9990048601" y="119062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180975</xdr:colOff>
          <xdr:row>34</xdr:row>
          <xdr:rowOff>247650</xdr:rowOff>
        </xdr:to>
        <xdr:sp macro="" textlink="">
          <xdr:nvSpPr>
            <xdr:cNvPr id="1019911" name="Check Box 7" hidden="1">
              <a:extLst>
                <a:ext uri="{63B3BB69-23CF-44E3-9099-C40C66FF867C}">
                  <a14:compatExt spid="_x0000_s1019911"/>
                </a:ext>
                <a:ext uri="{FF2B5EF4-FFF2-40B4-BE49-F238E27FC236}">
                  <a16:creationId xmlns:a16="http://schemas.microsoft.com/office/drawing/2014/main" id="{00000000-0008-0000-7700-00000790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657225</xdr:colOff>
          <xdr:row>34</xdr:row>
          <xdr:rowOff>247650</xdr:rowOff>
        </xdr:to>
        <xdr:sp macro="" textlink="">
          <xdr:nvSpPr>
            <xdr:cNvPr id="1019912" name="Check Box 8" hidden="1">
              <a:extLst>
                <a:ext uri="{63B3BB69-23CF-44E3-9099-C40C66FF867C}">
                  <a14:compatExt spid="_x0000_s1019912"/>
                </a:ext>
                <a:ext uri="{FF2B5EF4-FFF2-40B4-BE49-F238E27FC236}">
                  <a16:creationId xmlns:a16="http://schemas.microsoft.com/office/drawing/2014/main" id="{00000000-0008-0000-7700-00000890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228600</xdr:rowOff>
        </xdr:to>
        <xdr:sp macro="" textlink="">
          <xdr:nvSpPr>
            <xdr:cNvPr id="1019913" name="Check Box 9" hidden="1">
              <a:extLst>
                <a:ext uri="{63B3BB69-23CF-44E3-9099-C40C66FF867C}">
                  <a14:compatExt spid="_x0000_s1019913"/>
                </a:ext>
                <a:ext uri="{FF2B5EF4-FFF2-40B4-BE49-F238E27FC236}">
                  <a16:creationId xmlns:a16="http://schemas.microsoft.com/office/drawing/2014/main" id="{00000000-0008-0000-7700-00000990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276225</xdr:rowOff>
        </xdr:to>
        <xdr:sp macro="" textlink="">
          <xdr:nvSpPr>
            <xdr:cNvPr id="1019914" name="Check Box 10" hidden="1">
              <a:extLst>
                <a:ext uri="{63B3BB69-23CF-44E3-9099-C40C66FF867C}">
                  <a14:compatExt spid="_x0000_s1019914"/>
                </a:ext>
                <a:ext uri="{FF2B5EF4-FFF2-40B4-BE49-F238E27FC236}">
                  <a16:creationId xmlns:a16="http://schemas.microsoft.com/office/drawing/2014/main" id="{00000000-0008-0000-7700-00000A90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228600</xdr:colOff>
          <xdr:row>34</xdr:row>
          <xdr:rowOff>228600</xdr:rowOff>
        </xdr:to>
        <xdr:sp macro="" textlink="">
          <xdr:nvSpPr>
            <xdr:cNvPr id="1019915" name="Check Box 11" hidden="1">
              <a:extLst>
                <a:ext uri="{63B3BB69-23CF-44E3-9099-C40C66FF867C}">
                  <a14:compatExt spid="_x0000_s1019915"/>
                </a:ext>
                <a:ext uri="{FF2B5EF4-FFF2-40B4-BE49-F238E27FC236}">
                  <a16:creationId xmlns:a16="http://schemas.microsoft.com/office/drawing/2014/main" id="{00000000-0008-0000-7700-00000B90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21.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7800-000002000000}"/>
            </a:ext>
          </a:extLst>
        </xdr:cNvPr>
        <xdr:cNvPicPr>
          <a:picLocks noChangeAspect="1"/>
        </xdr:cNvPicPr>
      </xdr:nvPicPr>
      <xdr:blipFill>
        <a:blip xmlns:r="http://schemas.openxmlformats.org/officeDocument/2006/relationships" r:embed="rId1"/>
        <a:stretch>
          <a:fillRect/>
        </a:stretch>
      </xdr:blipFill>
      <xdr:spPr>
        <a:xfrm>
          <a:off x="9988619851"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152400</xdr:colOff>
          <xdr:row>34</xdr:row>
          <xdr:rowOff>247650</xdr:rowOff>
        </xdr:to>
        <xdr:sp macro="" textlink="">
          <xdr:nvSpPr>
            <xdr:cNvPr id="1018881" name="Check Box 1" hidden="1">
              <a:extLst>
                <a:ext uri="{63B3BB69-23CF-44E3-9099-C40C66FF867C}">
                  <a14:compatExt spid="_x0000_s1018881"/>
                </a:ext>
                <a:ext uri="{FF2B5EF4-FFF2-40B4-BE49-F238E27FC236}">
                  <a16:creationId xmlns:a16="http://schemas.microsoft.com/office/drawing/2014/main" id="{00000000-0008-0000-7800-0000018C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1018882" name="Check Box 2" hidden="1">
              <a:extLst>
                <a:ext uri="{63B3BB69-23CF-44E3-9099-C40C66FF867C}">
                  <a14:compatExt spid="_x0000_s1018882"/>
                </a:ext>
                <a:ext uri="{FF2B5EF4-FFF2-40B4-BE49-F238E27FC236}">
                  <a16:creationId xmlns:a16="http://schemas.microsoft.com/office/drawing/2014/main" id="{00000000-0008-0000-7800-0000028C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228600</xdr:rowOff>
        </xdr:to>
        <xdr:sp macro="" textlink="">
          <xdr:nvSpPr>
            <xdr:cNvPr id="1018883" name="Check Box 3" hidden="1">
              <a:extLst>
                <a:ext uri="{63B3BB69-23CF-44E3-9099-C40C66FF867C}">
                  <a14:compatExt spid="_x0000_s1018883"/>
                </a:ext>
                <a:ext uri="{FF2B5EF4-FFF2-40B4-BE49-F238E27FC236}">
                  <a16:creationId xmlns:a16="http://schemas.microsoft.com/office/drawing/2014/main" id="{00000000-0008-0000-7800-0000038C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1018884" name="Check Box 4" hidden="1">
              <a:extLst>
                <a:ext uri="{63B3BB69-23CF-44E3-9099-C40C66FF867C}">
                  <a14:compatExt spid="_x0000_s1018884"/>
                </a:ext>
                <a:ext uri="{FF2B5EF4-FFF2-40B4-BE49-F238E27FC236}">
                  <a16:creationId xmlns:a16="http://schemas.microsoft.com/office/drawing/2014/main" id="{00000000-0008-0000-7800-0000048C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7" name="Picture 1">
          <a:extLst>
            <a:ext uri="{FF2B5EF4-FFF2-40B4-BE49-F238E27FC236}">
              <a16:creationId xmlns:a16="http://schemas.microsoft.com/office/drawing/2014/main" id="{00000000-0008-0000-78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016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8" name="Group 7">
          <a:extLst>
            <a:ext uri="{FF2B5EF4-FFF2-40B4-BE49-F238E27FC236}">
              <a16:creationId xmlns:a16="http://schemas.microsoft.com/office/drawing/2014/main" id="{00000000-0008-0000-7800-000008000000}"/>
            </a:ext>
          </a:extLst>
        </xdr:cNvPr>
        <xdr:cNvGrpSpPr>
          <a:grpSpLocks/>
        </xdr:cNvGrpSpPr>
      </xdr:nvGrpSpPr>
      <xdr:grpSpPr bwMode="auto">
        <a:xfrm>
          <a:off x="9914764910" y="769284"/>
          <a:ext cx="2511010" cy="1214008"/>
          <a:chOff x="7483" y="1187"/>
          <a:chExt cx="3022" cy="1915"/>
        </a:xfrm>
      </xdr:grpSpPr>
      <mc:AlternateContent xmlns:mc="http://schemas.openxmlformats.org/markup-compatibility/2006">
        <mc:Choice xmlns:a14="http://schemas.microsoft.com/office/drawing/2010/main" Requires="a14">
          <xdr:sp macro="" textlink="">
            <xdr:nvSpPr>
              <xdr:cNvPr id="1018885" name="Object 5" hidden="1">
                <a:extLst>
                  <a:ext uri="{63B3BB69-23CF-44E3-9099-C40C66FF867C}">
                    <a14:compatExt spid="_x0000_s1018885"/>
                  </a:ext>
                  <a:ext uri="{FF2B5EF4-FFF2-40B4-BE49-F238E27FC236}">
                    <a16:creationId xmlns:a16="http://schemas.microsoft.com/office/drawing/2014/main" id="{00000000-0008-0000-7800-0000058C0F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10" name="Text Box 4">
            <a:extLst>
              <a:ext uri="{FF2B5EF4-FFF2-40B4-BE49-F238E27FC236}">
                <a16:creationId xmlns:a16="http://schemas.microsoft.com/office/drawing/2014/main" id="{00000000-0008-0000-7800-00000A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11" name="Picture 10" descr="index">
          <a:extLst>
            <a:ext uri="{FF2B5EF4-FFF2-40B4-BE49-F238E27FC236}">
              <a16:creationId xmlns:a16="http://schemas.microsoft.com/office/drawing/2014/main" id="{00000000-0008-0000-78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34246" y="898712"/>
          <a:ext cx="1690347"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1018886" name="Check Box 6" hidden="1">
              <a:extLst>
                <a:ext uri="{63B3BB69-23CF-44E3-9099-C40C66FF867C}">
                  <a14:compatExt spid="_x0000_s1018886"/>
                </a:ext>
                <a:ext uri="{FF2B5EF4-FFF2-40B4-BE49-F238E27FC236}">
                  <a16:creationId xmlns:a16="http://schemas.microsoft.com/office/drawing/2014/main" id="{00000000-0008-0000-7800-0000068C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22.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7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3" name="Picture 2" descr="index">
          <a:extLst>
            <a:ext uri="{FF2B5EF4-FFF2-40B4-BE49-F238E27FC236}">
              <a16:creationId xmlns:a16="http://schemas.microsoft.com/office/drawing/2014/main" id="{00000000-0008-0000-79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32</xdr:row>
      <xdr:rowOff>233589</xdr:rowOff>
    </xdr:from>
    <xdr:to>
      <xdr:col>6</xdr:col>
      <xdr:colOff>4940527</xdr:colOff>
      <xdr:row>32</xdr:row>
      <xdr:rowOff>587374</xdr:rowOff>
    </xdr:to>
    <xdr:sp macro="" textlink="">
      <xdr:nvSpPr>
        <xdr:cNvPr id="4" name="Rectangle 3">
          <a:extLst>
            <a:ext uri="{FF2B5EF4-FFF2-40B4-BE49-F238E27FC236}">
              <a16:creationId xmlns:a16="http://schemas.microsoft.com/office/drawing/2014/main" id="{00000000-0008-0000-7900-000004000000}"/>
            </a:ext>
          </a:extLst>
        </xdr:cNvPr>
        <xdr:cNvSpPr/>
      </xdr:nvSpPr>
      <xdr:spPr>
        <a:xfrm flipH="1">
          <a:off x="10018912298" y="822533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1130526</xdr:colOff>
      <xdr:row>32</xdr:row>
      <xdr:rowOff>258536</xdr:rowOff>
    </xdr:from>
    <xdr:to>
      <xdr:col>5</xdr:col>
      <xdr:colOff>1600201</xdr:colOff>
      <xdr:row>32</xdr:row>
      <xdr:rowOff>762000</xdr:rowOff>
    </xdr:to>
    <xdr:sp macro="" textlink="">
      <xdr:nvSpPr>
        <xdr:cNvPr id="5" name="Rectangle 4">
          <a:extLst>
            <a:ext uri="{FF2B5EF4-FFF2-40B4-BE49-F238E27FC236}">
              <a16:creationId xmlns:a16="http://schemas.microsoft.com/office/drawing/2014/main" id="{00000000-0008-0000-7900-000005000000}"/>
            </a:ext>
          </a:extLst>
        </xdr:cNvPr>
        <xdr:cNvSpPr/>
      </xdr:nvSpPr>
      <xdr:spPr>
        <a:xfrm flipH="1">
          <a:off x="10026634124" y="8227831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32</xdr:row>
      <xdr:rowOff>187099</xdr:rowOff>
    </xdr:from>
    <xdr:to>
      <xdr:col>8</xdr:col>
      <xdr:colOff>1296761</xdr:colOff>
      <xdr:row>32</xdr:row>
      <xdr:rowOff>649741</xdr:rowOff>
    </xdr:to>
    <xdr:sp macro="" textlink="">
      <xdr:nvSpPr>
        <xdr:cNvPr id="6" name="Rectangle 5">
          <a:extLst>
            <a:ext uri="{FF2B5EF4-FFF2-40B4-BE49-F238E27FC236}">
              <a16:creationId xmlns:a16="http://schemas.microsoft.com/office/drawing/2014/main" id="{00000000-0008-0000-7900-000006000000}"/>
            </a:ext>
          </a:extLst>
        </xdr:cNvPr>
        <xdr:cNvSpPr/>
      </xdr:nvSpPr>
      <xdr:spPr>
        <a:xfrm flipH="1">
          <a:off x="10008544789" y="8220687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32</xdr:row>
      <xdr:rowOff>0</xdr:rowOff>
    </xdr:from>
    <xdr:to>
      <xdr:col>5</xdr:col>
      <xdr:colOff>9524</xdr:colOff>
      <xdr:row>32</xdr:row>
      <xdr:rowOff>219048</xdr:rowOff>
    </xdr:to>
    <xdr:pic>
      <xdr:nvPicPr>
        <xdr:cNvPr id="7" name="Picture 6">
          <a:extLst>
            <a:ext uri="{FF2B5EF4-FFF2-40B4-BE49-F238E27FC236}">
              <a16:creationId xmlns:a16="http://schemas.microsoft.com/office/drawing/2014/main" id="{00000000-0008-0000-7900-000007000000}"/>
            </a:ext>
          </a:extLst>
        </xdr:cNvPr>
        <xdr:cNvPicPr>
          <a:picLocks noChangeAspect="1"/>
        </xdr:cNvPicPr>
      </xdr:nvPicPr>
      <xdr:blipFill>
        <a:blip xmlns:r="http://schemas.openxmlformats.org/officeDocument/2006/relationships" r:embed="rId3"/>
        <a:stretch>
          <a:fillRect/>
        </a:stretch>
      </xdr:blipFill>
      <xdr:spPr>
        <a:xfrm>
          <a:off x="10028224801" y="82019775"/>
          <a:ext cx="9524" cy="219048"/>
        </a:xfrm>
        <a:prstGeom prst="rect">
          <a:avLst/>
        </a:prstGeom>
      </xdr:spPr>
    </xdr:pic>
    <xdr:clientData/>
  </xdr:twoCellAnchor>
  <xdr:twoCellAnchor>
    <xdr:from>
      <xdr:col>9</xdr:col>
      <xdr:colOff>3221263</xdr:colOff>
      <xdr:row>32</xdr:row>
      <xdr:rowOff>188686</xdr:rowOff>
    </xdr:from>
    <xdr:to>
      <xdr:col>9</xdr:col>
      <xdr:colOff>3652611</xdr:colOff>
      <xdr:row>32</xdr:row>
      <xdr:rowOff>651328</xdr:rowOff>
    </xdr:to>
    <xdr:sp macro="" textlink="">
      <xdr:nvSpPr>
        <xdr:cNvPr id="8" name="Rectangle 7">
          <a:extLst>
            <a:ext uri="{FF2B5EF4-FFF2-40B4-BE49-F238E27FC236}">
              <a16:creationId xmlns:a16="http://schemas.microsoft.com/office/drawing/2014/main" id="{00000000-0008-0000-7900-000008000000}"/>
            </a:ext>
          </a:extLst>
        </xdr:cNvPr>
        <xdr:cNvSpPr/>
      </xdr:nvSpPr>
      <xdr:spPr>
        <a:xfrm flipH="1">
          <a:off x="10003226664" y="822084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32</xdr:row>
      <xdr:rowOff>290286</xdr:rowOff>
    </xdr:from>
    <xdr:to>
      <xdr:col>3</xdr:col>
      <xdr:colOff>749526</xdr:colOff>
      <xdr:row>32</xdr:row>
      <xdr:rowOff>752927</xdr:rowOff>
    </xdr:to>
    <xdr:sp macro="" textlink="">
      <xdr:nvSpPr>
        <xdr:cNvPr id="9" name="Rectangle 8">
          <a:extLst>
            <a:ext uri="{FF2B5EF4-FFF2-40B4-BE49-F238E27FC236}">
              <a16:creationId xmlns:a16="http://schemas.microsoft.com/office/drawing/2014/main" id="{00000000-0008-0000-7900-000009000000}"/>
            </a:ext>
          </a:extLst>
        </xdr:cNvPr>
        <xdr:cNvSpPr/>
      </xdr:nvSpPr>
      <xdr:spPr>
        <a:xfrm flipH="1">
          <a:off x="10031818674" y="8231006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32</xdr:row>
      <xdr:rowOff>188686</xdr:rowOff>
    </xdr:from>
    <xdr:to>
      <xdr:col>10</xdr:col>
      <xdr:colOff>3652611</xdr:colOff>
      <xdr:row>32</xdr:row>
      <xdr:rowOff>651328</xdr:rowOff>
    </xdr:to>
    <xdr:sp macro="" textlink="">
      <xdr:nvSpPr>
        <xdr:cNvPr id="10" name="Rectangle 9">
          <a:extLst>
            <a:ext uri="{FF2B5EF4-FFF2-40B4-BE49-F238E27FC236}">
              <a16:creationId xmlns:a16="http://schemas.microsoft.com/office/drawing/2014/main" id="{00000000-0008-0000-7900-00000A000000}"/>
            </a:ext>
          </a:extLst>
        </xdr:cNvPr>
        <xdr:cNvSpPr/>
      </xdr:nvSpPr>
      <xdr:spPr>
        <a:xfrm flipH="1">
          <a:off x="9997883139" y="822084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123.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7A00-000002000000}"/>
            </a:ext>
          </a:extLst>
        </xdr:cNvPr>
        <xdr:cNvPicPr>
          <a:picLocks noChangeAspect="1"/>
        </xdr:cNvPicPr>
      </xdr:nvPicPr>
      <xdr:blipFill>
        <a:blip xmlns:r="http://schemas.openxmlformats.org/officeDocument/2006/relationships" r:embed="rId1"/>
        <a:stretch>
          <a:fillRect/>
        </a:stretch>
      </xdr:blipFill>
      <xdr:spPr>
        <a:xfrm>
          <a:off x="9987743551" y="109442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7A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7A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1015809" name="Object 1" hidden="1">
                <a:extLst>
                  <a:ext uri="{63B3BB69-23CF-44E3-9099-C40C66FF867C}">
                    <a14:compatExt spid="_x0000_s1015809"/>
                  </a:ext>
                  <a:ext uri="{FF2B5EF4-FFF2-40B4-BE49-F238E27FC236}">
                    <a16:creationId xmlns:a16="http://schemas.microsoft.com/office/drawing/2014/main" id="{00000000-0008-0000-7A00-000001800F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6" name="Text Box 4">
            <a:extLst>
              <a:ext uri="{FF2B5EF4-FFF2-40B4-BE49-F238E27FC236}">
                <a16:creationId xmlns:a16="http://schemas.microsoft.com/office/drawing/2014/main" id="{00000000-0008-0000-7A00-000006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7" name="Picture 6" descr="index">
          <a:extLst>
            <a:ext uri="{FF2B5EF4-FFF2-40B4-BE49-F238E27FC236}">
              <a16:creationId xmlns:a16="http://schemas.microsoft.com/office/drawing/2014/main" id="{00000000-0008-0000-7A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8" name="Picture 7">
          <a:extLst>
            <a:ext uri="{FF2B5EF4-FFF2-40B4-BE49-F238E27FC236}">
              <a16:creationId xmlns:a16="http://schemas.microsoft.com/office/drawing/2014/main" id="{00000000-0008-0000-7A00-000008000000}"/>
            </a:ext>
          </a:extLst>
        </xdr:cNvPr>
        <xdr:cNvPicPr>
          <a:picLocks noChangeAspect="1"/>
        </xdr:cNvPicPr>
      </xdr:nvPicPr>
      <xdr:blipFill>
        <a:blip xmlns:r="http://schemas.openxmlformats.org/officeDocument/2006/relationships" r:embed="rId1"/>
        <a:stretch>
          <a:fillRect/>
        </a:stretch>
      </xdr:blipFill>
      <xdr:spPr>
        <a:xfrm>
          <a:off x="9987743551" y="106203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1015810" name="Check Box 2" hidden="1">
              <a:extLst>
                <a:ext uri="{63B3BB69-23CF-44E3-9099-C40C66FF867C}">
                  <a14:compatExt spid="_x0000_s1015810"/>
                </a:ext>
                <a:ext uri="{FF2B5EF4-FFF2-40B4-BE49-F238E27FC236}">
                  <a16:creationId xmlns:a16="http://schemas.microsoft.com/office/drawing/2014/main" id="{00000000-0008-0000-7A00-00000280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1015811" name="Check Box 3" hidden="1">
              <a:extLst>
                <a:ext uri="{63B3BB69-23CF-44E3-9099-C40C66FF867C}">
                  <a14:compatExt spid="_x0000_s1015811"/>
                </a:ext>
                <a:ext uri="{FF2B5EF4-FFF2-40B4-BE49-F238E27FC236}">
                  <a16:creationId xmlns:a16="http://schemas.microsoft.com/office/drawing/2014/main" id="{00000000-0008-0000-7A00-00000380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1015812" name="Check Box 4" hidden="1">
              <a:extLst>
                <a:ext uri="{63B3BB69-23CF-44E3-9099-C40C66FF867C}">
                  <a14:compatExt spid="_x0000_s1015812"/>
                </a:ext>
                <a:ext uri="{FF2B5EF4-FFF2-40B4-BE49-F238E27FC236}">
                  <a16:creationId xmlns:a16="http://schemas.microsoft.com/office/drawing/2014/main" id="{00000000-0008-0000-7A00-00000480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1015813" name="Check Box 5" hidden="1">
              <a:extLst>
                <a:ext uri="{63B3BB69-23CF-44E3-9099-C40C66FF867C}">
                  <a14:compatExt spid="_x0000_s1015813"/>
                </a:ext>
                <a:ext uri="{FF2B5EF4-FFF2-40B4-BE49-F238E27FC236}">
                  <a16:creationId xmlns:a16="http://schemas.microsoft.com/office/drawing/2014/main" id="{00000000-0008-0000-7A00-00000580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1015814" name="Check Box 6" hidden="1">
              <a:extLst>
                <a:ext uri="{63B3BB69-23CF-44E3-9099-C40C66FF867C}">
                  <a14:compatExt spid="_x0000_s1015814"/>
                </a:ext>
                <a:ext uri="{FF2B5EF4-FFF2-40B4-BE49-F238E27FC236}">
                  <a16:creationId xmlns:a16="http://schemas.microsoft.com/office/drawing/2014/main" id="{00000000-0008-0000-7A00-00000680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24.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7B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3" name="Picture 2" descr="index">
          <a:extLst>
            <a:ext uri="{FF2B5EF4-FFF2-40B4-BE49-F238E27FC236}">
              <a16:creationId xmlns:a16="http://schemas.microsoft.com/office/drawing/2014/main" id="{00000000-0008-0000-7B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32</xdr:row>
      <xdr:rowOff>233589</xdr:rowOff>
    </xdr:from>
    <xdr:to>
      <xdr:col>6</xdr:col>
      <xdr:colOff>4940527</xdr:colOff>
      <xdr:row>32</xdr:row>
      <xdr:rowOff>587374</xdr:rowOff>
    </xdr:to>
    <xdr:sp macro="" textlink="">
      <xdr:nvSpPr>
        <xdr:cNvPr id="4" name="Rectangle 3">
          <a:extLst>
            <a:ext uri="{FF2B5EF4-FFF2-40B4-BE49-F238E27FC236}">
              <a16:creationId xmlns:a16="http://schemas.microsoft.com/office/drawing/2014/main" id="{00000000-0008-0000-7B00-000004000000}"/>
            </a:ext>
          </a:extLst>
        </xdr:cNvPr>
        <xdr:cNvSpPr/>
      </xdr:nvSpPr>
      <xdr:spPr>
        <a:xfrm flipH="1">
          <a:off x="10018912298" y="822533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1130526</xdr:colOff>
      <xdr:row>32</xdr:row>
      <xdr:rowOff>258536</xdr:rowOff>
    </xdr:from>
    <xdr:to>
      <xdr:col>5</xdr:col>
      <xdr:colOff>1600201</xdr:colOff>
      <xdr:row>32</xdr:row>
      <xdr:rowOff>762000</xdr:rowOff>
    </xdr:to>
    <xdr:sp macro="" textlink="">
      <xdr:nvSpPr>
        <xdr:cNvPr id="5" name="Rectangle 4">
          <a:extLst>
            <a:ext uri="{FF2B5EF4-FFF2-40B4-BE49-F238E27FC236}">
              <a16:creationId xmlns:a16="http://schemas.microsoft.com/office/drawing/2014/main" id="{00000000-0008-0000-7B00-000005000000}"/>
            </a:ext>
          </a:extLst>
        </xdr:cNvPr>
        <xdr:cNvSpPr/>
      </xdr:nvSpPr>
      <xdr:spPr>
        <a:xfrm flipH="1">
          <a:off x="10026634124" y="8227831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32</xdr:row>
      <xdr:rowOff>187099</xdr:rowOff>
    </xdr:from>
    <xdr:to>
      <xdr:col>8</xdr:col>
      <xdr:colOff>1296761</xdr:colOff>
      <xdr:row>32</xdr:row>
      <xdr:rowOff>649741</xdr:rowOff>
    </xdr:to>
    <xdr:sp macro="" textlink="">
      <xdr:nvSpPr>
        <xdr:cNvPr id="6" name="Rectangle 5">
          <a:extLst>
            <a:ext uri="{FF2B5EF4-FFF2-40B4-BE49-F238E27FC236}">
              <a16:creationId xmlns:a16="http://schemas.microsoft.com/office/drawing/2014/main" id="{00000000-0008-0000-7B00-000006000000}"/>
            </a:ext>
          </a:extLst>
        </xdr:cNvPr>
        <xdr:cNvSpPr/>
      </xdr:nvSpPr>
      <xdr:spPr>
        <a:xfrm flipH="1">
          <a:off x="10008544789" y="8220687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32</xdr:row>
      <xdr:rowOff>0</xdr:rowOff>
    </xdr:from>
    <xdr:to>
      <xdr:col>5</xdr:col>
      <xdr:colOff>9524</xdr:colOff>
      <xdr:row>32</xdr:row>
      <xdr:rowOff>219048</xdr:rowOff>
    </xdr:to>
    <xdr:pic>
      <xdr:nvPicPr>
        <xdr:cNvPr id="7" name="Picture 6">
          <a:extLst>
            <a:ext uri="{FF2B5EF4-FFF2-40B4-BE49-F238E27FC236}">
              <a16:creationId xmlns:a16="http://schemas.microsoft.com/office/drawing/2014/main" id="{00000000-0008-0000-7B00-000007000000}"/>
            </a:ext>
          </a:extLst>
        </xdr:cNvPr>
        <xdr:cNvPicPr>
          <a:picLocks noChangeAspect="1"/>
        </xdr:cNvPicPr>
      </xdr:nvPicPr>
      <xdr:blipFill>
        <a:blip xmlns:r="http://schemas.openxmlformats.org/officeDocument/2006/relationships" r:embed="rId3"/>
        <a:stretch>
          <a:fillRect/>
        </a:stretch>
      </xdr:blipFill>
      <xdr:spPr>
        <a:xfrm>
          <a:off x="10028224801" y="82019775"/>
          <a:ext cx="9524" cy="219048"/>
        </a:xfrm>
        <a:prstGeom prst="rect">
          <a:avLst/>
        </a:prstGeom>
      </xdr:spPr>
    </xdr:pic>
    <xdr:clientData/>
  </xdr:twoCellAnchor>
  <xdr:twoCellAnchor>
    <xdr:from>
      <xdr:col>9</xdr:col>
      <xdr:colOff>3221263</xdr:colOff>
      <xdr:row>32</xdr:row>
      <xdr:rowOff>188686</xdr:rowOff>
    </xdr:from>
    <xdr:to>
      <xdr:col>9</xdr:col>
      <xdr:colOff>3652611</xdr:colOff>
      <xdr:row>32</xdr:row>
      <xdr:rowOff>651328</xdr:rowOff>
    </xdr:to>
    <xdr:sp macro="" textlink="">
      <xdr:nvSpPr>
        <xdr:cNvPr id="8" name="Rectangle 7">
          <a:extLst>
            <a:ext uri="{FF2B5EF4-FFF2-40B4-BE49-F238E27FC236}">
              <a16:creationId xmlns:a16="http://schemas.microsoft.com/office/drawing/2014/main" id="{00000000-0008-0000-7B00-000008000000}"/>
            </a:ext>
          </a:extLst>
        </xdr:cNvPr>
        <xdr:cNvSpPr/>
      </xdr:nvSpPr>
      <xdr:spPr>
        <a:xfrm flipH="1">
          <a:off x="10003226664" y="822084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32</xdr:row>
      <xdr:rowOff>290286</xdr:rowOff>
    </xdr:from>
    <xdr:to>
      <xdr:col>3</xdr:col>
      <xdr:colOff>749526</xdr:colOff>
      <xdr:row>32</xdr:row>
      <xdr:rowOff>752927</xdr:rowOff>
    </xdr:to>
    <xdr:sp macro="" textlink="">
      <xdr:nvSpPr>
        <xdr:cNvPr id="9" name="Rectangle 8">
          <a:extLst>
            <a:ext uri="{FF2B5EF4-FFF2-40B4-BE49-F238E27FC236}">
              <a16:creationId xmlns:a16="http://schemas.microsoft.com/office/drawing/2014/main" id="{00000000-0008-0000-7B00-000009000000}"/>
            </a:ext>
          </a:extLst>
        </xdr:cNvPr>
        <xdr:cNvSpPr/>
      </xdr:nvSpPr>
      <xdr:spPr>
        <a:xfrm flipH="1">
          <a:off x="10031818674" y="8231006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32</xdr:row>
      <xdr:rowOff>188686</xdr:rowOff>
    </xdr:from>
    <xdr:to>
      <xdr:col>10</xdr:col>
      <xdr:colOff>3652611</xdr:colOff>
      <xdr:row>32</xdr:row>
      <xdr:rowOff>651328</xdr:rowOff>
    </xdr:to>
    <xdr:sp macro="" textlink="">
      <xdr:nvSpPr>
        <xdr:cNvPr id="10" name="Rectangle 9">
          <a:extLst>
            <a:ext uri="{FF2B5EF4-FFF2-40B4-BE49-F238E27FC236}">
              <a16:creationId xmlns:a16="http://schemas.microsoft.com/office/drawing/2014/main" id="{00000000-0008-0000-7B00-00000A000000}"/>
            </a:ext>
          </a:extLst>
        </xdr:cNvPr>
        <xdr:cNvSpPr/>
      </xdr:nvSpPr>
      <xdr:spPr>
        <a:xfrm flipH="1">
          <a:off x="9997883139" y="822084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125.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7C00-000002000000}"/>
            </a:ext>
          </a:extLst>
        </xdr:cNvPr>
        <xdr:cNvPicPr>
          <a:picLocks noChangeAspect="1"/>
        </xdr:cNvPicPr>
      </xdr:nvPicPr>
      <xdr:blipFill>
        <a:blip xmlns:r="http://schemas.openxmlformats.org/officeDocument/2006/relationships" r:embed="rId1"/>
        <a:stretch>
          <a:fillRect/>
        </a:stretch>
      </xdr:blipFill>
      <xdr:spPr>
        <a:xfrm>
          <a:off x="9988238851" y="107156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7C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635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7C00-000004000000}"/>
            </a:ext>
          </a:extLst>
        </xdr:cNvPr>
        <xdr:cNvGrpSpPr>
          <a:grpSpLocks/>
        </xdr:cNvGrpSpPr>
      </xdr:nvGrpSpPr>
      <xdr:grpSpPr bwMode="auto">
        <a:xfrm>
          <a:off x="9948811183"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1013761" name="Object 1" hidden="1">
                <a:extLst>
                  <a:ext uri="{63B3BB69-23CF-44E3-9099-C40C66FF867C}">
                    <a14:compatExt spid="_x0000_s1013761"/>
                  </a:ext>
                  <a:ext uri="{FF2B5EF4-FFF2-40B4-BE49-F238E27FC236}">
                    <a16:creationId xmlns:a16="http://schemas.microsoft.com/office/drawing/2014/main" id="{00000000-0008-0000-7C00-000001780F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6" name="Text Box 4">
            <a:extLst>
              <a:ext uri="{FF2B5EF4-FFF2-40B4-BE49-F238E27FC236}">
                <a16:creationId xmlns:a16="http://schemas.microsoft.com/office/drawing/2014/main" id="{00000000-0008-0000-7C00-000006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7" name="Picture 6" descr="index">
          <a:extLst>
            <a:ext uri="{FF2B5EF4-FFF2-40B4-BE49-F238E27FC236}">
              <a16:creationId xmlns:a16="http://schemas.microsoft.com/office/drawing/2014/main" id="{00000000-0008-0000-7C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451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8" name="Picture 7">
          <a:extLst>
            <a:ext uri="{FF2B5EF4-FFF2-40B4-BE49-F238E27FC236}">
              <a16:creationId xmlns:a16="http://schemas.microsoft.com/office/drawing/2014/main" id="{00000000-0008-0000-7C00-000008000000}"/>
            </a:ext>
          </a:extLst>
        </xdr:cNvPr>
        <xdr:cNvPicPr>
          <a:picLocks noChangeAspect="1"/>
        </xdr:cNvPicPr>
      </xdr:nvPicPr>
      <xdr:blipFill>
        <a:blip xmlns:r="http://schemas.openxmlformats.org/officeDocument/2006/relationships" r:embed="rId1"/>
        <a:stretch>
          <a:fillRect/>
        </a:stretch>
      </xdr:blipFill>
      <xdr:spPr>
        <a:xfrm>
          <a:off x="9988238851" y="103917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1013762" name="Check Box 2" hidden="1">
              <a:extLst>
                <a:ext uri="{63B3BB69-23CF-44E3-9099-C40C66FF867C}">
                  <a14:compatExt spid="_x0000_s1013762"/>
                </a:ext>
                <a:ext uri="{FF2B5EF4-FFF2-40B4-BE49-F238E27FC236}">
                  <a16:creationId xmlns:a16="http://schemas.microsoft.com/office/drawing/2014/main" id="{00000000-0008-0000-7C00-00000278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1013763" name="Check Box 3" hidden="1">
              <a:extLst>
                <a:ext uri="{63B3BB69-23CF-44E3-9099-C40C66FF867C}">
                  <a14:compatExt spid="_x0000_s1013763"/>
                </a:ext>
                <a:ext uri="{FF2B5EF4-FFF2-40B4-BE49-F238E27FC236}">
                  <a16:creationId xmlns:a16="http://schemas.microsoft.com/office/drawing/2014/main" id="{00000000-0008-0000-7C00-00000378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1013764" name="Check Box 4" hidden="1">
              <a:extLst>
                <a:ext uri="{63B3BB69-23CF-44E3-9099-C40C66FF867C}">
                  <a14:compatExt spid="_x0000_s1013764"/>
                </a:ext>
                <a:ext uri="{FF2B5EF4-FFF2-40B4-BE49-F238E27FC236}">
                  <a16:creationId xmlns:a16="http://schemas.microsoft.com/office/drawing/2014/main" id="{00000000-0008-0000-7C00-00000478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1013765" name="Check Box 5" hidden="1">
              <a:extLst>
                <a:ext uri="{63B3BB69-23CF-44E3-9099-C40C66FF867C}">
                  <a14:compatExt spid="_x0000_s1013765"/>
                </a:ext>
                <a:ext uri="{FF2B5EF4-FFF2-40B4-BE49-F238E27FC236}">
                  <a16:creationId xmlns:a16="http://schemas.microsoft.com/office/drawing/2014/main" id="{00000000-0008-0000-7C00-00000578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1013766" name="Check Box 6" hidden="1">
              <a:extLst>
                <a:ext uri="{63B3BB69-23CF-44E3-9099-C40C66FF867C}">
                  <a14:compatExt spid="_x0000_s1013766"/>
                </a:ext>
                <a:ext uri="{FF2B5EF4-FFF2-40B4-BE49-F238E27FC236}">
                  <a16:creationId xmlns:a16="http://schemas.microsoft.com/office/drawing/2014/main" id="{00000000-0008-0000-7C00-00000678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26.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7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3" name="Picture 2" descr="index">
          <a:extLst>
            <a:ext uri="{FF2B5EF4-FFF2-40B4-BE49-F238E27FC236}">
              <a16:creationId xmlns:a16="http://schemas.microsoft.com/office/drawing/2014/main" id="{00000000-0008-0000-7D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32</xdr:row>
      <xdr:rowOff>233589</xdr:rowOff>
    </xdr:from>
    <xdr:to>
      <xdr:col>6</xdr:col>
      <xdr:colOff>4940527</xdr:colOff>
      <xdr:row>32</xdr:row>
      <xdr:rowOff>587374</xdr:rowOff>
    </xdr:to>
    <xdr:sp macro="" textlink="">
      <xdr:nvSpPr>
        <xdr:cNvPr id="4" name="Rectangle 3">
          <a:extLst>
            <a:ext uri="{FF2B5EF4-FFF2-40B4-BE49-F238E27FC236}">
              <a16:creationId xmlns:a16="http://schemas.microsoft.com/office/drawing/2014/main" id="{00000000-0008-0000-7D00-000004000000}"/>
            </a:ext>
          </a:extLst>
        </xdr:cNvPr>
        <xdr:cNvSpPr/>
      </xdr:nvSpPr>
      <xdr:spPr>
        <a:xfrm flipH="1">
          <a:off x="10018912298" y="7930061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1130526</xdr:colOff>
      <xdr:row>32</xdr:row>
      <xdr:rowOff>258536</xdr:rowOff>
    </xdr:from>
    <xdr:to>
      <xdr:col>5</xdr:col>
      <xdr:colOff>1600201</xdr:colOff>
      <xdr:row>32</xdr:row>
      <xdr:rowOff>762000</xdr:rowOff>
    </xdr:to>
    <xdr:sp macro="" textlink="">
      <xdr:nvSpPr>
        <xdr:cNvPr id="5" name="Rectangle 4">
          <a:extLst>
            <a:ext uri="{FF2B5EF4-FFF2-40B4-BE49-F238E27FC236}">
              <a16:creationId xmlns:a16="http://schemas.microsoft.com/office/drawing/2014/main" id="{00000000-0008-0000-7D00-000005000000}"/>
            </a:ext>
          </a:extLst>
        </xdr:cNvPr>
        <xdr:cNvSpPr/>
      </xdr:nvSpPr>
      <xdr:spPr>
        <a:xfrm flipH="1">
          <a:off x="10026634124" y="7932556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32</xdr:row>
      <xdr:rowOff>187099</xdr:rowOff>
    </xdr:from>
    <xdr:to>
      <xdr:col>8</xdr:col>
      <xdr:colOff>1296761</xdr:colOff>
      <xdr:row>32</xdr:row>
      <xdr:rowOff>649741</xdr:rowOff>
    </xdr:to>
    <xdr:sp macro="" textlink="">
      <xdr:nvSpPr>
        <xdr:cNvPr id="6" name="Rectangle 5">
          <a:extLst>
            <a:ext uri="{FF2B5EF4-FFF2-40B4-BE49-F238E27FC236}">
              <a16:creationId xmlns:a16="http://schemas.microsoft.com/office/drawing/2014/main" id="{00000000-0008-0000-7D00-000006000000}"/>
            </a:ext>
          </a:extLst>
        </xdr:cNvPr>
        <xdr:cNvSpPr/>
      </xdr:nvSpPr>
      <xdr:spPr>
        <a:xfrm flipH="1">
          <a:off x="10008544789" y="7925412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32</xdr:row>
      <xdr:rowOff>0</xdr:rowOff>
    </xdr:from>
    <xdr:to>
      <xdr:col>5</xdr:col>
      <xdr:colOff>9524</xdr:colOff>
      <xdr:row>32</xdr:row>
      <xdr:rowOff>219048</xdr:rowOff>
    </xdr:to>
    <xdr:pic>
      <xdr:nvPicPr>
        <xdr:cNvPr id="7" name="Picture 6">
          <a:extLst>
            <a:ext uri="{FF2B5EF4-FFF2-40B4-BE49-F238E27FC236}">
              <a16:creationId xmlns:a16="http://schemas.microsoft.com/office/drawing/2014/main" id="{00000000-0008-0000-7D00-000007000000}"/>
            </a:ext>
          </a:extLst>
        </xdr:cNvPr>
        <xdr:cNvPicPr>
          <a:picLocks noChangeAspect="1"/>
        </xdr:cNvPicPr>
      </xdr:nvPicPr>
      <xdr:blipFill>
        <a:blip xmlns:r="http://schemas.openxmlformats.org/officeDocument/2006/relationships" r:embed="rId3"/>
        <a:stretch>
          <a:fillRect/>
        </a:stretch>
      </xdr:blipFill>
      <xdr:spPr>
        <a:xfrm>
          <a:off x="10028224801" y="79067025"/>
          <a:ext cx="9524" cy="219048"/>
        </a:xfrm>
        <a:prstGeom prst="rect">
          <a:avLst/>
        </a:prstGeom>
      </xdr:spPr>
    </xdr:pic>
    <xdr:clientData/>
  </xdr:twoCellAnchor>
  <xdr:twoCellAnchor>
    <xdr:from>
      <xdr:col>9</xdr:col>
      <xdr:colOff>3221263</xdr:colOff>
      <xdr:row>32</xdr:row>
      <xdr:rowOff>188686</xdr:rowOff>
    </xdr:from>
    <xdr:to>
      <xdr:col>9</xdr:col>
      <xdr:colOff>3652611</xdr:colOff>
      <xdr:row>32</xdr:row>
      <xdr:rowOff>651328</xdr:rowOff>
    </xdr:to>
    <xdr:sp macro="" textlink="">
      <xdr:nvSpPr>
        <xdr:cNvPr id="8" name="Rectangle 7">
          <a:extLst>
            <a:ext uri="{FF2B5EF4-FFF2-40B4-BE49-F238E27FC236}">
              <a16:creationId xmlns:a16="http://schemas.microsoft.com/office/drawing/2014/main" id="{00000000-0008-0000-7D00-000008000000}"/>
            </a:ext>
          </a:extLst>
        </xdr:cNvPr>
        <xdr:cNvSpPr/>
      </xdr:nvSpPr>
      <xdr:spPr>
        <a:xfrm flipH="1">
          <a:off x="10003226664" y="792557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32</xdr:row>
      <xdr:rowOff>290286</xdr:rowOff>
    </xdr:from>
    <xdr:to>
      <xdr:col>3</xdr:col>
      <xdr:colOff>749526</xdr:colOff>
      <xdr:row>32</xdr:row>
      <xdr:rowOff>752927</xdr:rowOff>
    </xdr:to>
    <xdr:sp macro="" textlink="">
      <xdr:nvSpPr>
        <xdr:cNvPr id="9" name="Rectangle 8">
          <a:extLst>
            <a:ext uri="{FF2B5EF4-FFF2-40B4-BE49-F238E27FC236}">
              <a16:creationId xmlns:a16="http://schemas.microsoft.com/office/drawing/2014/main" id="{00000000-0008-0000-7D00-000009000000}"/>
            </a:ext>
          </a:extLst>
        </xdr:cNvPr>
        <xdr:cNvSpPr/>
      </xdr:nvSpPr>
      <xdr:spPr>
        <a:xfrm flipH="1">
          <a:off x="10031818674" y="7935731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32</xdr:row>
      <xdr:rowOff>188686</xdr:rowOff>
    </xdr:from>
    <xdr:to>
      <xdr:col>10</xdr:col>
      <xdr:colOff>3652611</xdr:colOff>
      <xdr:row>32</xdr:row>
      <xdr:rowOff>651328</xdr:rowOff>
    </xdr:to>
    <xdr:sp macro="" textlink="">
      <xdr:nvSpPr>
        <xdr:cNvPr id="10" name="Rectangle 9">
          <a:extLst>
            <a:ext uri="{FF2B5EF4-FFF2-40B4-BE49-F238E27FC236}">
              <a16:creationId xmlns:a16="http://schemas.microsoft.com/office/drawing/2014/main" id="{00000000-0008-0000-7D00-00000A000000}"/>
            </a:ext>
          </a:extLst>
        </xdr:cNvPr>
        <xdr:cNvSpPr/>
      </xdr:nvSpPr>
      <xdr:spPr>
        <a:xfrm flipH="1">
          <a:off x="9997883139" y="792557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127.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7E00-000002000000}"/>
            </a:ext>
          </a:extLst>
        </xdr:cNvPr>
        <xdr:cNvPicPr>
          <a:picLocks noChangeAspect="1"/>
        </xdr:cNvPicPr>
      </xdr:nvPicPr>
      <xdr:blipFill>
        <a:blip xmlns:r="http://schemas.openxmlformats.org/officeDocument/2006/relationships" r:embed="rId1"/>
        <a:stretch>
          <a:fillRect/>
        </a:stretch>
      </xdr:blipFill>
      <xdr:spPr>
        <a:xfrm>
          <a:off x="9990048601" y="121920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38100</xdr:rowOff>
        </xdr:to>
        <xdr:sp macro="" textlink="">
          <xdr:nvSpPr>
            <xdr:cNvPr id="1011713" name="Check Box 1" hidden="1">
              <a:extLst>
                <a:ext uri="{63B3BB69-23CF-44E3-9099-C40C66FF867C}">
                  <a14:compatExt spid="_x0000_s1011713"/>
                </a:ext>
                <a:ext uri="{FF2B5EF4-FFF2-40B4-BE49-F238E27FC236}">
                  <a16:creationId xmlns:a16="http://schemas.microsoft.com/office/drawing/2014/main" id="{00000000-0008-0000-7E00-00000170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1009650</xdr:colOff>
          <xdr:row>36</xdr:row>
          <xdr:rowOff>9525</xdr:rowOff>
        </xdr:to>
        <xdr:sp macro="" textlink="">
          <xdr:nvSpPr>
            <xdr:cNvPr id="1011714" name="Check Box 2" hidden="1">
              <a:extLst>
                <a:ext uri="{63B3BB69-23CF-44E3-9099-C40C66FF867C}">
                  <a14:compatExt spid="_x0000_s1011714"/>
                </a:ext>
                <a:ext uri="{FF2B5EF4-FFF2-40B4-BE49-F238E27FC236}">
                  <a16:creationId xmlns:a16="http://schemas.microsoft.com/office/drawing/2014/main" id="{00000000-0008-0000-7E00-00000270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1011715" name="Check Box 3" hidden="1">
              <a:extLst>
                <a:ext uri="{63B3BB69-23CF-44E3-9099-C40C66FF867C}">
                  <a14:compatExt spid="_x0000_s1011715"/>
                </a:ext>
                <a:ext uri="{FF2B5EF4-FFF2-40B4-BE49-F238E27FC236}">
                  <a16:creationId xmlns:a16="http://schemas.microsoft.com/office/drawing/2014/main" id="{00000000-0008-0000-7E00-00000370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609600</xdr:colOff>
          <xdr:row>36</xdr:row>
          <xdr:rowOff>38100</xdr:rowOff>
        </xdr:to>
        <xdr:sp macro="" textlink="">
          <xdr:nvSpPr>
            <xdr:cNvPr id="1011716" name="Check Box 4" hidden="1">
              <a:extLst>
                <a:ext uri="{63B3BB69-23CF-44E3-9099-C40C66FF867C}">
                  <a14:compatExt spid="_x0000_s1011716"/>
                </a:ext>
                <a:ext uri="{FF2B5EF4-FFF2-40B4-BE49-F238E27FC236}">
                  <a16:creationId xmlns:a16="http://schemas.microsoft.com/office/drawing/2014/main" id="{00000000-0008-0000-7E00-00000470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38100</xdr:rowOff>
        </xdr:to>
        <xdr:sp macro="" textlink="">
          <xdr:nvSpPr>
            <xdr:cNvPr id="1011717" name="Check Box 5" hidden="1">
              <a:extLst>
                <a:ext uri="{63B3BB69-23CF-44E3-9099-C40C66FF867C}">
                  <a14:compatExt spid="_x0000_s1011717"/>
                </a:ext>
                <a:ext uri="{FF2B5EF4-FFF2-40B4-BE49-F238E27FC236}">
                  <a16:creationId xmlns:a16="http://schemas.microsoft.com/office/drawing/2014/main" id="{00000000-0008-0000-7E00-00000570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8" name="Picture 1">
          <a:extLst>
            <a:ext uri="{FF2B5EF4-FFF2-40B4-BE49-F238E27FC236}">
              <a16:creationId xmlns:a16="http://schemas.microsoft.com/office/drawing/2014/main" id="{00000000-0008-0000-7E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9302456" y="838620"/>
          <a:ext cx="1219033"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9" name="Group 8">
          <a:extLst>
            <a:ext uri="{FF2B5EF4-FFF2-40B4-BE49-F238E27FC236}">
              <a16:creationId xmlns:a16="http://schemas.microsoft.com/office/drawing/2014/main" id="{00000000-0008-0000-7E00-000009000000}"/>
            </a:ext>
          </a:extLst>
        </xdr:cNvPr>
        <xdr:cNvGrpSpPr>
          <a:grpSpLocks/>
        </xdr:cNvGrpSpPr>
      </xdr:nvGrpSpPr>
      <xdr:grpSpPr bwMode="auto">
        <a:xfrm>
          <a:off x="10034148379" y="779689"/>
          <a:ext cx="2520615" cy="1402556"/>
          <a:chOff x="7483" y="1187"/>
          <a:chExt cx="3022" cy="1915"/>
        </a:xfrm>
      </xdr:grpSpPr>
      <mc:AlternateContent xmlns:mc="http://schemas.openxmlformats.org/markup-compatibility/2006">
        <mc:Choice xmlns:a14="http://schemas.microsoft.com/office/drawing/2010/main" Requires="a14">
          <xdr:sp macro="" textlink="">
            <xdr:nvSpPr>
              <xdr:cNvPr id="1011718" name="Object 6" hidden="1">
                <a:extLst>
                  <a:ext uri="{63B3BB69-23CF-44E3-9099-C40C66FF867C}">
                    <a14:compatExt spid="_x0000_s1011718"/>
                  </a:ext>
                  <a:ext uri="{FF2B5EF4-FFF2-40B4-BE49-F238E27FC236}">
                    <a16:creationId xmlns:a16="http://schemas.microsoft.com/office/drawing/2014/main" id="{00000000-0008-0000-7E00-000006700F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11" name="Text Box 4">
            <a:extLst>
              <a:ext uri="{FF2B5EF4-FFF2-40B4-BE49-F238E27FC236}">
                <a16:creationId xmlns:a16="http://schemas.microsoft.com/office/drawing/2014/main" id="{00000000-0008-0000-7E00-00000B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12" name="Picture 11" descr="index">
          <a:extLst>
            <a:ext uri="{FF2B5EF4-FFF2-40B4-BE49-F238E27FC236}">
              <a16:creationId xmlns:a16="http://schemas.microsoft.com/office/drawing/2014/main" id="{00000000-0008-0000-7E00-00000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74393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13" name="Picture 12">
          <a:extLst>
            <a:ext uri="{FF2B5EF4-FFF2-40B4-BE49-F238E27FC236}">
              <a16:creationId xmlns:a16="http://schemas.microsoft.com/office/drawing/2014/main" id="{00000000-0008-0000-7E00-00000D000000}"/>
            </a:ext>
          </a:extLst>
        </xdr:cNvPr>
        <xdr:cNvPicPr>
          <a:picLocks noChangeAspect="1"/>
        </xdr:cNvPicPr>
      </xdr:nvPicPr>
      <xdr:blipFill>
        <a:blip xmlns:r="http://schemas.openxmlformats.org/officeDocument/2006/relationships" r:embed="rId1"/>
        <a:stretch>
          <a:fillRect/>
        </a:stretch>
      </xdr:blipFill>
      <xdr:spPr>
        <a:xfrm>
          <a:off x="9990048601" y="119062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180975</xdr:colOff>
          <xdr:row>34</xdr:row>
          <xdr:rowOff>247650</xdr:rowOff>
        </xdr:to>
        <xdr:sp macro="" textlink="">
          <xdr:nvSpPr>
            <xdr:cNvPr id="1011719" name="Check Box 7" hidden="1">
              <a:extLst>
                <a:ext uri="{63B3BB69-23CF-44E3-9099-C40C66FF867C}">
                  <a14:compatExt spid="_x0000_s1011719"/>
                </a:ext>
                <a:ext uri="{FF2B5EF4-FFF2-40B4-BE49-F238E27FC236}">
                  <a16:creationId xmlns:a16="http://schemas.microsoft.com/office/drawing/2014/main" id="{00000000-0008-0000-7E00-00000770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657225</xdr:colOff>
          <xdr:row>34</xdr:row>
          <xdr:rowOff>247650</xdr:rowOff>
        </xdr:to>
        <xdr:sp macro="" textlink="">
          <xdr:nvSpPr>
            <xdr:cNvPr id="1011720" name="Check Box 8" hidden="1">
              <a:extLst>
                <a:ext uri="{63B3BB69-23CF-44E3-9099-C40C66FF867C}">
                  <a14:compatExt spid="_x0000_s1011720"/>
                </a:ext>
                <a:ext uri="{FF2B5EF4-FFF2-40B4-BE49-F238E27FC236}">
                  <a16:creationId xmlns:a16="http://schemas.microsoft.com/office/drawing/2014/main" id="{00000000-0008-0000-7E00-00000870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228600</xdr:rowOff>
        </xdr:to>
        <xdr:sp macro="" textlink="">
          <xdr:nvSpPr>
            <xdr:cNvPr id="1011721" name="Check Box 9" hidden="1">
              <a:extLst>
                <a:ext uri="{63B3BB69-23CF-44E3-9099-C40C66FF867C}">
                  <a14:compatExt spid="_x0000_s1011721"/>
                </a:ext>
                <a:ext uri="{FF2B5EF4-FFF2-40B4-BE49-F238E27FC236}">
                  <a16:creationId xmlns:a16="http://schemas.microsoft.com/office/drawing/2014/main" id="{00000000-0008-0000-7E00-00000970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276225</xdr:rowOff>
        </xdr:to>
        <xdr:sp macro="" textlink="">
          <xdr:nvSpPr>
            <xdr:cNvPr id="1011722" name="Check Box 10" hidden="1">
              <a:extLst>
                <a:ext uri="{63B3BB69-23CF-44E3-9099-C40C66FF867C}">
                  <a14:compatExt spid="_x0000_s1011722"/>
                </a:ext>
                <a:ext uri="{FF2B5EF4-FFF2-40B4-BE49-F238E27FC236}">
                  <a16:creationId xmlns:a16="http://schemas.microsoft.com/office/drawing/2014/main" id="{00000000-0008-0000-7E00-00000A70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228600</xdr:colOff>
          <xdr:row>34</xdr:row>
          <xdr:rowOff>228600</xdr:rowOff>
        </xdr:to>
        <xdr:sp macro="" textlink="">
          <xdr:nvSpPr>
            <xdr:cNvPr id="1011723" name="Check Box 11" hidden="1">
              <a:extLst>
                <a:ext uri="{63B3BB69-23CF-44E3-9099-C40C66FF867C}">
                  <a14:compatExt spid="_x0000_s1011723"/>
                </a:ext>
                <a:ext uri="{FF2B5EF4-FFF2-40B4-BE49-F238E27FC236}">
                  <a16:creationId xmlns:a16="http://schemas.microsoft.com/office/drawing/2014/main" id="{00000000-0008-0000-7E00-00000B70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28.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7F00-000002000000}"/>
            </a:ext>
          </a:extLst>
        </xdr:cNvPr>
        <xdr:cNvPicPr>
          <a:picLocks noChangeAspect="1"/>
        </xdr:cNvPicPr>
      </xdr:nvPicPr>
      <xdr:blipFill>
        <a:blip xmlns:r="http://schemas.openxmlformats.org/officeDocument/2006/relationships" r:embed="rId1"/>
        <a:stretch>
          <a:fillRect/>
        </a:stretch>
      </xdr:blipFill>
      <xdr:spPr>
        <a:xfrm>
          <a:off x="9988619851"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152400</xdr:colOff>
          <xdr:row>34</xdr:row>
          <xdr:rowOff>247650</xdr:rowOff>
        </xdr:to>
        <xdr:sp macro="" textlink="">
          <xdr:nvSpPr>
            <xdr:cNvPr id="1010689" name="Check Box 1" hidden="1">
              <a:extLst>
                <a:ext uri="{63B3BB69-23CF-44E3-9099-C40C66FF867C}">
                  <a14:compatExt spid="_x0000_s1010689"/>
                </a:ext>
                <a:ext uri="{FF2B5EF4-FFF2-40B4-BE49-F238E27FC236}">
                  <a16:creationId xmlns:a16="http://schemas.microsoft.com/office/drawing/2014/main" id="{00000000-0008-0000-7F00-0000016C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1010690" name="Check Box 2" hidden="1">
              <a:extLst>
                <a:ext uri="{63B3BB69-23CF-44E3-9099-C40C66FF867C}">
                  <a14:compatExt spid="_x0000_s1010690"/>
                </a:ext>
                <a:ext uri="{FF2B5EF4-FFF2-40B4-BE49-F238E27FC236}">
                  <a16:creationId xmlns:a16="http://schemas.microsoft.com/office/drawing/2014/main" id="{00000000-0008-0000-7F00-0000026C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228600</xdr:rowOff>
        </xdr:to>
        <xdr:sp macro="" textlink="">
          <xdr:nvSpPr>
            <xdr:cNvPr id="1010691" name="Check Box 3" hidden="1">
              <a:extLst>
                <a:ext uri="{63B3BB69-23CF-44E3-9099-C40C66FF867C}">
                  <a14:compatExt spid="_x0000_s1010691"/>
                </a:ext>
                <a:ext uri="{FF2B5EF4-FFF2-40B4-BE49-F238E27FC236}">
                  <a16:creationId xmlns:a16="http://schemas.microsoft.com/office/drawing/2014/main" id="{00000000-0008-0000-7F00-0000036C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1010692" name="Check Box 4" hidden="1">
              <a:extLst>
                <a:ext uri="{63B3BB69-23CF-44E3-9099-C40C66FF867C}">
                  <a14:compatExt spid="_x0000_s1010692"/>
                </a:ext>
                <a:ext uri="{FF2B5EF4-FFF2-40B4-BE49-F238E27FC236}">
                  <a16:creationId xmlns:a16="http://schemas.microsoft.com/office/drawing/2014/main" id="{00000000-0008-0000-7F00-0000046C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7" name="Picture 1">
          <a:extLst>
            <a:ext uri="{FF2B5EF4-FFF2-40B4-BE49-F238E27FC236}">
              <a16:creationId xmlns:a16="http://schemas.microsoft.com/office/drawing/2014/main" id="{00000000-0008-0000-7F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016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8" name="Group 7">
          <a:extLst>
            <a:ext uri="{FF2B5EF4-FFF2-40B4-BE49-F238E27FC236}">
              <a16:creationId xmlns:a16="http://schemas.microsoft.com/office/drawing/2014/main" id="{00000000-0008-0000-7F00-000008000000}"/>
            </a:ext>
          </a:extLst>
        </xdr:cNvPr>
        <xdr:cNvGrpSpPr>
          <a:grpSpLocks/>
        </xdr:cNvGrpSpPr>
      </xdr:nvGrpSpPr>
      <xdr:grpSpPr bwMode="auto">
        <a:xfrm>
          <a:off x="9914764910" y="769284"/>
          <a:ext cx="2511010" cy="1214008"/>
          <a:chOff x="7483" y="1187"/>
          <a:chExt cx="3022" cy="1915"/>
        </a:xfrm>
      </xdr:grpSpPr>
      <mc:AlternateContent xmlns:mc="http://schemas.openxmlformats.org/markup-compatibility/2006">
        <mc:Choice xmlns:a14="http://schemas.microsoft.com/office/drawing/2010/main" Requires="a14">
          <xdr:sp macro="" textlink="">
            <xdr:nvSpPr>
              <xdr:cNvPr id="1010693" name="Object 5" hidden="1">
                <a:extLst>
                  <a:ext uri="{63B3BB69-23CF-44E3-9099-C40C66FF867C}">
                    <a14:compatExt spid="_x0000_s1010693"/>
                  </a:ext>
                  <a:ext uri="{FF2B5EF4-FFF2-40B4-BE49-F238E27FC236}">
                    <a16:creationId xmlns:a16="http://schemas.microsoft.com/office/drawing/2014/main" id="{00000000-0008-0000-7F00-0000056C0F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10" name="Text Box 4">
            <a:extLst>
              <a:ext uri="{FF2B5EF4-FFF2-40B4-BE49-F238E27FC236}">
                <a16:creationId xmlns:a16="http://schemas.microsoft.com/office/drawing/2014/main" id="{00000000-0008-0000-7F00-00000A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11" name="Picture 10" descr="index">
          <a:extLst>
            <a:ext uri="{FF2B5EF4-FFF2-40B4-BE49-F238E27FC236}">
              <a16:creationId xmlns:a16="http://schemas.microsoft.com/office/drawing/2014/main" id="{00000000-0008-0000-7F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34246" y="898712"/>
          <a:ext cx="1690347"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1010694" name="Check Box 6" hidden="1">
              <a:extLst>
                <a:ext uri="{63B3BB69-23CF-44E3-9099-C40C66FF867C}">
                  <a14:compatExt spid="_x0000_s1010694"/>
                </a:ext>
                <a:ext uri="{FF2B5EF4-FFF2-40B4-BE49-F238E27FC236}">
                  <a16:creationId xmlns:a16="http://schemas.microsoft.com/office/drawing/2014/main" id="{00000000-0008-0000-7F00-0000066C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29.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8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9777375" y="2130403"/>
          <a:ext cx="72893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3" name="Picture 2" descr="index">
          <a:extLst>
            <a:ext uri="{FF2B5EF4-FFF2-40B4-BE49-F238E27FC236}">
              <a16:creationId xmlns:a16="http://schemas.microsoft.com/office/drawing/2014/main" id="{00000000-0008-0000-8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2827393" y="1716716"/>
          <a:ext cx="13785667" cy="4703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56</xdr:row>
      <xdr:rowOff>233589</xdr:rowOff>
    </xdr:from>
    <xdr:to>
      <xdr:col>6</xdr:col>
      <xdr:colOff>4940527</xdr:colOff>
      <xdr:row>56</xdr:row>
      <xdr:rowOff>587374</xdr:rowOff>
    </xdr:to>
    <xdr:sp macro="" textlink="">
      <xdr:nvSpPr>
        <xdr:cNvPr id="4" name="Rectangle 3">
          <a:extLst>
            <a:ext uri="{FF2B5EF4-FFF2-40B4-BE49-F238E27FC236}">
              <a16:creationId xmlns:a16="http://schemas.microsoft.com/office/drawing/2014/main" id="{00000000-0008-0000-8000-000004000000}"/>
            </a:ext>
          </a:extLst>
        </xdr:cNvPr>
        <xdr:cNvSpPr/>
      </xdr:nvSpPr>
      <xdr:spPr>
        <a:xfrm flipH="1">
          <a:off x="10021674548" y="15682458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1130525</xdr:colOff>
      <xdr:row>56</xdr:row>
      <xdr:rowOff>258536</xdr:rowOff>
    </xdr:from>
    <xdr:to>
      <xdr:col>6</xdr:col>
      <xdr:colOff>273276</xdr:colOff>
      <xdr:row>56</xdr:row>
      <xdr:rowOff>721177</xdr:rowOff>
    </xdr:to>
    <xdr:sp macro="" textlink="">
      <xdr:nvSpPr>
        <xdr:cNvPr id="5" name="Rectangle 4">
          <a:extLst>
            <a:ext uri="{FF2B5EF4-FFF2-40B4-BE49-F238E27FC236}">
              <a16:creationId xmlns:a16="http://schemas.microsoft.com/office/drawing/2014/main" id="{00000000-0008-0000-8000-000005000000}"/>
            </a:ext>
          </a:extLst>
        </xdr:cNvPr>
        <xdr:cNvSpPr/>
      </xdr:nvSpPr>
      <xdr:spPr>
        <a:xfrm flipH="1">
          <a:off x="10026341799" y="156849536"/>
          <a:ext cx="352425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56</xdr:row>
      <xdr:rowOff>187099</xdr:rowOff>
    </xdr:from>
    <xdr:to>
      <xdr:col>8</xdr:col>
      <xdr:colOff>1296761</xdr:colOff>
      <xdr:row>56</xdr:row>
      <xdr:rowOff>649741</xdr:rowOff>
    </xdr:to>
    <xdr:sp macro="" textlink="">
      <xdr:nvSpPr>
        <xdr:cNvPr id="6" name="Rectangle 5">
          <a:extLst>
            <a:ext uri="{FF2B5EF4-FFF2-40B4-BE49-F238E27FC236}">
              <a16:creationId xmlns:a16="http://schemas.microsoft.com/office/drawing/2014/main" id="{00000000-0008-0000-8000-000006000000}"/>
            </a:ext>
          </a:extLst>
        </xdr:cNvPr>
        <xdr:cNvSpPr/>
      </xdr:nvSpPr>
      <xdr:spPr>
        <a:xfrm flipH="1">
          <a:off x="10011307039" y="15677809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56</xdr:row>
      <xdr:rowOff>0</xdr:rowOff>
    </xdr:from>
    <xdr:to>
      <xdr:col>5</xdr:col>
      <xdr:colOff>9524</xdr:colOff>
      <xdr:row>56</xdr:row>
      <xdr:rowOff>219048</xdr:rowOff>
    </xdr:to>
    <xdr:pic>
      <xdr:nvPicPr>
        <xdr:cNvPr id="7" name="Picture 6">
          <a:extLst>
            <a:ext uri="{FF2B5EF4-FFF2-40B4-BE49-F238E27FC236}">
              <a16:creationId xmlns:a16="http://schemas.microsoft.com/office/drawing/2014/main" id="{00000000-0008-0000-8000-000007000000}"/>
            </a:ext>
          </a:extLst>
        </xdr:cNvPr>
        <xdr:cNvPicPr>
          <a:picLocks noChangeAspect="1"/>
        </xdr:cNvPicPr>
      </xdr:nvPicPr>
      <xdr:blipFill>
        <a:blip xmlns:r="http://schemas.openxmlformats.org/officeDocument/2006/relationships" r:embed="rId3"/>
        <a:stretch>
          <a:fillRect/>
        </a:stretch>
      </xdr:blipFill>
      <xdr:spPr>
        <a:xfrm>
          <a:off x="10030987051" y="156591000"/>
          <a:ext cx="9524" cy="219048"/>
        </a:xfrm>
        <a:prstGeom prst="rect">
          <a:avLst/>
        </a:prstGeom>
      </xdr:spPr>
    </xdr:pic>
    <xdr:clientData/>
  </xdr:twoCellAnchor>
  <xdr:twoCellAnchor>
    <xdr:from>
      <xdr:col>9</xdr:col>
      <xdr:colOff>3221263</xdr:colOff>
      <xdr:row>56</xdr:row>
      <xdr:rowOff>188686</xdr:rowOff>
    </xdr:from>
    <xdr:to>
      <xdr:col>9</xdr:col>
      <xdr:colOff>3652611</xdr:colOff>
      <xdr:row>56</xdr:row>
      <xdr:rowOff>651328</xdr:rowOff>
    </xdr:to>
    <xdr:sp macro="" textlink="">
      <xdr:nvSpPr>
        <xdr:cNvPr id="8" name="Rectangle 7">
          <a:extLst>
            <a:ext uri="{FF2B5EF4-FFF2-40B4-BE49-F238E27FC236}">
              <a16:creationId xmlns:a16="http://schemas.microsoft.com/office/drawing/2014/main" id="{00000000-0008-0000-8000-000008000000}"/>
            </a:ext>
          </a:extLst>
        </xdr:cNvPr>
        <xdr:cNvSpPr/>
      </xdr:nvSpPr>
      <xdr:spPr>
        <a:xfrm flipH="1">
          <a:off x="10005988914" y="1567796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56</xdr:row>
      <xdr:rowOff>290286</xdr:rowOff>
    </xdr:from>
    <xdr:to>
      <xdr:col>3</xdr:col>
      <xdr:colOff>749526</xdr:colOff>
      <xdr:row>56</xdr:row>
      <xdr:rowOff>752927</xdr:rowOff>
    </xdr:to>
    <xdr:sp macro="" textlink="">
      <xdr:nvSpPr>
        <xdr:cNvPr id="9" name="Rectangle 8">
          <a:extLst>
            <a:ext uri="{FF2B5EF4-FFF2-40B4-BE49-F238E27FC236}">
              <a16:creationId xmlns:a16="http://schemas.microsoft.com/office/drawing/2014/main" id="{00000000-0008-0000-8000-000009000000}"/>
            </a:ext>
          </a:extLst>
        </xdr:cNvPr>
        <xdr:cNvSpPr/>
      </xdr:nvSpPr>
      <xdr:spPr>
        <a:xfrm flipH="1">
          <a:off x="10033742724" y="15688128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56</xdr:row>
      <xdr:rowOff>188686</xdr:rowOff>
    </xdr:from>
    <xdr:to>
      <xdr:col>10</xdr:col>
      <xdr:colOff>3652611</xdr:colOff>
      <xdr:row>56</xdr:row>
      <xdr:rowOff>651328</xdr:rowOff>
    </xdr:to>
    <xdr:sp macro="" textlink="">
      <xdr:nvSpPr>
        <xdr:cNvPr id="10" name="Rectangle 9">
          <a:extLst>
            <a:ext uri="{FF2B5EF4-FFF2-40B4-BE49-F238E27FC236}">
              <a16:creationId xmlns:a16="http://schemas.microsoft.com/office/drawing/2014/main" id="{00000000-0008-0000-8000-00000A000000}"/>
            </a:ext>
          </a:extLst>
        </xdr:cNvPr>
        <xdr:cNvSpPr/>
      </xdr:nvSpPr>
      <xdr:spPr>
        <a:xfrm flipH="1">
          <a:off x="10000645389" y="1567796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130.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8100-000002000000}"/>
            </a:ext>
          </a:extLst>
        </xdr:cNvPr>
        <xdr:cNvPicPr>
          <a:picLocks noChangeAspect="1"/>
        </xdr:cNvPicPr>
      </xdr:nvPicPr>
      <xdr:blipFill>
        <a:blip xmlns:r="http://schemas.openxmlformats.org/officeDocument/2006/relationships" r:embed="rId1"/>
        <a:stretch>
          <a:fillRect/>
        </a:stretch>
      </xdr:blipFill>
      <xdr:spPr>
        <a:xfrm>
          <a:off x="9987743551" y="109442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8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81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1007617" name="Object 1" hidden="1">
                <a:extLst>
                  <a:ext uri="{63B3BB69-23CF-44E3-9099-C40C66FF867C}">
                    <a14:compatExt spid="_x0000_s1007617"/>
                  </a:ext>
                  <a:ext uri="{FF2B5EF4-FFF2-40B4-BE49-F238E27FC236}">
                    <a16:creationId xmlns:a16="http://schemas.microsoft.com/office/drawing/2014/main" id="{00000000-0008-0000-8100-000001600F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6" name="Text Box 4">
            <a:extLst>
              <a:ext uri="{FF2B5EF4-FFF2-40B4-BE49-F238E27FC236}">
                <a16:creationId xmlns:a16="http://schemas.microsoft.com/office/drawing/2014/main" id="{00000000-0008-0000-8100-000006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7" name="Picture 6" descr="index">
          <a:extLst>
            <a:ext uri="{FF2B5EF4-FFF2-40B4-BE49-F238E27FC236}">
              <a16:creationId xmlns:a16="http://schemas.microsoft.com/office/drawing/2014/main" id="{00000000-0008-0000-81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8" name="Picture 7">
          <a:extLst>
            <a:ext uri="{FF2B5EF4-FFF2-40B4-BE49-F238E27FC236}">
              <a16:creationId xmlns:a16="http://schemas.microsoft.com/office/drawing/2014/main" id="{00000000-0008-0000-8100-000008000000}"/>
            </a:ext>
          </a:extLst>
        </xdr:cNvPr>
        <xdr:cNvPicPr>
          <a:picLocks noChangeAspect="1"/>
        </xdr:cNvPicPr>
      </xdr:nvPicPr>
      <xdr:blipFill>
        <a:blip xmlns:r="http://schemas.openxmlformats.org/officeDocument/2006/relationships" r:embed="rId1"/>
        <a:stretch>
          <a:fillRect/>
        </a:stretch>
      </xdr:blipFill>
      <xdr:spPr>
        <a:xfrm>
          <a:off x="9987743551" y="106203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1007618" name="Check Box 2" hidden="1">
              <a:extLst>
                <a:ext uri="{63B3BB69-23CF-44E3-9099-C40C66FF867C}">
                  <a14:compatExt spid="_x0000_s1007618"/>
                </a:ext>
                <a:ext uri="{FF2B5EF4-FFF2-40B4-BE49-F238E27FC236}">
                  <a16:creationId xmlns:a16="http://schemas.microsoft.com/office/drawing/2014/main" id="{00000000-0008-0000-8100-00000260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1007619" name="Check Box 3" hidden="1">
              <a:extLst>
                <a:ext uri="{63B3BB69-23CF-44E3-9099-C40C66FF867C}">
                  <a14:compatExt spid="_x0000_s1007619"/>
                </a:ext>
                <a:ext uri="{FF2B5EF4-FFF2-40B4-BE49-F238E27FC236}">
                  <a16:creationId xmlns:a16="http://schemas.microsoft.com/office/drawing/2014/main" id="{00000000-0008-0000-8100-00000360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1007620" name="Check Box 4" hidden="1">
              <a:extLst>
                <a:ext uri="{63B3BB69-23CF-44E3-9099-C40C66FF867C}">
                  <a14:compatExt spid="_x0000_s1007620"/>
                </a:ext>
                <a:ext uri="{FF2B5EF4-FFF2-40B4-BE49-F238E27FC236}">
                  <a16:creationId xmlns:a16="http://schemas.microsoft.com/office/drawing/2014/main" id="{00000000-0008-0000-8100-00000460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1007621" name="Check Box 5" hidden="1">
              <a:extLst>
                <a:ext uri="{63B3BB69-23CF-44E3-9099-C40C66FF867C}">
                  <a14:compatExt spid="_x0000_s1007621"/>
                </a:ext>
                <a:ext uri="{FF2B5EF4-FFF2-40B4-BE49-F238E27FC236}">
                  <a16:creationId xmlns:a16="http://schemas.microsoft.com/office/drawing/2014/main" id="{00000000-0008-0000-8100-00000560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1007622" name="Check Box 6" hidden="1">
              <a:extLst>
                <a:ext uri="{63B3BB69-23CF-44E3-9099-C40C66FF867C}">
                  <a14:compatExt spid="_x0000_s1007622"/>
                </a:ext>
                <a:ext uri="{FF2B5EF4-FFF2-40B4-BE49-F238E27FC236}">
                  <a16:creationId xmlns:a16="http://schemas.microsoft.com/office/drawing/2014/main" id="{00000000-0008-0000-8100-00000660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31.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8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9777375" y="2130403"/>
          <a:ext cx="72893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3" name="Picture 2" descr="index">
          <a:extLst>
            <a:ext uri="{FF2B5EF4-FFF2-40B4-BE49-F238E27FC236}">
              <a16:creationId xmlns:a16="http://schemas.microsoft.com/office/drawing/2014/main" id="{00000000-0008-0000-8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2827393" y="1716716"/>
          <a:ext cx="13785667" cy="4703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56</xdr:row>
      <xdr:rowOff>233589</xdr:rowOff>
    </xdr:from>
    <xdr:to>
      <xdr:col>6</xdr:col>
      <xdr:colOff>4940527</xdr:colOff>
      <xdr:row>56</xdr:row>
      <xdr:rowOff>587374</xdr:rowOff>
    </xdr:to>
    <xdr:sp macro="" textlink="">
      <xdr:nvSpPr>
        <xdr:cNvPr id="4" name="Rectangle 3">
          <a:extLst>
            <a:ext uri="{FF2B5EF4-FFF2-40B4-BE49-F238E27FC236}">
              <a16:creationId xmlns:a16="http://schemas.microsoft.com/office/drawing/2014/main" id="{00000000-0008-0000-8200-000004000000}"/>
            </a:ext>
          </a:extLst>
        </xdr:cNvPr>
        <xdr:cNvSpPr/>
      </xdr:nvSpPr>
      <xdr:spPr>
        <a:xfrm flipH="1">
          <a:off x="10021674548" y="15682458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1130525</xdr:colOff>
      <xdr:row>56</xdr:row>
      <xdr:rowOff>258536</xdr:rowOff>
    </xdr:from>
    <xdr:to>
      <xdr:col>6</xdr:col>
      <xdr:colOff>273276</xdr:colOff>
      <xdr:row>56</xdr:row>
      <xdr:rowOff>721177</xdr:rowOff>
    </xdr:to>
    <xdr:sp macro="" textlink="">
      <xdr:nvSpPr>
        <xdr:cNvPr id="5" name="Rectangle 4">
          <a:extLst>
            <a:ext uri="{FF2B5EF4-FFF2-40B4-BE49-F238E27FC236}">
              <a16:creationId xmlns:a16="http://schemas.microsoft.com/office/drawing/2014/main" id="{00000000-0008-0000-8200-000005000000}"/>
            </a:ext>
          </a:extLst>
        </xdr:cNvPr>
        <xdr:cNvSpPr/>
      </xdr:nvSpPr>
      <xdr:spPr>
        <a:xfrm flipH="1">
          <a:off x="10026341799" y="156849536"/>
          <a:ext cx="352425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56</xdr:row>
      <xdr:rowOff>187099</xdr:rowOff>
    </xdr:from>
    <xdr:to>
      <xdr:col>8</xdr:col>
      <xdr:colOff>1296761</xdr:colOff>
      <xdr:row>56</xdr:row>
      <xdr:rowOff>649741</xdr:rowOff>
    </xdr:to>
    <xdr:sp macro="" textlink="">
      <xdr:nvSpPr>
        <xdr:cNvPr id="6" name="Rectangle 5">
          <a:extLst>
            <a:ext uri="{FF2B5EF4-FFF2-40B4-BE49-F238E27FC236}">
              <a16:creationId xmlns:a16="http://schemas.microsoft.com/office/drawing/2014/main" id="{00000000-0008-0000-8200-000006000000}"/>
            </a:ext>
          </a:extLst>
        </xdr:cNvPr>
        <xdr:cNvSpPr/>
      </xdr:nvSpPr>
      <xdr:spPr>
        <a:xfrm flipH="1">
          <a:off x="10011307039" y="15677809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56</xdr:row>
      <xdr:rowOff>0</xdr:rowOff>
    </xdr:from>
    <xdr:to>
      <xdr:col>5</xdr:col>
      <xdr:colOff>9524</xdr:colOff>
      <xdr:row>56</xdr:row>
      <xdr:rowOff>219048</xdr:rowOff>
    </xdr:to>
    <xdr:pic>
      <xdr:nvPicPr>
        <xdr:cNvPr id="7" name="Picture 6">
          <a:extLst>
            <a:ext uri="{FF2B5EF4-FFF2-40B4-BE49-F238E27FC236}">
              <a16:creationId xmlns:a16="http://schemas.microsoft.com/office/drawing/2014/main" id="{00000000-0008-0000-8200-000007000000}"/>
            </a:ext>
          </a:extLst>
        </xdr:cNvPr>
        <xdr:cNvPicPr>
          <a:picLocks noChangeAspect="1"/>
        </xdr:cNvPicPr>
      </xdr:nvPicPr>
      <xdr:blipFill>
        <a:blip xmlns:r="http://schemas.openxmlformats.org/officeDocument/2006/relationships" r:embed="rId3"/>
        <a:stretch>
          <a:fillRect/>
        </a:stretch>
      </xdr:blipFill>
      <xdr:spPr>
        <a:xfrm>
          <a:off x="10030987051" y="156591000"/>
          <a:ext cx="9524" cy="219048"/>
        </a:xfrm>
        <a:prstGeom prst="rect">
          <a:avLst/>
        </a:prstGeom>
      </xdr:spPr>
    </xdr:pic>
    <xdr:clientData/>
  </xdr:twoCellAnchor>
  <xdr:twoCellAnchor>
    <xdr:from>
      <xdr:col>9</xdr:col>
      <xdr:colOff>3221263</xdr:colOff>
      <xdr:row>56</xdr:row>
      <xdr:rowOff>188686</xdr:rowOff>
    </xdr:from>
    <xdr:to>
      <xdr:col>9</xdr:col>
      <xdr:colOff>3652611</xdr:colOff>
      <xdr:row>56</xdr:row>
      <xdr:rowOff>651328</xdr:rowOff>
    </xdr:to>
    <xdr:sp macro="" textlink="">
      <xdr:nvSpPr>
        <xdr:cNvPr id="8" name="Rectangle 7">
          <a:extLst>
            <a:ext uri="{FF2B5EF4-FFF2-40B4-BE49-F238E27FC236}">
              <a16:creationId xmlns:a16="http://schemas.microsoft.com/office/drawing/2014/main" id="{00000000-0008-0000-8200-000008000000}"/>
            </a:ext>
          </a:extLst>
        </xdr:cNvPr>
        <xdr:cNvSpPr/>
      </xdr:nvSpPr>
      <xdr:spPr>
        <a:xfrm flipH="1">
          <a:off x="10005988914" y="1567796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56</xdr:row>
      <xdr:rowOff>290286</xdr:rowOff>
    </xdr:from>
    <xdr:to>
      <xdr:col>3</xdr:col>
      <xdr:colOff>749526</xdr:colOff>
      <xdr:row>56</xdr:row>
      <xdr:rowOff>752927</xdr:rowOff>
    </xdr:to>
    <xdr:sp macro="" textlink="">
      <xdr:nvSpPr>
        <xdr:cNvPr id="9" name="Rectangle 8">
          <a:extLst>
            <a:ext uri="{FF2B5EF4-FFF2-40B4-BE49-F238E27FC236}">
              <a16:creationId xmlns:a16="http://schemas.microsoft.com/office/drawing/2014/main" id="{00000000-0008-0000-8200-000009000000}"/>
            </a:ext>
          </a:extLst>
        </xdr:cNvPr>
        <xdr:cNvSpPr/>
      </xdr:nvSpPr>
      <xdr:spPr>
        <a:xfrm flipH="1">
          <a:off x="10033742724" y="15688128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56</xdr:row>
      <xdr:rowOff>188686</xdr:rowOff>
    </xdr:from>
    <xdr:to>
      <xdr:col>10</xdr:col>
      <xdr:colOff>3652611</xdr:colOff>
      <xdr:row>56</xdr:row>
      <xdr:rowOff>651328</xdr:rowOff>
    </xdr:to>
    <xdr:sp macro="" textlink="">
      <xdr:nvSpPr>
        <xdr:cNvPr id="10" name="Rectangle 9">
          <a:extLst>
            <a:ext uri="{FF2B5EF4-FFF2-40B4-BE49-F238E27FC236}">
              <a16:creationId xmlns:a16="http://schemas.microsoft.com/office/drawing/2014/main" id="{00000000-0008-0000-8200-00000A000000}"/>
            </a:ext>
          </a:extLst>
        </xdr:cNvPr>
        <xdr:cNvSpPr/>
      </xdr:nvSpPr>
      <xdr:spPr>
        <a:xfrm flipH="1">
          <a:off x="10000645389" y="1567796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132.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8300-000002000000}"/>
            </a:ext>
          </a:extLst>
        </xdr:cNvPr>
        <xdr:cNvPicPr>
          <a:picLocks noChangeAspect="1"/>
        </xdr:cNvPicPr>
      </xdr:nvPicPr>
      <xdr:blipFill>
        <a:blip xmlns:r="http://schemas.openxmlformats.org/officeDocument/2006/relationships" r:embed="rId1"/>
        <a:stretch>
          <a:fillRect/>
        </a:stretch>
      </xdr:blipFill>
      <xdr:spPr>
        <a:xfrm>
          <a:off x="9988238851" y="107156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8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635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8300-000004000000}"/>
            </a:ext>
          </a:extLst>
        </xdr:cNvPr>
        <xdr:cNvGrpSpPr>
          <a:grpSpLocks/>
        </xdr:cNvGrpSpPr>
      </xdr:nvGrpSpPr>
      <xdr:grpSpPr bwMode="auto">
        <a:xfrm>
          <a:off x="9948811183"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1005569" name="Object 1" hidden="1">
                <a:extLst>
                  <a:ext uri="{63B3BB69-23CF-44E3-9099-C40C66FF867C}">
                    <a14:compatExt spid="_x0000_s1005569"/>
                  </a:ext>
                  <a:ext uri="{FF2B5EF4-FFF2-40B4-BE49-F238E27FC236}">
                    <a16:creationId xmlns:a16="http://schemas.microsoft.com/office/drawing/2014/main" id="{00000000-0008-0000-8300-000001580F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6" name="Text Box 4">
            <a:extLst>
              <a:ext uri="{FF2B5EF4-FFF2-40B4-BE49-F238E27FC236}">
                <a16:creationId xmlns:a16="http://schemas.microsoft.com/office/drawing/2014/main" id="{00000000-0008-0000-8300-000006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7" name="Picture 6" descr="index">
          <a:extLst>
            <a:ext uri="{FF2B5EF4-FFF2-40B4-BE49-F238E27FC236}">
              <a16:creationId xmlns:a16="http://schemas.microsoft.com/office/drawing/2014/main" id="{00000000-0008-0000-83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451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8" name="Picture 7">
          <a:extLst>
            <a:ext uri="{FF2B5EF4-FFF2-40B4-BE49-F238E27FC236}">
              <a16:creationId xmlns:a16="http://schemas.microsoft.com/office/drawing/2014/main" id="{00000000-0008-0000-8300-000008000000}"/>
            </a:ext>
          </a:extLst>
        </xdr:cNvPr>
        <xdr:cNvPicPr>
          <a:picLocks noChangeAspect="1"/>
        </xdr:cNvPicPr>
      </xdr:nvPicPr>
      <xdr:blipFill>
        <a:blip xmlns:r="http://schemas.openxmlformats.org/officeDocument/2006/relationships" r:embed="rId1"/>
        <a:stretch>
          <a:fillRect/>
        </a:stretch>
      </xdr:blipFill>
      <xdr:spPr>
        <a:xfrm>
          <a:off x="9988238851" y="103917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1005570" name="Check Box 2" hidden="1">
              <a:extLst>
                <a:ext uri="{63B3BB69-23CF-44E3-9099-C40C66FF867C}">
                  <a14:compatExt spid="_x0000_s1005570"/>
                </a:ext>
                <a:ext uri="{FF2B5EF4-FFF2-40B4-BE49-F238E27FC236}">
                  <a16:creationId xmlns:a16="http://schemas.microsoft.com/office/drawing/2014/main" id="{00000000-0008-0000-8300-00000258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1005571" name="Check Box 3" hidden="1">
              <a:extLst>
                <a:ext uri="{63B3BB69-23CF-44E3-9099-C40C66FF867C}">
                  <a14:compatExt spid="_x0000_s1005571"/>
                </a:ext>
                <a:ext uri="{FF2B5EF4-FFF2-40B4-BE49-F238E27FC236}">
                  <a16:creationId xmlns:a16="http://schemas.microsoft.com/office/drawing/2014/main" id="{00000000-0008-0000-8300-00000358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1005572" name="Check Box 4" hidden="1">
              <a:extLst>
                <a:ext uri="{63B3BB69-23CF-44E3-9099-C40C66FF867C}">
                  <a14:compatExt spid="_x0000_s1005572"/>
                </a:ext>
                <a:ext uri="{FF2B5EF4-FFF2-40B4-BE49-F238E27FC236}">
                  <a16:creationId xmlns:a16="http://schemas.microsoft.com/office/drawing/2014/main" id="{00000000-0008-0000-8300-00000458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1005573" name="Check Box 5" hidden="1">
              <a:extLst>
                <a:ext uri="{63B3BB69-23CF-44E3-9099-C40C66FF867C}">
                  <a14:compatExt spid="_x0000_s1005573"/>
                </a:ext>
                <a:ext uri="{FF2B5EF4-FFF2-40B4-BE49-F238E27FC236}">
                  <a16:creationId xmlns:a16="http://schemas.microsoft.com/office/drawing/2014/main" id="{00000000-0008-0000-8300-00000558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1005574" name="Check Box 6" hidden="1">
              <a:extLst>
                <a:ext uri="{63B3BB69-23CF-44E3-9099-C40C66FF867C}">
                  <a14:compatExt spid="_x0000_s1005574"/>
                </a:ext>
                <a:ext uri="{FF2B5EF4-FFF2-40B4-BE49-F238E27FC236}">
                  <a16:creationId xmlns:a16="http://schemas.microsoft.com/office/drawing/2014/main" id="{00000000-0008-0000-8300-000006580F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33.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8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9777375" y="2130403"/>
          <a:ext cx="72893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3" name="Picture 2" descr="index">
          <a:extLst>
            <a:ext uri="{FF2B5EF4-FFF2-40B4-BE49-F238E27FC236}">
              <a16:creationId xmlns:a16="http://schemas.microsoft.com/office/drawing/2014/main" id="{00000000-0008-0000-84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2827393" y="1716716"/>
          <a:ext cx="13785667" cy="4703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56</xdr:row>
      <xdr:rowOff>233589</xdr:rowOff>
    </xdr:from>
    <xdr:to>
      <xdr:col>6</xdr:col>
      <xdr:colOff>4940527</xdr:colOff>
      <xdr:row>56</xdr:row>
      <xdr:rowOff>587374</xdr:rowOff>
    </xdr:to>
    <xdr:sp macro="" textlink="">
      <xdr:nvSpPr>
        <xdr:cNvPr id="4" name="Rectangle 3">
          <a:extLst>
            <a:ext uri="{FF2B5EF4-FFF2-40B4-BE49-F238E27FC236}">
              <a16:creationId xmlns:a16="http://schemas.microsoft.com/office/drawing/2014/main" id="{00000000-0008-0000-8400-000004000000}"/>
            </a:ext>
          </a:extLst>
        </xdr:cNvPr>
        <xdr:cNvSpPr/>
      </xdr:nvSpPr>
      <xdr:spPr>
        <a:xfrm flipH="1">
          <a:off x="10021674548" y="15387183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1130525</xdr:colOff>
      <xdr:row>56</xdr:row>
      <xdr:rowOff>258536</xdr:rowOff>
    </xdr:from>
    <xdr:to>
      <xdr:col>6</xdr:col>
      <xdr:colOff>273276</xdr:colOff>
      <xdr:row>56</xdr:row>
      <xdr:rowOff>721177</xdr:rowOff>
    </xdr:to>
    <xdr:sp macro="" textlink="">
      <xdr:nvSpPr>
        <xdr:cNvPr id="5" name="Rectangle 4">
          <a:extLst>
            <a:ext uri="{FF2B5EF4-FFF2-40B4-BE49-F238E27FC236}">
              <a16:creationId xmlns:a16="http://schemas.microsoft.com/office/drawing/2014/main" id="{00000000-0008-0000-8400-000005000000}"/>
            </a:ext>
          </a:extLst>
        </xdr:cNvPr>
        <xdr:cNvSpPr/>
      </xdr:nvSpPr>
      <xdr:spPr>
        <a:xfrm flipH="1">
          <a:off x="10026341799" y="153896786"/>
          <a:ext cx="352425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56</xdr:row>
      <xdr:rowOff>187099</xdr:rowOff>
    </xdr:from>
    <xdr:to>
      <xdr:col>8</xdr:col>
      <xdr:colOff>1296761</xdr:colOff>
      <xdr:row>56</xdr:row>
      <xdr:rowOff>649741</xdr:rowOff>
    </xdr:to>
    <xdr:sp macro="" textlink="">
      <xdr:nvSpPr>
        <xdr:cNvPr id="6" name="Rectangle 5">
          <a:extLst>
            <a:ext uri="{FF2B5EF4-FFF2-40B4-BE49-F238E27FC236}">
              <a16:creationId xmlns:a16="http://schemas.microsoft.com/office/drawing/2014/main" id="{00000000-0008-0000-8400-000006000000}"/>
            </a:ext>
          </a:extLst>
        </xdr:cNvPr>
        <xdr:cNvSpPr/>
      </xdr:nvSpPr>
      <xdr:spPr>
        <a:xfrm flipH="1">
          <a:off x="10011307039" y="15382534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56</xdr:row>
      <xdr:rowOff>0</xdr:rowOff>
    </xdr:from>
    <xdr:to>
      <xdr:col>5</xdr:col>
      <xdr:colOff>9524</xdr:colOff>
      <xdr:row>56</xdr:row>
      <xdr:rowOff>219048</xdr:rowOff>
    </xdr:to>
    <xdr:pic>
      <xdr:nvPicPr>
        <xdr:cNvPr id="7" name="Picture 6">
          <a:extLst>
            <a:ext uri="{FF2B5EF4-FFF2-40B4-BE49-F238E27FC236}">
              <a16:creationId xmlns:a16="http://schemas.microsoft.com/office/drawing/2014/main" id="{00000000-0008-0000-8400-000007000000}"/>
            </a:ext>
          </a:extLst>
        </xdr:cNvPr>
        <xdr:cNvPicPr>
          <a:picLocks noChangeAspect="1"/>
        </xdr:cNvPicPr>
      </xdr:nvPicPr>
      <xdr:blipFill>
        <a:blip xmlns:r="http://schemas.openxmlformats.org/officeDocument/2006/relationships" r:embed="rId3"/>
        <a:stretch>
          <a:fillRect/>
        </a:stretch>
      </xdr:blipFill>
      <xdr:spPr>
        <a:xfrm>
          <a:off x="10030987051" y="153638250"/>
          <a:ext cx="9524" cy="219048"/>
        </a:xfrm>
        <a:prstGeom prst="rect">
          <a:avLst/>
        </a:prstGeom>
      </xdr:spPr>
    </xdr:pic>
    <xdr:clientData/>
  </xdr:twoCellAnchor>
  <xdr:twoCellAnchor>
    <xdr:from>
      <xdr:col>9</xdr:col>
      <xdr:colOff>3221263</xdr:colOff>
      <xdr:row>56</xdr:row>
      <xdr:rowOff>188686</xdr:rowOff>
    </xdr:from>
    <xdr:to>
      <xdr:col>9</xdr:col>
      <xdr:colOff>3652611</xdr:colOff>
      <xdr:row>56</xdr:row>
      <xdr:rowOff>651328</xdr:rowOff>
    </xdr:to>
    <xdr:sp macro="" textlink="">
      <xdr:nvSpPr>
        <xdr:cNvPr id="8" name="Rectangle 7">
          <a:extLst>
            <a:ext uri="{FF2B5EF4-FFF2-40B4-BE49-F238E27FC236}">
              <a16:creationId xmlns:a16="http://schemas.microsoft.com/office/drawing/2014/main" id="{00000000-0008-0000-8400-000008000000}"/>
            </a:ext>
          </a:extLst>
        </xdr:cNvPr>
        <xdr:cNvSpPr/>
      </xdr:nvSpPr>
      <xdr:spPr>
        <a:xfrm flipH="1">
          <a:off x="10005988914" y="15382693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56</xdr:row>
      <xdr:rowOff>290286</xdr:rowOff>
    </xdr:from>
    <xdr:to>
      <xdr:col>3</xdr:col>
      <xdr:colOff>749526</xdr:colOff>
      <xdr:row>56</xdr:row>
      <xdr:rowOff>752927</xdr:rowOff>
    </xdr:to>
    <xdr:sp macro="" textlink="">
      <xdr:nvSpPr>
        <xdr:cNvPr id="9" name="Rectangle 8">
          <a:extLst>
            <a:ext uri="{FF2B5EF4-FFF2-40B4-BE49-F238E27FC236}">
              <a16:creationId xmlns:a16="http://schemas.microsoft.com/office/drawing/2014/main" id="{00000000-0008-0000-8400-000009000000}"/>
            </a:ext>
          </a:extLst>
        </xdr:cNvPr>
        <xdr:cNvSpPr/>
      </xdr:nvSpPr>
      <xdr:spPr>
        <a:xfrm flipH="1">
          <a:off x="10033742724" y="15392853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56</xdr:row>
      <xdr:rowOff>188686</xdr:rowOff>
    </xdr:from>
    <xdr:to>
      <xdr:col>10</xdr:col>
      <xdr:colOff>3652611</xdr:colOff>
      <xdr:row>56</xdr:row>
      <xdr:rowOff>651328</xdr:rowOff>
    </xdr:to>
    <xdr:sp macro="" textlink="">
      <xdr:nvSpPr>
        <xdr:cNvPr id="10" name="Rectangle 9">
          <a:extLst>
            <a:ext uri="{FF2B5EF4-FFF2-40B4-BE49-F238E27FC236}">
              <a16:creationId xmlns:a16="http://schemas.microsoft.com/office/drawing/2014/main" id="{00000000-0008-0000-8400-00000A000000}"/>
            </a:ext>
          </a:extLst>
        </xdr:cNvPr>
        <xdr:cNvSpPr/>
      </xdr:nvSpPr>
      <xdr:spPr>
        <a:xfrm flipH="1">
          <a:off x="10000645389" y="15382693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134.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8500-000002000000}"/>
            </a:ext>
          </a:extLst>
        </xdr:cNvPr>
        <xdr:cNvPicPr>
          <a:picLocks noChangeAspect="1"/>
        </xdr:cNvPicPr>
      </xdr:nvPicPr>
      <xdr:blipFill>
        <a:blip xmlns:r="http://schemas.openxmlformats.org/officeDocument/2006/relationships" r:embed="rId1"/>
        <a:stretch>
          <a:fillRect/>
        </a:stretch>
      </xdr:blipFill>
      <xdr:spPr>
        <a:xfrm>
          <a:off x="9990048601" y="121920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38100</xdr:rowOff>
        </xdr:to>
        <xdr:sp macro="" textlink="">
          <xdr:nvSpPr>
            <xdr:cNvPr id="903169" name="Check Box 1" hidden="1">
              <a:extLst>
                <a:ext uri="{63B3BB69-23CF-44E3-9099-C40C66FF867C}">
                  <a14:compatExt spid="_x0000_s903169"/>
                </a:ext>
                <a:ext uri="{FF2B5EF4-FFF2-40B4-BE49-F238E27FC236}">
                  <a16:creationId xmlns:a16="http://schemas.microsoft.com/office/drawing/2014/main" id="{00000000-0008-0000-8500-000001C8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1009650</xdr:colOff>
          <xdr:row>36</xdr:row>
          <xdr:rowOff>9525</xdr:rowOff>
        </xdr:to>
        <xdr:sp macro="" textlink="">
          <xdr:nvSpPr>
            <xdr:cNvPr id="903170" name="Check Box 2" hidden="1">
              <a:extLst>
                <a:ext uri="{63B3BB69-23CF-44E3-9099-C40C66FF867C}">
                  <a14:compatExt spid="_x0000_s903170"/>
                </a:ext>
                <a:ext uri="{FF2B5EF4-FFF2-40B4-BE49-F238E27FC236}">
                  <a16:creationId xmlns:a16="http://schemas.microsoft.com/office/drawing/2014/main" id="{00000000-0008-0000-8500-000002C8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903171" name="Check Box 3" hidden="1">
              <a:extLst>
                <a:ext uri="{63B3BB69-23CF-44E3-9099-C40C66FF867C}">
                  <a14:compatExt spid="_x0000_s903171"/>
                </a:ext>
                <a:ext uri="{FF2B5EF4-FFF2-40B4-BE49-F238E27FC236}">
                  <a16:creationId xmlns:a16="http://schemas.microsoft.com/office/drawing/2014/main" id="{00000000-0008-0000-8500-000003C8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609600</xdr:colOff>
          <xdr:row>36</xdr:row>
          <xdr:rowOff>38100</xdr:rowOff>
        </xdr:to>
        <xdr:sp macro="" textlink="">
          <xdr:nvSpPr>
            <xdr:cNvPr id="903172" name="Check Box 4" hidden="1">
              <a:extLst>
                <a:ext uri="{63B3BB69-23CF-44E3-9099-C40C66FF867C}">
                  <a14:compatExt spid="_x0000_s903172"/>
                </a:ext>
                <a:ext uri="{FF2B5EF4-FFF2-40B4-BE49-F238E27FC236}">
                  <a16:creationId xmlns:a16="http://schemas.microsoft.com/office/drawing/2014/main" id="{00000000-0008-0000-8500-000004C8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38100</xdr:rowOff>
        </xdr:to>
        <xdr:sp macro="" textlink="">
          <xdr:nvSpPr>
            <xdr:cNvPr id="903173" name="Check Box 5" hidden="1">
              <a:extLst>
                <a:ext uri="{63B3BB69-23CF-44E3-9099-C40C66FF867C}">
                  <a14:compatExt spid="_x0000_s903173"/>
                </a:ext>
                <a:ext uri="{FF2B5EF4-FFF2-40B4-BE49-F238E27FC236}">
                  <a16:creationId xmlns:a16="http://schemas.microsoft.com/office/drawing/2014/main" id="{00000000-0008-0000-8500-000005C8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3" name="Picture 1">
          <a:extLst>
            <a:ext uri="{FF2B5EF4-FFF2-40B4-BE49-F238E27FC236}">
              <a16:creationId xmlns:a16="http://schemas.microsoft.com/office/drawing/2014/main" id="{00000000-0008-0000-8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9302456" y="838620"/>
          <a:ext cx="1219033"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4" name="Group 3">
          <a:extLst>
            <a:ext uri="{FF2B5EF4-FFF2-40B4-BE49-F238E27FC236}">
              <a16:creationId xmlns:a16="http://schemas.microsoft.com/office/drawing/2014/main" id="{00000000-0008-0000-8500-000004000000}"/>
            </a:ext>
          </a:extLst>
        </xdr:cNvPr>
        <xdr:cNvGrpSpPr>
          <a:grpSpLocks/>
        </xdr:cNvGrpSpPr>
      </xdr:nvGrpSpPr>
      <xdr:grpSpPr bwMode="auto">
        <a:xfrm>
          <a:off x="9916199263" y="769284"/>
          <a:ext cx="2511010" cy="1402556"/>
          <a:chOff x="7483" y="1187"/>
          <a:chExt cx="3022" cy="1915"/>
        </a:xfrm>
      </xdr:grpSpPr>
      <mc:AlternateContent xmlns:mc="http://schemas.openxmlformats.org/markup-compatibility/2006">
        <mc:Choice xmlns:a14="http://schemas.microsoft.com/office/drawing/2010/main" Requires="a14">
          <xdr:sp macro="" textlink="">
            <xdr:nvSpPr>
              <xdr:cNvPr id="903174" name="Object 6" hidden="1">
                <a:extLst>
                  <a:ext uri="{63B3BB69-23CF-44E3-9099-C40C66FF867C}">
                    <a14:compatExt spid="_x0000_s903174"/>
                  </a:ext>
                  <a:ext uri="{FF2B5EF4-FFF2-40B4-BE49-F238E27FC236}">
                    <a16:creationId xmlns:a16="http://schemas.microsoft.com/office/drawing/2014/main" id="{00000000-0008-0000-8500-000006C80D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85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6" name="Picture 5" descr="index">
          <a:extLst>
            <a:ext uri="{FF2B5EF4-FFF2-40B4-BE49-F238E27FC236}">
              <a16:creationId xmlns:a16="http://schemas.microsoft.com/office/drawing/2014/main" id="{00000000-0008-0000-85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74393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8500-000007000000}"/>
            </a:ext>
          </a:extLst>
        </xdr:cNvPr>
        <xdr:cNvPicPr>
          <a:picLocks noChangeAspect="1"/>
        </xdr:cNvPicPr>
      </xdr:nvPicPr>
      <xdr:blipFill>
        <a:blip xmlns:r="http://schemas.openxmlformats.org/officeDocument/2006/relationships" r:embed="rId1"/>
        <a:stretch>
          <a:fillRect/>
        </a:stretch>
      </xdr:blipFill>
      <xdr:spPr>
        <a:xfrm>
          <a:off x="9990048601" y="119062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180975</xdr:colOff>
          <xdr:row>34</xdr:row>
          <xdr:rowOff>247650</xdr:rowOff>
        </xdr:to>
        <xdr:sp macro="" textlink="">
          <xdr:nvSpPr>
            <xdr:cNvPr id="903175" name="Check Box 7" hidden="1">
              <a:extLst>
                <a:ext uri="{63B3BB69-23CF-44E3-9099-C40C66FF867C}">
                  <a14:compatExt spid="_x0000_s903175"/>
                </a:ext>
                <a:ext uri="{FF2B5EF4-FFF2-40B4-BE49-F238E27FC236}">
                  <a16:creationId xmlns:a16="http://schemas.microsoft.com/office/drawing/2014/main" id="{00000000-0008-0000-8500-000007C8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657225</xdr:colOff>
          <xdr:row>34</xdr:row>
          <xdr:rowOff>247650</xdr:rowOff>
        </xdr:to>
        <xdr:sp macro="" textlink="">
          <xdr:nvSpPr>
            <xdr:cNvPr id="903176" name="Check Box 8" hidden="1">
              <a:extLst>
                <a:ext uri="{63B3BB69-23CF-44E3-9099-C40C66FF867C}">
                  <a14:compatExt spid="_x0000_s903176"/>
                </a:ext>
                <a:ext uri="{FF2B5EF4-FFF2-40B4-BE49-F238E27FC236}">
                  <a16:creationId xmlns:a16="http://schemas.microsoft.com/office/drawing/2014/main" id="{00000000-0008-0000-8500-000008C8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228600</xdr:rowOff>
        </xdr:to>
        <xdr:sp macro="" textlink="">
          <xdr:nvSpPr>
            <xdr:cNvPr id="903177" name="Check Box 9" hidden="1">
              <a:extLst>
                <a:ext uri="{63B3BB69-23CF-44E3-9099-C40C66FF867C}">
                  <a14:compatExt spid="_x0000_s903177"/>
                </a:ext>
                <a:ext uri="{FF2B5EF4-FFF2-40B4-BE49-F238E27FC236}">
                  <a16:creationId xmlns:a16="http://schemas.microsoft.com/office/drawing/2014/main" id="{00000000-0008-0000-8500-000009C8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276225</xdr:rowOff>
        </xdr:to>
        <xdr:sp macro="" textlink="">
          <xdr:nvSpPr>
            <xdr:cNvPr id="903178" name="Check Box 10" hidden="1">
              <a:extLst>
                <a:ext uri="{63B3BB69-23CF-44E3-9099-C40C66FF867C}">
                  <a14:compatExt spid="_x0000_s903178"/>
                </a:ext>
                <a:ext uri="{FF2B5EF4-FFF2-40B4-BE49-F238E27FC236}">
                  <a16:creationId xmlns:a16="http://schemas.microsoft.com/office/drawing/2014/main" id="{00000000-0008-0000-8500-00000AC8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228600</xdr:colOff>
          <xdr:row>34</xdr:row>
          <xdr:rowOff>228600</xdr:rowOff>
        </xdr:to>
        <xdr:sp macro="" textlink="">
          <xdr:nvSpPr>
            <xdr:cNvPr id="903179" name="Check Box 11" hidden="1">
              <a:extLst>
                <a:ext uri="{63B3BB69-23CF-44E3-9099-C40C66FF867C}">
                  <a14:compatExt spid="_x0000_s903179"/>
                </a:ext>
                <a:ext uri="{FF2B5EF4-FFF2-40B4-BE49-F238E27FC236}">
                  <a16:creationId xmlns:a16="http://schemas.microsoft.com/office/drawing/2014/main" id="{00000000-0008-0000-8500-00000BC8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35.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8600-000002000000}"/>
            </a:ext>
          </a:extLst>
        </xdr:cNvPr>
        <xdr:cNvPicPr>
          <a:picLocks noChangeAspect="1"/>
        </xdr:cNvPicPr>
      </xdr:nvPicPr>
      <xdr:blipFill>
        <a:blip xmlns:r="http://schemas.openxmlformats.org/officeDocument/2006/relationships" r:embed="rId1"/>
        <a:stretch>
          <a:fillRect/>
        </a:stretch>
      </xdr:blipFill>
      <xdr:spPr>
        <a:xfrm>
          <a:off x="9988619851"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152400</xdr:colOff>
          <xdr:row>34</xdr:row>
          <xdr:rowOff>247650</xdr:rowOff>
        </xdr:to>
        <xdr:sp macro="" textlink="">
          <xdr:nvSpPr>
            <xdr:cNvPr id="904193" name="Check Box 1" hidden="1">
              <a:extLst>
                <a:ext uri="{63B3BB69-23CF-44E3-9099-C40C66FF867C}">
                  <a14:compatExt spid="_x0000_s904193"/>
                </a:ext>
                <a:ext uri="{FF2B5EF4-FFF2-40B4-BE49-F238E27FC236}">
                  <a16:creationId xmlns:a16="http://schemas.microsoft.com/office/drawing/2014/main" id="{00000000-0008-0000-8600-000001CC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904194" name="Check Box 2" hidden="1">
              <a:extLst>
                <a:ext uri="{63B3BB69-23CF-44E3-9099-C40C66FF867C}">
                  <a14:compatExt spid="_x0000_s904194"/>
                </a:ext>
                <a:ext uri="{FF2B5EF4-FFF2-40B4-BE49-F238E27FC236}">
                  <a16:creationId xmlns:a16="http://schemas.microsoft.com/office/drawing/2014/main" id="{00000000-0008-0000-8600-000002CC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228600</xdr:rowOff>
        </xdr:to>
        <xdr:sp macro="" textlink="">
          <xdr:nvSpPr>
            <xdr:cNvPr id="904195" name="Check Box 3" hidden="1">
              <a:extLst>
                <a:ext uri="{63B3BB69-23CF-44E3-9099-C40C66FF867C}">
                  <a14:compatExt spid="_x0000_s904195"/>
                </a:ext>
                <a:ext uri="{FF2B5EF4-FFF2-40B4-BE49-F238E27FC236}">
                  <a16:creationId xmlns:a16="http://schemas.microsoft.com/office/drawing/2014/main" id="{00000000-0008-0000-8600-000003CC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904196" name="Check Box 4" hidden="1">
              <a:extLst>
                <a:ext uri="{63B3BB69-23CF-44E3-9099-C40C66FF867C}">
                  <a14:compatExt spid="_x0000_s904196"/>
                </a:ext>
                <a:ext uri="{FF2B5EF4-FFF2-40B4-BE49-F238E27FC236}">
                  <a16:creationId xmlns:a16="http://schemas.microsoft.com/office/drawing/2014/main" id="{00000000-0008-0000-8600-000004CC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8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016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8600-000004000000}"/>
            </a:ext>
          </a:extLst>
        </xdr:cNvPr>
        <xdr:cNvGrpSpPr>
          <a:grpSpLocks/>
        </xdr:cNvGrpSpPr>
      </xdr:nvGrpSpPr>
      <xdr:grpSpPr bwMode="auto">
        <a:xfrm>
          <a:off x="9914764910" y="769284"/>
          <a:ext cx="2511010" cy="1214008"/>
          <a:chOff x="7483" y="1187"/>
          <a:chExt cx="3022" cy="1915"/>
        </a:xfrm>
      </xdr:grpSpPr>
      <mc:AlternateContent xmlns:mc="http://schemas.openxmlformats.org/markup-compatibility/2006">
        <mc:Choice xmlns:a14="http://schemas.microsoft.com/office/drawing/2010/main" Requires="a14">
          <xdr:sp macro="" textlink="">
            <xdr:nvSpPr>
              <xdr:cNvPr id="904197" name="Object 5" hidden="1">
                <a:extLst>
                  <a:ext uri="{63B3BB69-23CF-44E3-9099-C40C66FF867C}">
                    <a14:compatExt spid="_x0000_s904197"/>
                  </a:ext>
                  <a:ext uri="{FF2B5EF4-FFF2-40B4-BE49-F238E27FC236}">
                    <a16:creationId xmlns:a16="http://schemas.microsoft.com/office/drawing/2014/main" id="{00000000-0008-0000-8600-000005CC0D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86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6" name="Picture 5" descr="index">
          <a:extLst>
            <a:ext uri="{FF2B5EF4-FFF2-40B4-BE49-F238E27FC236}">
              <a16:creationId xmlns:a16="http://schemas.microsoft.com/office/drawing/2014/main" id="{00000000-0008-0000-86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34246" y="898712"/>
          <a:ext cx="1690347"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904198" name="Check Box 6" hidden="1">
              <a:extLst>
                <a:ext uri="{63B3BB69-23CF-44E3-9099-C40C66FF867C}">
                  <a14:compatExt spid="_x0000_s904198"/>
                </a:ext>
                <a:ext uri="{FF2B5EF4-FFF2-40B4-BE49-F238E27FC236}">
                  <a16:creationId xmlns:a16="http://schemas.microsoft.com/office/drawing/2014/main" id="{00000000-0008-0000-8600-000006CC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36.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8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3" name="Picture 2" descr="index">
          <a:extLst>
            <a:ext uri="{FF2B5EF4-FFF2-40B4-BE49-F238E27FC236}">
              <a16:creationId xmlns:a16="http://schemas.microsoft.com/office/drawing/2014/main" id="{00000000-0008-0000-8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47</xdr:row>
      <xdr:rowOff>233589</xdr:rowOff>
    </xdr:from>
    <xdr:to>
      <xdr:col>6</xdr:col>
      <xdr:colOff>4940527</xdr:colOff>
      <xdr:row>47</xdr:row>
      <xdr:rowOff>587374</xdr:rowOff>
    </xdr:to>
    <xdr:sp macro="" textlink="">
      <xdr:nvSpPr>
        <xdr:cNvPr id="4" name="Rectangle 3">
          <a:extLst>
            <a:ext uri="{FF2B5EF4-FFF2-40B4-BE49-F238E27FC236}">
              <a16:creationId xmlns:a16="http://schemas.microsoft.com/office/drawing/2014/main" id="{00000000-0008-0000-8700-000004000000}"/>
            </a:ext>
          </a:extLst>
        </xdr:cNvPr>
        <xdr:cNvSpPr/>
      </xdr:nvSpPr>
      <xdr:spPr>
        <a:xfrm flipH="1">
          <a:off x="10018912298" y="1173053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1130526</xdr:colOff>
      <xdr:row>47</xdr:row>
      <xdr:rowOff>258536</xdr:rowOff>
    </xdr:from>
    <xdr:to>
      <xdr:col>5</xdr:col>
      <xdr:colOff>1600201</xdr:colOff>
      <xdr:row>47</xdr:row>
      <xdr:rowOff>762000</xdr:rowOff>
    </xdr:to>
    <xdr:sp macro="" textlink="">
      <xdr:nvSpPr>
        <xdr:cNvPr id="5" name="Rectangle 4">
          <a:extLst>
            <a:ext uri="{FF2B5EF4-FFF2-40B4-BE49-F238E27FC236}">
              <a16:creationId xmlns:a16="http://schemas.microsoft.com/office/drawing/2014/main" id="{00000000-0008-0000-8700-000005000000}"/>
            </a:ext>
          </a:extLst>
        </xdr:cNvPr>
        <xdr:cNvSpPr/>
      </xdr:nvSpPr>
      <xdr:spPr>
        <a:xfrm flipH="1">
          <a:off x="10026634124" y="11733031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47</xdr:row>
      <xdr:rowOff>187099</xdr:rowOff>
    </xdr:from>
    <xdr:to>
      <xdr:col>8</xdr:col>
      <xdr:colOff>1296761</xdr:colOff>
      <xdr:row>47</xdr:row>
      <xdr:rowOff>649741</xdr:rowOff>
    </xdr:to>
    <xdr:sp macro="" textlink="">
      <xdr:nvSpPr>
        <xdr:cNvPr id="6" name="Rectangle 5">
          <a:extLst>
            <a:ext uri="{FF2B5EF4-FFF2-40B4-BE49-F238E27FC236}">
              <a16:creationId xmlns:a16="http://schemas.microsoft.com/office/drawing/2014/main" id="{00000000-0008-0000-8700-000006000000}"/>
            </a:ext>
          </a:extLst>
        </xdr:cNvPr>
        <xdr:cNvSpPr/>
      </xdr:nvSpPr>
      <xdr:spPr>
        <a:xfrm flipH="1">
          <a:off x="10008544789" y="11725887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47</xdr:row>
      <xdr:rowOff>0</xdr:rowOff>
    </xdr:from>
    <xdr:to>
      <xdr:col>5</xdr:col>
      <xdr:colOff>9524</xdr:colOff>
      <xdr:row>47</xdr:row>
      <xdr:rowOff>219048</xdr:rowOff>
    </xdr:to>
    <xdr:pic>
      <xdr:nvPicPr>
        <xdr:cNvPr id="7" name="Picture 6">
          <a:extLst>
            <a:ext uri="{FF2B5EF4-FFF2-40B4-BE49-F238E27FC236}">
              <a16:creationId xmlns:a16="http://schemas.microsoft.com/office/drawing/2014/main" id="{00000000-0008-0000-8700-000007000000}"/>
            </a:ext>
          </a:extLst>
        </xdr:cNvPr>
        <xdr:cNvPicPr>
          <a:picLocks noChangeAspect="1"/>
        </xdr:cNvPicPr>
      </xdr:nvPicPr>
      <xdr:blipFill>
        <a:blip xmlns:r="http://schemas.openxmlformats.org/officeDocument/2006/relationships" r:embed="rId3"/>
        <a:stretch>
          <a:fillRect/>
        </a:stretch>
      </xdr:blipFill>
      <xdr:spPr>
        <a:xfrm>
          <a:off x="10028224801" y="117071775"/>
          <a:ext cx="9524" cy="219048"/>
        </a:xfrm>
        <a:prstGeom prst="rect">
          <a:avLst/>
        </a:prstGeom>
      </xdr:spPr>
    </xdr:pic>
    <xdr:clientData/>
  </xdr:twoCellAnchor>
  <xdr:twoCellAnchor>
    <xdr:from>
      <xdr:col>9</xdr:col>
      <xdr:colOff>3221263</xdr:colOff>
      <xdr:row>47</xdr:row>
      <xdr:rowOff>188686</xdr:rowOff>
    </xdr:from>
    <xdr:to>
      <xdr:col>9</xdr:col>
      <xdr:colOff>3652611</xdr:colOff>
      <xdr:row>47</xdr:row>
      <xdr:rowOff>651328</xdr:rowOff>
    </xdr:to>
    <xdr:sp macro="" textlink="">
      <xdr:nvSpPr>
        <xdr:cNvPr id="8" name="Rectangle 7">
          <a:extLst>
            <a:ext uri="{FF2B5EF4-FFF2-40B4-BE49-F238E27FC236}">
              <a16:creationId xmlns:a16="http://schemas.microsoft.com/office/drawing/2014/main" id="{00000000-0008-0000-8700-000008000000}"/>
            </a:ext>
          </a:extLst>
        </xdr:cNvPr>
        <xdr:cNvSpPr/>
      </xdr:nvSpPr>
      <xdr:spPr>
        <a:xfrm flipH="1">
          <a:off x="10003226664" y="1172604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47</xdr:row>
      <xdr:rowOff>290286</xdr:rowOff>
    </xdr:from>
    <xdr:to>
      <xdr:col>3</xdr:col>
      <xdr:colOff>749526</xdr:colOff>
      <xdr:row>47</xdr:row>
      <xdr:rowOff>752927</xdr:rowOff>
    </xdr:to>
    <xdr:sp macro="" textlink="">
      <xdr:nvSpPr>
        <xdr:cNvPr id="9" name="Rectangle 8">
          <a:extLst>
            <a:ext uri="{FF2B5EF4-FFF2-40B4-BE49-F238E27FC236}">
              <a16:creationId xmlns:a16="http://schemas.microsoft.com/office/drawing/2014/main" id="{00000000-0008-0000-8700-000009000000}"/>
            </a:ext>
          </a:extLst>
        </xdr:cNvPr>
        <xdr:cNvSpPr/>
      </xdr:nvSpPr>
      <xdr:spPr>
        <a:xfrm flipH="1">
          <a:off x="10031818674" y="11736206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47</xdr:row>
      <xdr:rowOff>188686</xdr:rowOff>
    </xdr:from>
    <xdr:to>
      <xdr:col>10</xdr:col>
      <xdr:colOff>3652611</xdr:colOff>
      <xdr:row>47</xdr:row>
      <xdr:rowOff>651328</xdr:rowOff>
    </xdr:to>
    <xdr:sp macro="" textlink="">
      <xdr:nvSpPr>
        <xdr:cNvPr id="10" name="Rectangle 9">
          <a:extLst>
            <a:ext uri="{FF2B5EF4-FFF2-40B4-BE49-F238E27FC236}">
              <a16:creationId xmlns:a16="http://schemas.microsoft.com/office/drawing/2014/main" id="{00000000-0008-0000-8700-00000A000000}"/>
            </a:ext>
          </a:extLst>
        </xdr:cNvPr>
        <xdr:cNvSpPr/>
      </xdr:nvSpPr>
      <xdr:spPr>
        <a:xfrm flipH="1">
          <a:off x="9997883139" y="1172604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1273629</xdr:colOff>
      <xdr:row>1</xdr:row>
      <xdr:rowOff>1825603</xdr:rowOff>
    </xdr:from>
    <xdr:to>
      <xdr:col>5</xdr:col>
      <xdr:colOff>1219200</xdr:colOff>
      <xdr:row>2</xdr:row>
      <xdr:rowOff>3470635</xdr:rowOff>
    </xdr:to>
    <xdr:pic>
      <xdr:nvPicPr>
        <xdr:cNvPr id="11" name="Picture 10">
          <a:extLst>
            <a:ext uri="{FF2B5EF4-FFF2-40B4-BE49-F238E27FC236}">
              <a16:creationId xmlns:a16="http://schemas.microsoft.com/office/drawing/2014/main" id="{00000000-0008-0000-87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12" name="Picture 11" descr="index">
          <a:extLst>
            <a:ext uri="{FF2B5EF4-FFF2-40B4-BE49-F238E27FC236}">
              <a16:creationId xmlns:a16="http://schemas.microsoft.com/office/drawing/2014/main" id="{00000000-0008-0000-87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065143" y="1716716"/>
          <a:ext cx="13785667" cy="4703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3" name="Picture 12">
          <a:extLst>
            <a:ext uri="{FF2B5EF4-FFF2-40B4-BE49-F238E27FC236}">
              <a16:creationId xmlns:a16="http://schemas.microsoft.com/office/drawing/2014/main" id="{00000000-0008-0000-87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14" name="Picture 13" descr="index">
          <a:extLst>
            <a:ext uri="{FF2B5EF4-FFF2-40B4-BE49-F238E27FC236}">
              <a16:creationId xmlns:a16="http://schemas.microsoft.com/office/drawing/2014/main" id="{00000000-0008-0000-87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065143" y="1716716"/>
          <a:ext cx="13785667" cy="4703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7.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8800-000002000000}"/>
            </a:ext>
          </a:extLst>
        </xdr:cNvPr>
        <xdr:cNvPicPr>
          <a:picLocks noChangeAspect="1"/>
        </xdr:cNvPicPr>
      </xdr:nvPicPr>
      <xdr:blipFill>
        <a:blip xmlns:r="http://schemas.openxmlformats.org/officeDocument/2006/relationships" r:embed="rId1"/>
        <a:stretch>
          <a:fillRect/>
        </a:stretch>
      </xdr:blipFill>
      <xdr:spPr>
        <a:xfrm>
          <a:off x="9987743551" y="109442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88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88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905217" name="Object 1" hidden="1">
                <a:extLst>
                  <a:ext uri="{63B3BB69-23CF-44E3-9099-C40C66FF867C}">
                    <a14:compatExt spid="_x0000_s905217"/>
                  </a:ext>
                  <a:ext uri="{FF2B5EF4-FFF2-40B4-BE49-F238E27FC236}">
                    <a16:creationId xmlns:a16="http://schemas.microsoft.com/office/drawing/2014/main" id="{00000000-0008-0000-8800-000001D00D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88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88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8800-000007000000}"/>
            </a:ext>
          </a:extLst>
        </xdr:cNvPr>
        <xdr:cNvPicPr>
          <a:picLocks noChangeAspect="1"/>
        </xdr:cNvPicPr>
      </xdr:nvPicPr>
      <xdr:blipFill>
        <a:blip xmlns:r="http://schemas.openxmlformats.org/officeDocument/2006/relationships" r:embed="rId1"/>
        <a:stretch>
          <a:fillRect/>
        </a:stretch>
      </xdr:blipFill>
      <xdr:spPr>
        <a:xfrm>
          <a:off x="9987743551" y="106203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905218" name="Check Box 2" hidden="1">
              <a:extLst>
                <a:ext uri="{63B3BB69-23CF-44E3-9099-C40C66FF867C}">
                  <a14:compatExt spid="_x0000_s905218"/>
                </a:ext>
                <a:ext uri="{FF2B5EF4-FFF2-40B4-BE49-F238E27FC236}">
                  <a16:creationId xmlns:a16="http://schemas.microsoft.com/office/drawing/2014/main" id="{00000000-0008-0000-8800-000002D0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905219" name="Check Box 3" hidden="1">
              <a:extLst>
                <a:ext uri="{63B3BB69-23CF-44E3-9099-C40C66FF867C}">
                  <a14:compatExt spid="_x0000_s905219"/>
                </a:ext>
                <a:ext uri="{FF2B5EF4-FFF2-40B4-BE49-F238E27FC236}">
                  <a16:creationId xmlns:a16="http://schemas.microsoft.com/office/drawing/2014/main" id="{00000000-0008-0000-8800-000003D0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905220" name="Check Box 4" hidden="1">
              <a:extLst>
                <a:ext uri="{63B3BB69-23CF-44E3-9099-C40C66FF867C}">
                  <a14:compatExt spid="_x0000_s905220"/>
                </a:ext>
                <a:ext uri="{FF2B5EF4-FFF2-40B4-BE49-F238E27FC236}">
                  <a16:creationId xmlns:a16="http://schemas.microsoft.com/office/drawing/2014/main" id="{00000000-0008-0000-8800-000004D0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905221" name="Check Box 5" hidden="1">
              <a:extLst>
                <a:ext uri="{63B3BB69-23CF-44E3-9099-C40C66FF867C}">
                  <a14:compatExt spid="_x0000_s905221"/>
                </a:ext>
                <a:ext uri="{FF2B5EF4-FFF2-40B4-BE49-F238E27FC236}">
                  <a16:creationId xmlns:a16="http://schemas.microsoft.com/office/drawing/2014/main" id="{00000000-0008-0000-8800-000005D0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905222" name="Check Box 6" hidden="1">
              <a:extLst>
                <a:ext uri="{63B3BB69-23CF-44E3-9099-C40C66FF867C}">
                  <a14:compatExt spid="_x0000_s905222"/>
                </a:ext>
                <a:ext uri="{FF2B5EF4-FFF2-40B4-BE49-F238E27FC236}">
                  <a16:creationId xmlns:a16="http://schemas.microsoft.com/office/drawing/2014/main" id="{00000000-0008-0000-8800-000006D0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38.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8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3" name="Picture 2" descr="index">
          <a:extLst>
            <a:ext uri="{FF2B5EF4-FFF2-40B4-BE49-F238E27FC236}">
              <a16:creationId xmlns:a16="http://schemas.microsoft.com/office/drawing/2014/main" id="{00000000-0008-0000-89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47</xdr:row>
      <xdr:rowOff>233589</xdr:rowOff>
    </xdr:from>
    <xdr:to>
      <xdr:col>6</xdr:col>
      <xdr:colOff>4940527</xdr:colOff>
      <xdr:row>47</xdr:row>
      <xdr:rowOff>587374</xdr:rowOff>
    </xdr:to>
    <xdr:sp macro="" textlink="">
      <xdr:nvSpPr>
        <xdr:cNvPr id="4" name="Rectangle 3">
          <a:extLst>
            <a:ext uri="{FF2B5EF4-FFF2-40B4-BE49-F238E27FC236}">
              <a16:creationId xmlns:a16="http://schemas.microsoft.com/office/drawing/2014/main" id="{00000000-0008-0000-8900-000004000000}"/>
            </a:ext>
          </a:extLst>
        </xdr:cNvPr>
        <xdr:cNvSpPr/>
      </xdr:nvSpPr>
      <xdr:spPr>
        <a:xfrm flipH="1">
          <a:off x="10018912298" y="1173053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1130526</xdr:colOff>
      <xdr:row>47</xdr:row>
      <xdr:rowOff>258536</xdr:rowOff>
    </xdr:from>
    <xdr:to>
      <xdr:col>5</xdr:col>
      <xdr:colOff>1600201</xdr:colOff>
      <xdr:row>47</xdr:row>
      <xdr:rowOff>762000</xdr:rowOff>
    </xdr:to>
    <xdr:sp macro="" textlink="">
      <xdr:nvSpPr>
        <xdr:cNvPr id="5" name="Rectangle 4">
          <a:extLst>
            <a:ext uri="{FF2B5EF4-FFF2-40B4-BE49-F238E27FC236}">
              <a16:creationId xmlns:a16="http://schemas.microsoft.com/office/drawing/2014/main" id="{00000000-0008-0000-8900-000005000000}"/>
            </a:ext>
          </a:extLst>
        </xdr:cNvPr>
        <xdr:cNvSpPr/>
      </xdr:nvSpPr>
      <xdr:spPr>
        <a:xfrm flipH="1">
          <a:off x="10026634124" y="11733031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47</xdr:row>
      <xdr:rowOff>187099</xdr:rowOff>
    </xdr:from>
    <xdr:to>
      <xdr:col>8</xdr:col>
      <xdr:colOff>1296761</xdr:colOff>
      <xdr:row>47</xdr:row>
      <xdr:rowOff>649741</xdr:rowOff>
    </xdr:to>
    <xdr:sp macro="" textlink="">
      <xdr:nvSpPr>
        <xdr:cNvPr id="6" name="Rectangle 5">
          <a:extLst>
            <a:ext uri="{FF2B5EF4-FFF2-40B4-BE49-F238E27FC236}">
              <a16:creationId xmlns:a16="http://schemas.microsoft.com/office/drawing/2014/main" id="{00000000-0008-0000-8900-000006000000}"/>
            </a:ext>
          </a:extLst>
        </xdr:cNvPr>
        <xdr:cNvSpPr/>
      </xdr:nvSpPr>
      <xdr:spPr>
        <a:xfrm flipH="1">
          <a:off x="10008544789" y="11725887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47</xdr:row>
      <xdr:rowOff>0</xdr:rowOff>
    </xdr:from>
    <xdr:to>
      <xdr:col>5</xdr:col>
      <xdr:colOff>9524</xdr:colOff>
      <xdr:row>47</xdr:row>
      <xdr:rowOff>219048</xdr:rowOff>
    </xdr:to>
    <xdr:pic>
      <xdr:nvPicPr>
        <xdr:cNvPr id="7" name="Picture 6">
          <a:extLst>
            <a:ext uri="{FF2B5EF4-FFF2-40B4-BE49-F238E27FC236}">
              <a16:creationId xmlns:a16="http://schemas.microsoft.com/office/drawing/2014/main" id="{00000000-0008-0000-8900-000007000000}"/>
            </a:ext>
          </a:extLst>
        </xdr:cNvPr>
        <xdr:cNvPicPr>
          <a:picLocks noChangeAspect="1"/>
        </xdr:cNvPicPr>
      </xdr:nvPicPr>
      <xdr:blipFill>
        <a:blip xmlns:r="http://schemas.openxmlformats.org/officeDocument/2006/relationships" r:embed="rId3"/>
        <a:stretch>
          <a:fillRect/>
        </a:stretch>
      </xdr:blipFill>
      <xdr:spPr>
        <a:xfrm>
          <a:off x="10028224801" y="117071775"/>
          <a:ext cx="9524" cy="219048"/>
        </a:xfrm>
        <a:prstGeom prst="rect">
          <a:avLst/>
        </a:prstGeom>
      </xdr:spPr>
    </xdr:pic>
    <xdr:clientData/>
  </xdr:twoCellAnchor>
  <xdr:twoCellAnchor>
    <xdr:from>
      <xdr:col>9</xdr:col>
      <xdr:colOff>3221263</xdr:colOff>
      <xdr:row>47</xdr:row>
      <xdr:rowOff>188686</xdr:rowOff>
    </xdr:from>
    <xdr:to>
      <xdr:col>9</xdr:col>
      <xdr:colOff>3652611</xdr:colOff>
      <xdr:row>47</xdr:row>
      <xdr:rowOff>651328</xdr:rowOff>
    </xdr:to>
    <xdr:sp macro="" textlink="">
      <xdr:nvSpPr>
        <xdr:cNvPr id="8" name="Rectangle 7">
          <a:extLst>
            <a:ext uri="{FF2B5EF4-FFF2-40B4-BE49-F238E27FC236}">
              <a16:creationId xmlns:a16="http://schemas.microsoft.com/office/drawing/2014/main" id="{00000000-0008-0000-8900-000008000000}"/>
            </a:ext>
          </a:extLst>
        </xdr:cNvPr>
        <xdr:cNvSpPr/>
      </xdr:nvSpPr>
      <xdr:spPr>
        <a:xfrm flipH="1">
          <a:off x="10003226664" y="1172604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47</xdr:row>
      <xdr:rowOff>290286</xdr:rowOff>
    </xdr:from>
    <xdr:to>
      <xdr:col>3</xdr:col>
      <xdr:colOff>749526</xdr:colOff>
      <xdr:row>47</xdr:row>
      <xdr:rowOff>752927</xdr:rowOff>
    </xdr:to>
    <xdr:sp macro="" textlink="">
      <xdr:nvSpPr>
        <xdr:cNvPr id="9" name="Rectangle 8">
          <a:extLst>
            <a:ext uri="{FF2B5EF4-FFF2-40B4-BE49-F238E27FC236}">
              <a16:creationId xmlns:a16="http://schemas.microsoft.com/office/drawing/2014/main" id="{00000000-0008-0000-8900-000009000000}"/>
            </a:ext>
          </a:extLst>
        </xdr:cNvPr>
        <xdr:cNvSpPr/>
      </xdr:nvSpPr>
      <xdr:spPr>
        <a:xfrm flipH="1">
          <a:off x="10031818674" y="11736206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47</xdr:row>
      <xdr:rowOff>188686</xdr:rowOff>
    </xdr:from>
    <xdr:to>
      <xdr:col>10</xdr:col>
      <xdr:colOff>3652611</xdr:colOff>
      <xdr:row>47</xdr:row>
      <xdr:rowOff>651328</xdr:rowOff>
    </xdr:to>
    <xdr:sp macro="" textlink="">
      <xdr:nvSpPr>
        <xdr:cNvPr id="10" name="Rectangle 9">
          <a:extLst>
            <a:ext uri="{FF2B5EF4-FFF2-40B4-BE49-F238E27FC236}">
              <a16:creationId xmlns:a16="http://schemas.microsoft.com/office/drawing/2014/main" id="{00000000-0008-0000-8900-00000A000000}"/>
            </a:ext>
          </a:extLst>
        </xdr:cNvPr>
        <xdr:cNvSpPr/>
      </xdr:nvSpPr>
      <xdr:spPr>
        <a:xfrm flipH="1">
          <a:off x="9997883139" y="1172604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1273629</xdr:colOff>
      <xdr:row>1</xdr:row>
      <xdr:rowOff>1825603</xdr:rowOff>
    </xdr:from>
    <xdr:to>
      <xdr:col>5</xdr:col>
      <xdr:colOff>1219200</xdr:colOff>
      <xdr:row>2</xdr:row>
      <xdr:rowOff>3470635</xdr:rowOff>
    </xdr:to>
    <xdr:pic>
      <xdr:nvPicPr>
        <xdr:cNvPr id="11" name="Picture 10">
          <a:extLst>
            <a:ext uri="{FF2B5EF4-FFF2-40B4-BE49-F238E27FC236}">
              <a16:creationId xmlns:a16="http://schemas.microsoft.com/office/drawing/2014/main" id="{00000000-0008-0000-89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12" name="Picture 11" descr="index">
          <a:extLst>
            <a:ext uri="{FF2B5EF4-FFF2-40B4-BE49-F238E27FC236}">
              <a16:creationId xmlns:a16="http://schemas.microsoft.com/office/drawing/2014/main" id="{00000000-0008-0000-89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065143" y="1716716"/>
          <a:ext cx="13785667" cy="4703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3" name="Picture 12">
          <a:extLst>
            <a:ext uri="{FF2B5EF4-FFF2-40B4-BE49-F238E27FC236}">
              <a16:creationId xmlns:a16="http://schemas.microsoft.com/office/drawing/2014/main" id="{00000000-0008-0000-89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14" name="Picture 13" descr="index">
          <a:extLst>
            <a:ext uri="{FF2B5EF4-FFF2-40B4-BE49-F238E27FC236}">
              <a16:creationId xmlns:a16="http://schemas.microsoft.com/office/drawing/2014/main" id="{00000000-0008-0000-89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065143" y="1716716"/>
          <a:ext cx="13785667" cy="4703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9.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8A00-000002000000}"/>
            </a:ext>
          </a:extLst>
        </xdr:cNvPr>
        <xdr:cNvPicPr>
          <a:picLocks noChangeAspect="1"/>
        </xdr:cNvPicPr>
      </xdr:nvPicPr>
      <xdr:blipFill>
        <a:blip xmlns:r="http://schemas.openxmlformats.org/officeDocument/2006/relationships" r:embed="rId1"/>
        <a:stretch>
          <a:fillRect/>
        </a:stretch>
      </xdr:blipFill>
      <xdr:spPr>
        <a:xfrm>
          <a:off x="9988238851" y="107156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8A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635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8A00-000004000000}"/>
            </a:ext>
          </a:extLst>
        </xdr:cNvPr>
        <xdr:cNvGrpSpPr>
          <a:grpSpLocks/>
        </xdr:cNvGrpSpPr>
      </xdr:nvGrpSpPr>
      <xdr:grpSpPr bwMode="auto">
        <a:xfrm>
          <a:off x="9948811183"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906241" name="Object 1" hidden="1">
                <a:extLst>
                  <a:ext uri="{63B3BB69-23CF-44E3-9099-C40C66FF867C}">
                    <a14:compatExt spid="_x0000_s906241"/>
                  </a:ext>
                  <a:ext uri="{FF2B5EF4-FFF2-40B4-BE49-F238E27FC236}">
                    <a16:creationId xmlns:a16="http://schemas.microsoft.com/office/drawing/2014/main" id="{00000000-0008-0000-8A00-000001D40D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8A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8A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451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8A00-000007000000}"/>
            </a:ext>
          </a:extLst>
        </xdr:cNvPr>
        <xdr:cNvPicPr>
          <a:picLocks noChangeAspect="1"/>
        </xdr:cNvPicPr>
      </xdr:nvPicPr>
      <xdr:blipFill>
        <a:blip xmlns:r="http://schemas.openxmlformats.org/officeDocument/2006/relationships" r:embed="rId1"/>
        <a:stretch>
          <a:fillRect/>
        </a:stretch>
      </xdr:blipFill>
      <xdr:spPr>
        <a:xfrm>
          <a:off x="9988238851" y="103917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906242" name="Check Box 2" hidden="1">
              <a:extLst>
                <a:ext uri="{63B3BB69-23CF-44E3-9099-C40C66FF867C}">
                  <a14:compatExt spid="_x0000_s906242"/>
                </a:ext>
                <a:ext uri="{FF2B5EF4-FFF2-40B4-BE49-F238E27FC236}">
                  <a16:creationId xmlns:a16="http://schemas.microsoft.com/office/drawing/2014/main" id="{00000000-0008-0000-8A00-000002D4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906243" name="Check Box 3" hidden="1">
              <a:extLst>
                <a:ext uri="{63B3BB69-23CF-44E3-9099-C40C66FF867C}">
                  <a14:compatExt spid="_x0000_s906243"/>
                </a:ext>
                <a:ext uri="{FF2B5EF4-FFF2-40B4-BE49-F238E27FC236}">
                  <a16:creationId xmlns:a16="http://schemas.microsoft.com/office/drawing/2014/main" id="{00000000-0008-0000-8A00-000003D4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906244" name="Check Box 4" hidden="1">
              <a:extLst>
                <a:ext uri="{63B3BB69-23CF-44E3-9099-C40C66FF867C}">
                  <a14:compatExt spid="_x0000_s906244"/>
                </a:ext>
                <a:ext uri="{FF2B5EF4-FFF2-40B4-BE49-F238E27FC236}">
                  <a16:creationId xmlns:a16="http://schemas.microsoft.com/office/drawing/2014/main" id="{00000000-0008-0000-8A00-000004D4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906245" name="Check Box 5" hidden="1">
              <a:extLst>
                <a:ext uri="{63B3BB69-23CF-44E3-9099-C40C66FF867C}">
                  <a14:compatExt spid="_x0000_s906245"/>
                </a:ext>
                <a:ext uri="{FF2B5EF4-FFF2-40B4-BE49-F238E27FC236}">
                  <a16:creationId xmlns:a16="http://schemas.microsoft.com/office/drawing/2014/main" id="{00000000-0008-0000-8A00-000005D4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906246" name="Check Box 6" hidden="1">
              <a:extLst>
                <a:ext uri="{63B3BB69-23CF-44E3-9099-C40C66FF867C}">
                  <a14:compatExt spid="_x0000_s906246"/>
                </a:ext>
                <a:ext uri="{FF2B5EF4-FFF2-40B4-BE49-F238E27FC236}">
                  <a16:creationId xmlns:a16="http://schemas.microsoft.com/office/drawing/2014/main" id="{00000000-0008-0000-8A00-000006D4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40.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8B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1931840</xdr:colOff>
      <xdr:row>1</xdr:row>
      <xdr:rowOff>1678616</xdr:rowOff>
    </xdr:from>
    <xdr:to>
      <xdr:col>13</xdr:col>
      <xdr:colOff>2095500</xdr:colOff>
      <xdr:row>2</xdr:row>
      <xdr:rowOff>3178962</xdr:rowOff>
    </xdr:to>
    <xdr:pic>
      <xdr:nvPicPr>
        <xdr:cNvPr id="3" name="Picture 2" descr="index">
          <a:extLst>
            <a:ext uri="{FF2B5EF4-FFF2-40B4-BE49-F238E27FC236}">
              <a16:creationId xmlns:a16="http://schemas.microsoft.com/office/drawing/2014/main" id="{00000000-0008-0000-8B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133075" y="1983416"/>
          <a:ext cx="13108135" cy="4472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47</xdr:row>
      <xdr:rowOff>233589</xdr:rowOff>
    </xdr:from>
    <xdr:to>
      <xdr:col>6</xdr:col>
      <xdr:colOff>4940527</xdr:colOff>
      <xdr:row>47</xdr:row>
      <xdr:rowOff>587374</xdr:rowOff>
    </xdr:to>
    <xdr:sp macro="" textlink="">
      <xdr:nvSpPr>
        <xdr:cNvPr id="4" name="Rectangle 3">
          <a:extLst>
            <a:ext uri="{FF2B5EF4-FFF2-40B4-BE49-F238E27FC236}">
              <a16:creationId xmlns:a16="http://schemas.microsoft.com/office/drawing/2014/main" id="{00000000-0008-0000-8B00-000004000000}"/>
            </a:ext>
          </a:extLst>
        </xdr:cNvPr>
        <xdr:cNvSpPr/>
      </xdr:nvSpPr>
      <xdr:spPr>
        <a:xfrm flipH="1">
          <a:off x="10018912298" y="1173053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1130526</xdr:colOff>
      <xdr:row>47</xdr:row>
      <xdr:rowOff>258536</xdr:rowOff>
    </xdr:from>
    <xdr:to>
      <xdr:col>5</xdr:col>
      <xdr:colOff>1600201</xdr:colOff>
      <xdr:row>47</xdr:row>
      <xdr:rowOff>762000</xdr:rowOff>
    </xdr:to>
    <xdr:sp macro="" textlink="">
      <xdr:nvSpPr>
        <xdr:cNvPr id="5" name="Rectangle 4">
          <a:extLst>
            <a:ext uri="{FF2B5EF4-FFF2-40B4-BE49-F238E27FC236}">
              <a16:creationId xmlns:a16="http://schemas.microsoft.com/office/drawing/2014/main" id="{00000000-0008-0000-8B00-000005000000}"/>
            </a:ext>
          </a:extLst>
        </xdr:cNvPr>
        <xdr:cNvSpPr/>
      </xdr:nvSpPr>
      <xdr:spPr>
        <a:xfrm flipH="1">
          <a:off x="10026634124" y="117330311"/>
          <a:ext cx="469675" cy="5034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47</xdr:row>
      <xdr:rowOff>187099</xdr:rowOff>
    </xdr:from>
    <xdr:to>
      <xdr:col>8</xdr:col>
      <xdr:colOff>1296761</xdr:colOff>
      <xdr:row>47</xdr:row>
      <xdr:rowOff>649741</xdr:rowOff>
    </xdr:to>
    <xdr:sp macro="" textlink="">
      <xdr:nvSpPr>
        <xdr:cNvPr id="6" name="Rectangle 5">
          <a:extLst>
            <a:ext uri="{FF2B5EF4-FFF2-40B4-BE49-F238E27FC236}">
              <a16:creationId xmlns:a16="http://schemas.microsoft.com/office/drawing/2014/main" id="{00000000-0008-0000-8B00-000006000000}"/>
            </a:ext>
          </a:extLst>
        </xdr:cNvPr>
        <xdr:cNvSpPr/>
      </xdr:nvSpPr>
      <xdr:spPr>
        <a:xfrm flipH="1">
          <a:off x="10008544789" y="11725887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47</xdr:row>
      <xdr:rowOff>0</xdr:rowOff>
    </xdr:from>
    <xdr:to>
      <xdr:col>5</xdr:col>
      <xdr:colOff>9524</xdr:colOff>
      <xdr:row>47</xdr:row>
      <xdr:rowOff>219048</xdr:rowOff>
    </xdr:to>
    <xdr:pic>
      <xdr:nvPicPr>
        <xdr:cNvPr id="7" name="Picture 6">
          <a:extLst>
            <a:ext uri="{FF2B5EF4-FFF2-40B4-BE49-F238E27FC236}">
              <a16:creationId xmlns:a16="http://schemas.microsoft.com/office/drawing/2014/main" id="{00000000-0008-0000-8B00-000007000000}"/>
            </a:ext>
          </a:extLst>
        </xdr:cNvPr>
        <xdr:cNvPicPr>
          <a:picLocks noChangeAspect="1"/>
        </xdr:cNvPicPr>
      </xdr:nvPicPr>
      <xdr:blipFill>
        <a:blip xmlns:r="http://schemas.openxmlformats.org/officeDocument/2006/relationships" r:embed="rId3"/>
        <a:stretch>
          <a:fillRect/>
        </a:stretch>
      </xdr:blipFill>
      <xdr:spPr>
        <a:xfrm>
          <a:off x="10028224801" y="117071775"/>
          <a:ext cx="9524" cy="219048"/>
        </a:xfrm>
        <a:prstGeom prst="rect">
          <a:avLst/>
        </a:prstGeom>
      </xdr:spPr>
    </xdr:pic>
    <xdr:clientData/>
  </xdr:twoCellAnchor>
  <xdr:twoCellAnchor>
    <xdr:from>
      <xdr:col>9</xdr:col>
      <xdr:colOff>3221263</xdr:colOff>
      <xdr:row>47</xdr:row>
      <xdr:rowOff>188686</xdr:rowOff>
    </xdr:from>
    <xdr:to>
      <xdr:col>9</xdr:col>
      <xdr:colOff>3652611</xdr:colOff>
      <xdr:row>47</xdr:row>
      <xdr:rowOff>651328</xdr:rowOff>
    </xdr:to>
    <xdr:sp macro="" textlink="">
      <xdr:nvSpPr>
        <xdr:cNvPr id="8" name="Rectangle 7">
          <a:extLst>
            <a:ext uri="{FF2B5EF4-FFF2-40B4-BE49-F238E27FC236}">
              <a16:creationId xmlns:a16="http://schemas.microsoft.com/office/drawing/2014/main" id="{00000000-0008-0000-8B00-000008000000}"/>
            </a:ext>
          </a:extLst>
        </xdr:cNvPr>
        <xdr:cNvSpPr/>
      </xdr:nvSpPr>
      <xdr:spPr>
        <a:xfrm flipH="1">
          <a:off x="10003226664" y="1172604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47</xdr:row>
      <xdr:rowOff>290286</xdr:rowOff>
    </xdr:from>
    <xdr:to>
      <xdr:col>3</xdr:col>
      <xdr:colOff>749526</xdr:colOff>
      <xdr:row>47</xdr:row>
      <xdr:rowOff>752927</xdr:rowOff>
    </xdr:to>
    <xdr:sp macro="" textlink="">
      <xdr:nvSpPr>
        <xdr:cNvPr id="9" name="Rectangle 8">
          <a:extLst>
            <a:ext uri="{FF2B5EF4-FFF2-40B4-BE49-F238E27FC236}">
              <a16:creationId xmlns:a16="http://schemas.microsoft.com/office/drawing/2014/main" id="{00000000-0008-0000-8B00-000009000000}"/>
            </a:ext>
          </a:extLst>
        </xdr:cNvPr>
        <xdr:cNvSpPr/>
      </xdr:nvSpPr>
      <xdr:spPr>
        <a:xfrm flipH="1">
          <a:off x="10031818674" y="11736206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47</xdr:row>
      <xdr:rowOff>188686</xdr:rowOff>
    </xdr:from>
    <xdr:to>
      <xdr:col>10</xdr:col>
      <xdr:colOff>3652611</xdr:colOff>
      <xdr:row>47</xdr:row>
      <xdr:rowOff>651328</xdr:rowOff>
    </xdr:to>
    <xdr:sp macro="" textlink="">
      <xdr:nvSpPr>
        <xdr:cNvPr id="10" name="Rectangle 9">
          <a:extLst>
            <a:ext uri="{FF2B5EF4-FFF2-40B4-BE49-F238E27FC236}">
              <a16:creationId xmlns:a16="http://schemas.microsoft.com/office/drawing/2014/main" id="{00000000-0008-0000-8B00-00000A000000}"/>
            </a:ext>
          </a:extLst>
        </xdr:cNvPr>
        <xdr:cNvSpPr/>
      </xdr:nvSpPr>
      <xdr:spPr>
        <a:xfrm flipH="1">
          <a:off x="9997883139" y="1172604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1273629</xdr:colOff>
      <xdr:row>1</xdr:row>
      <xdr:rowOff>1825603</xdr:rowOff>
    </xdr:from>
    <xdr:to>
      <xdr:col>5</xdr:col>
      <xdr:colOff>1219200</xdr:colOff>
      <xdr:row>2</xdr:row>
      <xdr:rowOff>3470635</xdr:rowOff>
    </xdr:to>
    <xdr:pic>
      <xdr:nvPicPr>
        <xdr:cNvPr id="11" name="Picture 10">
          <a:extLst>
            <a:ext uri="{FF2B5EF4-FFF2-40B4-BE49-F238E27FC236}">
              <a16:creationId xmlns:a16="http://schemas.microsoft.com/office/drawing/2014/main" id="{00000000-0008-0000-8B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12" name="Picture 11" descr="index">
          <a:extLst>
            <a:ext uri="{FF2B5EF4-FFF2-40B4-BE49-F238E27FC236}">
              <a16:creationId xmlns:a16="http://schemas.microsoft.com/office/drawing/2014/main" id="{00000000-0008-0000-8B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065143" y="1716716"/>
          <a:ext cx="13785667" cy="4703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3" name="Picture 12">
          <a:extLst>
            <a:ext uri="{FF2B5EF4-FFF2-40B4-BE49-F238E27FC236}">
              <a16:creationId xmlns:a16="http://schemas.microsoft.com/office/drawing/2014/main" id="{00000000-0008-0000-8B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8127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14" name="Picture 13" descr="index">
          <a:extLst>
            <a:ext uri="{FF2B5EF4-FFF2-40B4-BE49-F238E27FC236}">
              <a16:creationId xmlns:a16="http://schemas.microsoft.com/office/drawing/2014/main" id="{00000000-0008-0000-8B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065143" y="1716716"/>
          <a:ext cx="13785667" cy="4703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1.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8C00-000002000000}"/>
            </a:ext>
          </a:extLst>
        </xdr:cNvPr>
        <xdr:cNvPicPr>
          <a:picLocks noChangeAspect="1"/>
        </xdr:cNvPicPr>
      </xdr:nvPicPr>
      <xdr:blipFill>
        <a:blip xmlns:r="http://schemas.openxmlformats.org/officeDocument/2006/relationships" r:embed="rId1"/>
        <a:stretch>
          <a:fillRect/>
        </a:stretch>
      </xdr:blipFill>
      <xdr:spPr>
        <a:xfrm>
          <a:off x="9990048601" y="121920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38100</xdr:rowOff>
        </xdr:to>
        <xdr:sp macro="" textlink="">
          <xdr:nvSpPr>
            <xdr:cNvPr id="899073" name="Check Box 1" hidden="1">
              <a:extLst>
                <a:ext uri="{63B3BB69-23CF-44E3-9099-C40C66FF867C}">
                  <a14:compatExt spid="_x0000_s899073"/>
                </a:ext>
                <a:ext uri="{FF2B5EF4-FFF2-40B4-BE49-F238E27FC236}">
                  <a16:creationId xmlns:a16="http://schemas.microsoft.com/office/drawing/2014/main" id="{00000000-0008-0000-8C00-000001B8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1009650</xdr:colOff>
          <xdr:row>36</xdr:row>
          <xdr:rowOff>9525</xdr:rowOff>
        </xdr:to>
        <xdr:sp macro="" textlink="">
          <xdr:nvSpPr>
            <xdr:cNvPr id="899074" name="Check Box 2" hidden="1">
              <a:extLst>
                <a:ext uri="{63B3BB69-23CF-44E3-9099-C40C66FF867C}">
                  <a14:compatExt spid="_x0000_s899074"/>
                </a:ext>
                <a:ext uri="{FF2B5EF4-FFF2-40B4-BE49-F238E27FC236}">
                  <a16:creationId xmlns:a16="http://schemas.microsoft.com/office/drawing/2014/main" id="{00000000-0008-0000-8C00-000002B8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899075" name="Check Box 3" hidden="1">
              <a:extLst>
                <a:ext uri="{63B3BB69-23CF-44E3-9099-C40C66FF867C}">
                  <a14:compatExt spid="_x0000_s899075"/>
                </a:ext>
                <a:ext uri="{FF2B5EF4-FFF2-40B4-BE49-F238E27FC236}">
                  <a16:creationId xmlns:a16="http://schemas.microsoft.com/office/drawing/2014/main" id="{00000000-0008-0000-8C00-000003B8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609600</xdr:colOff>
          <xdr:row>36</xdr:row>
          <xdr:rowOff>38100</xdr:rowOff>
        </xdr:to>
        <xdr:sp macro="" textlink="">
          <xdr:nvSpPr>
            <xdr:cNvPr id="899076" name="Check Box 4" hidden="1">
              <a:extLst>
                <a:ext uri="{63B3BB69-23CF-44E3-9099-C40C66FF867C}">
                  <a14:compatExt spid="_x0000_s899076"/>
                </a:ext>
                <a:ext uri="{FF2B5EF4-FFF2-40B4-BE49-F238E27FC236}">
                  <a16:creationId xmlns:a16="http://schemas.microsoft.com/office/drawing/2014/main" id="{00000000-0008-0000-8C00-000004B8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38100</xdr:rowOff>
        </xdr:to>
        <xdr:sp macro="" textlink="">
          <xdr:nvSpPr>
            <xdr:cNvPr id="899077" name="Check Box 5" hidden="1">
              <a:extLst>
                <a:ext uri="{63B3BB69-23CF-44E3-9099-C40C66FF867C}">
                  <a14:compatExt spid="_x0000_s899077"/>
                </a:ext>
                <a:ext uri="{FF2B5EF4-FFF2-40B4-BE49-F238E27FC236}">
                  <a16:creationId xmlns:a16="http://schemas.microsoft.com/office/drawing/2014/main" id="{00000000-0008-0000-8C00-000005B8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3" name="Picture 1">
          <a:extLst>
            <a:ext uri="{FF2B5EF4-FFF2-40B4-BE49-F238E27FC236}">
              <a16:creationId xmlns:a16="http://schemas.microsoft.com/office/drawing/2014/main" id="{00000000-0008-0000-8C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9302456" y="838620"/>
          <a:ext cx="1219033"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4" name="Group 3">
          <a:extLst>
            <a:ext uri="{FF2B5EF4-FFF2-40B4-BE49-F238E27FC236}">
              <a16:creationId xmlns:a16="http://schemas.microsoft.com/office/drawing/2014/main" id="{00000000-0008-0000-8C00-000004000000}"/>
            </a:ext>
          </a:extLst>
        </xdr:cNvPr>
        <xdr:cNvGrpSpPr>
          <a:grpSpLocks/>
        </xdr:cNvGrpSpPr>
      </xdr:nvGrpSpPr>
      <xdr:grpSpPr bwMode="auto">
        <a:xfrm>
          <a:off x="9916199263" y="769284"/>
          <a:ext cx="2511010" cy="1402556"/>
          <a:chOff x="7483" y="1187"/>
          <a:chExt cx="3022" cy="1915"/>
        </a:xfrm>
      </xdr:grpSpPr>
      <mc:AlternateContent xmlns:mc="http://schemas.openxmlformats.org/markup-compatibility/2006">
        <mc:Choice xmlns:a14="http://schemas.microsoft.com/office/drawing/2010/main" Requires="a14">
          <xdr:sp macro="" textlink="">
            <xdr:nvSpPr>
              <xdr:cNvPr id="899078" name="Object 6" hidden="1">
                <a:extLst>
                  <a:ext uri="{63B3BB69-23CF-44E3-9099-C40C66FF867C}">
                    <a14:compatExt spid="_x0000_s899078"/>
                  </a:ext>
                  <a:ext uri="{FF2B5EF4-FFF2-40B4-BE49-F238E27FC236}">
                    <a16:creationId xmlns:a16="http://schemas.microsoft.com/office/drawing/2014/main" id="{00000000-0008-0000-8C00-000006B80D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8C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6" name="Picture 5" descr="index">
          <a:extLst>
            <a:ext uri="{FF2B5EF4-FFF2-40B4-BE49-F238E27FC236}">
              <a16:creationId xmlns:a16="http://schemas.microsoft.com/office/drawing/2014/main" id="{00000000-0008-0000-8C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74393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8C00-000007000000}"/>
            </a:ext>
          </a:extLst>
        </xdr:cNvPr>
        <xdr:cNvPicPr>
          <a:picLocks noChangeAspect="1"/>
        </xdr:cNvPicPr>
      </xdr:nvPicPr>
      <xdr:blipFill>
        <a:blip xmlns:r="http://schemas.openxmlformats.org/officeDocument/2006/relationships" r:embed="rId1"/>
        <a:stretch>
          <a:fillRect/>
        </a:stretch>
      </xdr:blipFill>
      <xdr:spPr>
        <a:xfrm>
          <a:off x="9990048601" y="119062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180975</xdr:colOff>
          <xdr:row>34</xdr:row>
          <xdr:rowOff>247650</xdr:rowOff>
        </xdr:to>
        <xdr:sp macro="" textlink="">
          <xdr:nvSpPr>
            <xdr:cNvPr id="899079" name="Check Box 7" hidden="1">
              <a:extLst>
                <a:ext uri="{63B3BB69-23CF-44E3-9099-C40C66FF867C}">
                  <a14:compatExt spid="_x0000_s899079"/>
                </a:ext>
                <a:ext uri="{FF2B5EF4-FFF2-40B4-BE49-F238E27FC236}">
                  <a16:creationId xmlns:a16="http://schemas.microsoft.com/office/drawing/2014/main" id="{00000000-0008-0000-8C00-000007B8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657225</xdr:colOff>
          <xdr:row>34</xdr:row>
          <xdr:rowOff>247650</xdr:rowOff>
        </xdr:to>
        <xdr:sp macro="" textlink="">
          <xdr:nvSpPr>
            <xdr:cNvPr id="899080" name="Check Box 8" hidden="1">
              <a:extLst>
                <a:ext uri="{63B3BB69-23CF-44E3-9099-C40C66FF867C}">
                  <a14:compatExt spid="_x0000_s899080"/>
                </a:ext>
                <a:ext uri="{FF2B5EF4-FFF2-40B4-BE49-F238E27FC236}">
                  <a16:creationId xmlns:a16="http://schemas.microsoft.com/office/drawing/2014/main" id="{00000000-0008-0000-8C00-000008B8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228600</xdr:rowOff>
        </xdr:to>
        <xdr:sp macro="" textlink="">
          <xdr:nvSpPr>
            <xdr:cNvPr id="899081" name="Check Box 9" hidden="1">
              <a:extLst>
                <a:ext uri="{63B3BB69-23CF-44E3-9099-C40C66FF867C}">
                  <a14:compatExt spid="_x0000_s899081"/>
                </a:ext>
                <a:ext uri="{FF2B5EF4-FFF2-40B4-BE49-F238E27FC236}">
                  <a16:creationId xmlns:a16="http://schemas.microsoft.com/office/drawing/2014/main" id="{00000000-0008-0000-8C00-000009B8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276225</xdr:rowOff>
        </xdr:to>
        <xdr:sp macro="" textlink="">
          <xdr:nvSpPr>
            <xdr:cNvPr id="899082" name="Check Box 10" hidden="1">
              <a:extLst>
                <a:ext uri="{63B3BB69-23CF-44E3-9099-C40C66FF867C}">
                  <a14:compatExt spid="_x0000_s899082"/>
                </a:ext>
                <a:ext uri="{FF2B5EF4-FFF2-40B4-BE49-F238E27FC236}">
                  <a16:creationId xmlns:a16="http://schemas.microsoft.com/office/drawing/2014/main" id="{00000000-0008-0000-8C00-00000AB8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228600</xdr:colOff>
          <xdr:row>34</xdr:row>
          <xdr:rowOff>228600</xdr:rowOff>
        </xdr:to>
        <xdr:sp macro="" textlink="">
          <xdr:nvSpPr>
            <xdr:cNvPr id="899083" name="Check Box 11" hidden="1">
              <a:extLst>
                <a:ext uri="{63B3BB69-23CF-44E3-9099-C40C66FF867C}">
                  <a14:compatExt spid="_x0000_s899083"/>
                </a:ext>
                <a:ext uri="{FF2B5EF4-FFF2-40B4-BE49-F238E27FC236}">
                  <a16:creationId xmlns:a16="http://schemas.microsoft.com/office/drawing/2014/main" id="{00000000-0008-0000-8C00-00000BB8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42.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8D00-000002000000}"/>
            </a:ext>
          </a:extLst>
        </xdr:cNvPr>
        <xdr:cNvPicPr>
          <a:picLocks noChangeAspect="1"/>
        </xdr:cNvPicPr>
      </xdr:nvPicPr>
      <xdr:blipFill>
        <a:blip xmlns:r="http://schemas.openxmlformats.org/officeDocument/2006/relationships" r:embed="rId1"/>
        <a:stretch>
          <a:fillRect/>
        </a:stretch>
      </xdr:blipFill>
      <xdr:spPr>
        <a:xfrm>
          <a:off x="9988619851"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152400</xdr:colOff>
          <xdr:row>34</xdr:row>
          <xdr:rowOff>247650</xdr:rowOff>
        </xdr:to>
        <xdr:sp macro="" textlink="">
          <xdr:nvSpPr>
            <xdr:cNvPr id="900097" name="Check Box 1" hidden="1">
              <a:extLst>
                <a:ext uri="{63B3BB69-23CF-44E3-9099-C40C66FF867C}">
                  <a14:compatExt spid="_x0000_s900097"/>
                </a:ext>
                <a:ext uri="{FF2B5EF4-FFF2-40B4-BE49-F238E27FC236}">
                  <a16:creationId xmlns:a16="http://schemas.microsoft.com/office/drawing/2014/main" id="{00000000-0008-0000-8D00-000001BC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900098" name="Check Box 2" hidden="1">
              <a:extLst>
                <a:ext uri="{63B3BB69-23CF-44E3-9099-C40C66FF867C}">
                  <a14:compatExt spid="_x0000_s900098"/>
                </a:ext>
                <a:ext uri="{FF2B5EF4-FFF2-40B4-BE49-F238E27FC236}">
                  <a16:creationId xmlns:a16="http://schemas.microsoft.com/office/drawing/2014/main" id="{00000000-0008-0000-8D00-000002BC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228600</xdr:rowOff>
        </xdr:to>
        <xdr:sp macro="" textlink="">
          <xdr:nvSpPr>
            <xdr:cNvPr id="900099" name="Check Box 3" hidden="1">
              <a:extLst>
                <a:ext uri="{63B3BB69-23CF-44E3-9099-C40C66FF867C}">
                  <a14:compatExt spid="_x0000_s900099"/>
                </a:ext>
                <a:ext uri="{FF2B5EF4-FFF2-40B4-BE49-F238E27FC236}">
                  <a16:creationId xmlns:a16="http://schemas.microsoft.com/office/drawing/2014/main" id="{00000000-0008-0000-8D00-000003BC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900100" name="Check Box 4" hidden="1">
              <a:extLst>
                <a:ext uri="{63B3BB69-23CF-44E3-9099-C40C66FF867C}">
                  <a14:compatExt spid="_x0000_s900100"/>
                </a:ext>
                <a:ext uri="{FF2B5EF4-FFF2-40B4-BE49-F238E27FC236}">
                  <a16:creationId xmlns:a16="http://schemas.microsoft.com/office/drawing/2014/main" id="{00000000-0008-0000-8D00-000004BC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8D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016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8D00-000004000000}"/>
            </a:ext>
          </a:extLst>
        </xdr:cNvPr>
        <xdr:cNvGrpSpPr>
          <a:grpSpLocks/>
        </xdr:cNvGrpSpPr>
      </xdr:nvGrpSpPr>
      <xdr:grpSpPr bwMode="auto">
        <a:xfrm>
          <a:off x="9914764910" y="769284"/>
          <a:ext cx="2511010" cy="1214008"/>
          <a:chOff x="7483" y="1187"/>
          <a:chExt cx="3022" cy="1915"/>
        </a:xfrm>
      </xdr:grpSpPr>
      <mc:AlternateContent xmlns:mc="http://schemas.openxmlformats.org/markup-compatibility/2006">
        <mc:Choice xmlns:a14="http://schemas.microsoft.com/office/drawing/2010/main" Requires="a14">
          <xdr:sp macro="" textlink="">
            <xdr:nvSpPr>
              <xdr:cNvPr id="900101" name="Object 5" hidden="1">
                <a:extLst>
                  <a:ext uri="{63B3BB69-23CF-44E3-9099-C40C66FF867C}">
                    <a14:compatExt spid="_x0000_s900101"/>
                  </a:ext>
                  <a:ext uri="{FF2B5EF4-FFF2-40B4-BE49-F238E27FC236}">
                    <a16:creationId xmlns:a16="http://schemas.microsoft.com/office/drawing/2014/main" id="{00000000-0008-0000-8D00-000005BC0D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8D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6" name="Picture 5" descr="index">
          <a:extLst>
            <a:ext uri="{FF2B5EF4-FFF2-40B4-BE49-F238E27FC236}">
              <a16:creationId xmlns:a16="http://schemas.microsoft.com/office/drawing/2014/main" id="{00000000-0008-0000-8D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34246" y="898712"/>
          <a:ext cx="1690347"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900102" name="Check Box 6" hidden="1">
              <a:extLst>
                <a:ext uri="{63B3BB69-23CF-44E3-9099-C40C66FF867C}">
                  <a14:compatExt spid="_x0000_s900102"/>
                </a:ext>
                <a:ext uri="{FF2B5EF4-FFF2-40B4-BE49-F238E27FC236}">
                  <a16:creationId xmlns:a16="http://schemas.microsoft.com/office/drawing/2014/main" id="{00000000-0008-0000-8D00-000006BC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43.xml><?xml version="1.0" encoding="utf-8"?>
<xdr:wsDr xmlns:xdr="http://schemas.openxmlformats.org/drawingml/2006/spreadsheetDrawing" xmlns:a="http://schemas.openxmlformats.org/drawingml/2006/main">
  <xdr:twoCellAnchor>
    <xdr:from>
      <xdr:col>1</xdr:col>
      <xdr:colOff>940254</xdr:colOff>
      <xdr:row>1</xdr:row>
      <xdr:rowOff>730227</xdr:rowOff>
    </xdr:from>
    <xdr:to>
      <xdr:col>5</xdr:col>
      <xdr:colOff>3400057</xdr:colOff>
      <xdr:row>2</xdr:row>
      <xdr:rowOff>3952874</xdr:rowOff>
    </xdr:to>
    <xdr:pic>
      <xdr:nvPicPr>
        <xdr:cNvPr id="2" name="Picture 1">
          <a:extLst>
            <a:ext uri="{FF2B5EF4-FFF2-40B4-BE49-F238E27FC236}">
              <a16:creationId xmlns:a16="http://schemas.microsoft.com/office/drawing/2014/main" id="{00000000-0008-0000-8E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4834268" y="1035027"/>
          <a:ext cx="9803578" cy="61944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3" name="Picture 2" descr="index">
          <a:extLst>
            <a:ext uri="{FF2B5EF4-FFF2-40B4-BE49-F238E27FC236}">
              <a16:creationId xmlns:a16="http://schemas.microsoft.com/office/drawing/2014/main" id="{00000000-0008-0000-8E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065143" y="1716716"/>
          <a:ext cx="13785667" cy="4703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104</xdr:row>
      <xdr:rowOff>233589</xdr:rowOff>
    </xdr:from>
    <xdr:to>
      <xdr:col>6</xdr:col>
      <xdr:colOff>4940527</xdr:colOff>
      <xdr:row>104</xdr:row>
      <xdr:rowOff>587374</xdr:rowOff>
    </xdr:to>
    <xdr:sp macro="" textlink="">
      <xdr:nvSpPr>
        <xdr:cNvPr id="4" name="Rectangle 3">
          <a:extLst>
            <a:ext uri="{FF2B5EF4-FFF2-40B4-BE49-F238E27FC236}">
              <a16:creationId xmlns:a16="http://schemas.microsoft.com/office/drawing/2014/main" id="{00000000-0008-0000-8E00-000004000000}"/>
            </a:ext>
          </a:extLst>
        </xdr:cNvPr>
        <xdr:cNvSpPr/>
      </xdr:nvSpPr>
      <xdr:spPr>
        <a:xfrm flipH="1">
          <a:off x="10018912298" y="29103183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1130526</xdr:colOff>
      <xdr:row>104</xdr:row>
      <xdr:rowOff>258536</xdr:rowOff>
    </xdr:from>
    <xdr:to>
      <xdr:col>5</xdr:col>
      <xdr:colOff>1952626</xdr:colOff>
      <xdr:row>104</xdr:row>
      <xdr:rowOff>619125</xdr:rowOff>
    </xdr:to>
    <xdr:sp macro="" textlink="">
      <xdr:nvSpPr>
        <xdr:cNvPr id="5" name="Rectangle 4">
          <a:extLst>
            <a:ext uri="{FF2B5EF4-FFF2-40B4-BE49-F238E27FC236}">
              <a16:creationId xmlns:a16="http://schemas.microsoft.com/office/drawing/2014/main" id="{00000000-0008-0000-8E00-000005000000}"/>
            </a:ext>
          </a:extLst>
        </xdr:cNvPr>
        <xdr:cNvSpPr/>
      </xdr:nvSpPr>
      <xdr:spPr>
        <a:xfrm flipH="1">
          <a:off x="10026281699" y="291056786"/>
          <a:ext cx="822100" cy="36058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104</xdr:row>
      <xdr:rowOff>187099</xdr:rowOff>
    </xdr:from>
    <xdr:to>
      <xdr:col>8</xdr:col>
      <xdr:colOff>1296761</xdr:colOff>
      <xdr:row>104</xdr:row>
      <xdr:rowOff>649741</xdr:rowOff>
    </xdr:to>
    <xdr:sp macro="" textlink="">
      <xdr:nvSpPr>
        <xdr:cNvPr id="6" name="Rectangle 5">
          <a:extLst>
            <a:ext uri="{FF2B5EF4-FFF2-40B4-BE49-F238E27FC236}">
              <a16:creationId xmlns:a16="http://schemas.microsoft.com/office/drawing/2014/main" id="{00000000-0008-0000-8E00-000006000000}"/>
            </a:ext>
          </a:extLst>
        </xdr:cNvPr>
        <xdr:cNvSpPr/>
      </xdr:nvSpPr>
      <xdr:spPr>
        <a:xfrm flipH="1">
          <a:off x="10008544789" y="29098534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104</xdr:row>
      <xdr:rowOff>0</xdr:rowOff>
    </xdr:from>
    <xdr:to>
      <xdr:col>5</xdr:col>
      <xdr:colOff>9524</xdr:colOff>
      <xdr:row>104</xdr:row>
      <xdr:rowOff>219048</xdr:rowOff>
    </xdr:to>
    <xdr:pic>
      <xdr:nvPicPr>
        <xdr:cNvPr id="7" name="Picture 6">
          <a:extLst>
            <a:ext uri="{FF2B5EF4-FFF2-40B4-BE49-F238E27FC236}">
              <a16:creationId xmlns:a16="http://schemas.microsoft.com/office/drawing/2014/main" id="{00000000-0008-0000-8E00-000007000000}"/>
            </a:ext>
          </a:extLst>
        </xdr:cNvPr>
        <xdr:cNvPicPr>
          <a:picLocks noChangeAspect="1"/>
        </xdr:cNvPicPr>
      </xdr:nvPicPr>
      <xdr:blipFill>
        <a:blip xmlns:r="http://schemas.openxmlformats.org/officeDocument/2006/relationships" r:embed="rId3"/>
        <a:stretch>
          <a:fillRect/>
        </a:stretch>
      </xdr:blipFill>
      <xdr:spPr>
        <a:xfrm>
          <a:off x="10028224801" y="290798250"/>
          <a:ext cx="9524" cy="219048"/>
        </a:xfrm>
        <a:prstGeom prst="rect">
          <a:avLst/>
        </a:prstGeom>
      </xdr:spPr>
    </xdr:pic>
    <xdr:clientData/>
  </xdr:twoCellAnchor>
  <xdr:twoCellAnchor>
    <xdr:from>
      <xdr:col>9</xdr:col>
      <xdr:colOff>3221263</xdr:colOff>
      <xdr:row>104</xdr:row>
      <xdr:rowOff>188686</xdr:rowOff>
    </xdr:from>
    <xdr:to>
      <xdr:col>9</xdr:col>
      <xdr:colOff>3652611</xdr:colOff>
      <xdr:row>104</xdr:row>
      <xdr:rowOff>651328</xdr:rowOff>
    </xdr:to>
    <xdr:sp macro="" textlink="">
      <xdr:nvSpPr>
        <xdr:cNvPr id="8" name="Rectangle 7">
          <a:extLst>
            <a:ext uri="{FF2B5EF4-FFF2-40B4-BE49-F238E27FC236}">
              <a16:creationId xmlns:a16="http://schemas.microsoft.com/office/drawing/2014/main" id="{00000000-0008-0000-8E00-000008000000}"/>
            </a:ext>
          </a:extLst>
        </xdr:cNvPr>
        <xdr:cNvSpPr/>
      </xdr:nvSpPr>
      <xdr:spPr>
        <a:xfrm flipH="1">
          <a:off x="10003226664" y="29098693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104</xdr:row>
      <xdr:rowOff>290286</xdr:rowOff>
    </xdr:from>
    <xdr:to>
      <xdr:col>3</xdr:col>
      <xdr:colOff>749526</xdr:colOff>
      <xdr:row>104</xdr:row>
      <xdr:rowOff>752927</xdr:rowOff>
    </xdr:to>
    <xdr:sp macro="" textlink="">
      <xdr:nvSpPr>
        <xdr:cNvPr id="9" name="Rectangle 8">
          <a:extLst>
            <a:ext uri="{FF2B5EF4-FFF2-40B4-BE49-F238E27FC236}">
              <a16:creationId xmlns:a16="http://schemas.microsoft.com/office/drawing/2014/main" id="{00000000-0008-0000-8E00-000009000000}"/>
            </a:ext>
          </a:extLst>
        </xdr:cNvPr>
        <xdr:cNvSpPr/>
      </xdr:nvSpPr>
      <xdr:spPr>
        <a:xfrm flipH="1">
          <a:off x="10030980474" y="29108853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104</xdr:row>
      <xdr:rowOff>188686</xdr:rowOff>
    </xdr:from>
    <xdr:to>
      <xdr:col>10</xdr:col>
      <xdr:colOff>3652611</xdr:colOff>
      <xdr:row>104</xdr:row>
      <xdr:rowOff>651328</xdr:rowOff>
    </xdr:to>
    <xdr:sp macro="" textlink="">
      <xdr:nvSpPr>
        <xdr:cNvPr id="10" name="Rectangle 9">
          <a:extLst>
            <a:ext uri="{FF2B5EF4-FFF2-40B4-BE49-F238E27FC236}">
              <a16:creationId xmlns:a16="http://schemas.microsoft.com/office/drawing/2014/main" id="{00000000-0008-0000-8E00-00000A000000}"/>
            </a:ext>
          </a:extLst>
        </xdr:cNvPr>
        <xdr:cNvSpPr/>
      </xdr:nvSpPr>
      <xdr:spPr>
        <a:xfrm flipH="1">
          <a:off x="9997883139" y="29098693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1273629</xdr:colOff>
      <xdr:row>1</xdr:row>
      <xdr:rowOff>1825603</xdr:rowOff>
    </xdr:from>
    <xdr:to>
      <xdr:col>5</xdr:col>
      <xdr:colOff>1219200</xdr:colOff>
      <xdr:row>2</xdr:row>
      <xdr:rowOff>3470635</xdr:rowOff>
    </xdr:to>
    <xdr:pic>
      <xdr:nvPicPr>
        <xdr:cNvPr id="11" name="Picture 10">
          <a:extLst>
            <a:ext uri="{FF2B5EF4-FFF2-40B4-BE49-F238E27FC236}">
              <a16:creationId xmlns:a16="http://schemas.microsoft.com/office/drawing/2014/main" id="{00000000-0008-0000-8E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72893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12" name="Picture 11" descr="index">
          <a:extLst>
            <a:ext uri="{FF2B5EF4-FFF2-40B4-BE49-F238E27FC236}">
              <a16:creationId xmlns:a16="http://schemas.microsoft.com/office/drawing/2014/main" id="{00000000-0008-0000-8E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065143" y="1716716"/>
          <a:ext cx="13785667" cy="4703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3" name="Picture 12">
          <a:extLst>
            <a:ext uri="{FF2B5EF4-FFF2-40B4-BE49-F238E27FC236}">
              <a16:creationId xmlns:a16="http://schemas.microsoft.com/office/drawing/2014/main" id="{00000000-0008-0000-8E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72893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14" name="Picture 13" descr="index">
          <a:extLst>
            <a:ext uri="{FF2B5EF4-FFF2-40B4-BE49-F238E27FC236}">
              <a16:creationId xmlns:a16="http://schemas.microsoft.com/office/drawing/2014/main" id="{00000000-0008-0000-8E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065143" y="1716716"/>
          <a:ext cx="13785667" cy="4703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4.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8F00-000002000000}"/>
            </a:ext>
          </a:extLst>
        </xdr:cNvPr>
        <xdr:cNvPicPr>
          <a:picLocks noChangeAspect="1"/>
        </xdr:cNvPicPr>
      </xdr:nvPicPr>
      <xdr:blipFill>
        <a:blip xmlns:r="http://schemas.openxmlformats.org/officeDocument/2006/relationships" r:embed="rId1"/>
        <a:stretch>
          <a:fillRect/>
        </a:stretch>
      </xdr:blipFill>
      <xdr:spPr>
        <a:xfrm>
          <a:off x="9987743551" y="109442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8F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8F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901121" name="Object 1" hidden="1">
                <a:extLst>
                  <a:ext uri="{63B3BB69-23CF-44E3-9099-C40C66FF867C}">
                    <a14:compatExt spid="_x0000_s901121"/>
                  </a:ext>
                  <a:ext uri="{FF2B5EF4-FFF2-40B4-BE49-F238E27FC236}">
                    <a16:creationId xmlns:a16="http://schemas.microsoft.com/office/drawing/2014/main" id="{00000000-0008-0000-8F00-000001C00D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8F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8F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8F00-000007000000}"/>
            </a:ext>
          </a:extLst>
        </xdr:cNvPr>
        <xdr:cNvPicPr>
          <a:picLocks noChangeAspect="1"/>
        </xdr:cNvPicPr>
      </xdr:nvPicPr>
      <xdr:blipFill>
        <a:blip xmlns:r="http://schemas.openxmlformats.org/officeDocument/2006/relationships" r:embed="rId1"/>
        <a:stretch>
          <a:fillRect/>
        </a:stretch>
      </xdr:blipFill>
      <xdr:spPr>
        <a:xfrm>
          <a:off x="9987743551" y="106203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901122" name="Check Box 2" hidden="1">
              <a:extLst>
                <a:ext uri="{63B3BB69-23CF-44E3-9099-C40C66FF867C}">
                  <a14:compatExt spid="_x0000_s901122"/>
                </a:ext>
                <a:ext uri="{FF2B5EF4-FFF2-40B4-BE49-F238E27FC236}">
                  <a16:creationId xmlns:a16="http://schemas.microsoft.com/office/drawing/2014/main" id="{00000000-0008-0000-8F00-000002C0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901123" name="Check Box 3" hidden="1">
              <a:extLst>
                <a:ext uri="{63B3BB69-23CF-44E3-9099-C40C66FF867C}">
                  <a14:compatExt spid="_x0000_s901123"/>
                </a:ext>
                <a:ext uri="{FF2B5EF4-FFF2-40B4-BE49-F238E27FC236}">
                  <a16:creationId xmlns:a16="http://schemas.microsoft.com/office/drawing/2014/main" id="{00000000-0008-0000-8F00-000003C0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901124" name="Check Box 4" hidden="1">
              <a:extLst>
                <a:ext uri="{63B3BB69-23CF-44E3-9099-C40C66FF867C}">
                  <a14:compatExt spid="_x0000_s901124"/>
                </a:ext>
                <a:ext uri="{FF2B5EF4-FFF2-40B4-BE49-F238E27FC236}">
                  <a16:creationId xmlns:a16="http://schemas.microsoft.com/office/drawing/2014/main" id="{00000000-0008-0000-8F00-000004C0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901125" name="Check Box 5" hidden="1">
              <a:extLst>
                <a:ext uri="{63B3BB69-23CF-44E3-9099-C40C66FF867C}">
                  <a14:compatExt spid="_x0000_s901125"/>
                </a:ext>
                <a:ext uri="{FF2B5EF4-FFF2-40B4-BE49-F238E27FC236}">
                  <a16:creationId xmlns:a16="http://schemas.microsoft.com/office/drawing/2014/main" id="{00000000-0008-0000-8F00-000005C0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901126" name="Check Box 6" hidden="1">
              <a:extLst>
                <a:ext uri="{63B3BB69-23CF-44E3-9099-C40C66FF867C}">
                  <a14:compatExt spid="_x0000_s901126"/>
                </a:ext>
                <a:ext uri="{FF2B5EF4-FFF2-40B4-BE49-F238E27FC236}">
                  <a16:creationId xmlns:a16="http://schemas.microsoft.com/office/drawing/2014/main" id="{00000000-0008-0000-8F00-000006C0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45.xml><?xml version="1.0" encoding="utf-8"?>
<xdr:wsDr xmlns:xdr="http://schemas.openxmlformats.org/drawingml/2006/spreadsheetDrawing" xmlns:a="http://schemas.openxmlformats.org/drawingml/2006/main">
  <xdr:twoCellAnchor>
    <xdr:from>
      <xdr:col>1</xdr:col>
      <xdr:colOff>940254</xdr:colOff>
      <xdr:row>1</xdr:row>
      <xdr:rowOff>730227</xdr:rowOff>
    </xdr:from>
    <xdr:to>
      <xdr:col>5</xdr:col>
      <xdr:colOff>3400057</xdr:colOff>
      <xdr:row>2</xdr:row>
      <xdr:rowOff>3952874</xdr:rowOff>
    </xdr:to>
    <xdr:pic>
      <xdr:nvPicPr>
        <xdr:cNvPr id="2" name="Picture 1">
          <a:extLst>
            <a:ext uri="{FF2B5EF4-FFF2-40B4-BE49-F238E27FC236}">
              <a16:creationId xmlns:a16="http://schemas.microsoft.com/office/drawing/2014/main" id="{00000000-0008-0000-9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4834268" y="1035027"/>
          <a:ext cx="9803578" cy="61944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3" name="Picture 2" descr="index">
          <a:extLst>
            <a:ext uri="{FF2B5EF4-FFF2-40B4-BE49-F238E27FC236}">
              <a16:creationId xmlns:a16="http://schemas.microsoft.com/office/drawing/2014/main" id="{00000000-0008-0000-9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065143" y="1716716"/>
          <a:ext cx="13785667" cy="4703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104</xdr:row>
      <xdr:rowOff>233589</xdr:rowOff>
    </xdr:from>
    <xdr:to>
      <xdr:col>6</xdr:col>
      <xdr:colOff>4940527</xdr:colOff>
      <xdr:row>104</xdr:row>
      <xdr:rowOff>587374</xdr:rowOff>
    </xdr:to>
    <xdr:sp macro="" textlink="">
      <xdr:nvSpPr>
        <xdr:cNvPr id="4" name="Rectangle 3">
          <a:extLst>
            <a:ext uri="{FF2B5EF4-FFF2-40B4-BE49-F238E27FC236}">
              <a16:creationId xmlns:a16="http://schemas.microsoft.com/office/drawing/2014/main" id="{00000000-0008-0000-9000-000004000000}"/>
            </a:ext>
          </a:extLst>
        </xdr:cNvPr>
        <xdr:cNvSpPr/>
      </xdr:nvSpPr>
      <xdr:spPr>
        <a:xfrm flipH="1">
          <a:off x="10018912298" y="29103183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1130526</xdr:colOff>
      <xdr:row>104</xdr:row>
      <xdr:rowOff>258536</xdr:rowOff>
    </xdr:from>
    <xdr:to>
      <xdr:col>5</xdr:col>
      <xdr:colOff>1952626</xdr:colOff>
      <xdr:row>104</xdr:row>
      <xdr:rowOff>619125</xdr:rowOff>
    </xdr:to>
    <xdr:sp macro="" textlink="">
      <xdr:nvSpPr>
        <xdr:cNvPr id="5" name="Rectangle 4">
          <a:extLst>
            <a:ext uri="{FF2B5EF4-FFF2-40B4-BE49-F238E27FC236}">
              <a16:creationId xmlns:a16="http://schemas.microsoft.com/office/drawing/2014/main" id="{00000000-0008-0000-9000-000005000000}"/>
            </a:ext>
          </a:extLst>
        </xdr:cNvPr>
        <xdr:cNvSpPr/>
      </xdr:nvSpPr>
      <xdr:spPr>
        <a:xfrm flipH="1">
          <a:off x="10026281699" y="291056786"/>
          <a:ext cx="822100" cy="36058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104</xdr:row>
      <xdr:rowOff>187099</xdr:rowOff>
    </xdr:from>
    <xdr:to>
      <xdr:col>8</xdr:col>
      <xdr:colOff>1296761</xdr:colOff>
      <xdr:row>104</xdr:row>
      <xdr:rowOff>649741</xdr:rowOff>
    </xdr:to>
    <xdr:sp macro="" textlink="">
      <xdr:nvSpPr>
        <xdr:cNvPr id="6" name="Rectangle 5">
          <a:extLst>
            <a:ext uri="{FF2B5EF4-FFF2-40B4-BE49-F238E27FC236}">
              <a16:creationId xmlns:a16="http://schemas.microsoft.com/office/drawing/2014/main" id="{00000000-0008-0000-9000-000006000000}"/>
            </a:ext>
          </a:extLst>
        </xdr:cNvPr>
        <xdr:cNvSpPr/>
      </xdr:nvSpPr>
      <xdr:spPr>
        <a:xfrm flipH="1">
          <a:off x="10008544789" y="29098534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104</xdr:row>
      <xdr:rowOff>0</xdr:rowOff>
    </xdr:from>
    <xdr:to>
      <xdr:col>5</xdr:col>
      <xdr:colOff>9524</xdr:colOff>
      <xdr:row>104</xdr:row>
      <xdr:rowOff>219048</xdr:rowOff>
    </xdr:to>
    <xdr:pic>
      <xdr:nvPicPr>
        <xdr:cNvPr id="7" name="Picture 6">
          <a:extLst>
            <a:ext uri="{FF2B5EF4-FFF2-40B4-BE49-F238E27FC236}">
              <a16:creationId xmlns:a16="http://schemas.microsoft.com/office/drawing/2014/main" id="{00000000-0008-0000-9000-000007000000}"/>
            </a:ext>
          </a:extLst>
        </xdr:cNvPr>
        <xdr:cNvPicPr>
          <a:picLocks noChangeAspect="1"/>
        </xdr:cNvPicPr>
      </xdr:nvPicPr>
      <xdr:blipFill>
        <a:blip xmlns:r="http://schemas.openxmlformats.org/officeDocument/2006/relationships" r:embed="rId3"/>
        <a:stretch>
          <a:fillRect/>
        </a:stretch>
      </xdr:blipFill>
      <xdr:spPr>
        <a:xfrm>
          <a:off x="10028224801" y="290798250"/>
          <a:ext cx="9524" cy="219048"/>
        </a:xfrm>
        <a:prstGeom prst="rect">
          <a:avLst/>
        </a:prstGeom>
      </xdr:spPr>
    </xdr:pic>
    <xdr:clientData/>
  </xdr:twoCellAnchor>
  <xdr:twoCellAnchor>
    <xdr:from>
      <xdr:col>9</xdr:col>
      <xdr:colOff>3221263</xdr:colOff>
      <xdr:row>104</xdr:row>
      <xdr:rowOff>188686</xdr:rowOff>
    </xdr:from>
    <xdr:to>
      <xdr:col>9</xdr:col>
      <xdr:colOff>3652611</xdr:colOff>
      <xdr:row>104</xdr:row>
      <xdr:rowOff>651328</xdr:rowOff>
    </xdr:to>
    <xdr:sp macro="" textlink="">
      <xdr:nvSpPr>
        <xdr:cNvPr id="8" name="Rectangle 7">
          <a:extLst>
            <a:ext uri="{FF2B5EF4-FFF2-40B4-BE49-F238E27FC236}">
              <a16:creationId xmlns:a16="http://schemas.microsoft.com/office/drawing/2014/main" id="{00000000-0008-0000-9000-000008000000}"/>
            </a:ext>
          </a:extLst>
        </xdr:cNvPr>
        <xdr:cNvSpPr/>
      </xdr:nvSpPr>
      <xdr:spPr>
        <a:xfrm flipH="1">
          <a:off x="10003226664" y="29098693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104</xdr:row>
      <xdr:rowOff>290286</xdr:rowOff>
    </xdr:from>
    <xdr:to>
      <xdr:col>3</xdr:col>
      <xdr:colOff>749526</xdr:colOff>
      <xdr:row>104</xdr:row>
      <xdr:rowOff>752927</xdr:rowOff>
    </xdr:to>
    <xdr:sp macro="" textlink="">
      <xdr:nvSpPr>
        <xdr:cNvPr id="9" name="Rectangle 8">
          <a:extLst>
            <a:ext uri="{FF2B5EF4-FFF2-40B4-BE49-F238E27FC236}">
              <a16:creationId xmlns:a16="http://schemas.microsoft.com/office/drawing/2014/main" id="{00000000-0008-0000-9000-000009000000}"/>
            </a:ext>
          </a:extLst>
        </xdr:cNvPr>
        <xdr:cNvSpPr/>
      </xdr:nvSpPr>
      <xdr:spPr>
        <a:xfrm flipH="1">
          <a:off x="10030980474" y="29108853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104</xdr:row>
      <xdr:rowOff>188686</xdr:rowOff>
    </xdr:from>
    <xdr:to>
      <xdr:col>10</xdr:col>
      <xdr:colOff>3652611</xdr:colOff>
      <xdr:row>104</xdr:row>
      <xdr:rowOff>651328</xdr:rowOff>
    </xdr:to>
    <xdr:sp macro="" textlink="">
      <xdr:nvSpPr>
        <xdr:cNvPr id="10" name="Rectangle 9">
          <a:extLst>
            <a:ext uri="{FF2B5EF4-FFF2-40B4-BE49-F238E27FC236}">
              <a16:creationId xmlns:a16="http://schemas.microsoft.com/office/drawing/2014/main" id="{00000000-0008-0000-9000-00000A000000}"/>
            </a:ext>
          </a:extLst>
        </xdr:cNvPr>
        <xdr:cNvSpPr/>
      </xdr:nvSpPr>
      <xdr:spPr>
        <a:xfrm flipH="1">
          <a:off x="9997883139" y="29098693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1273629</xdr:colOff>
      <xdr:row>1</xdr:row>
      <xdr:rowOff>1825603</xdr:rowOff>
    </xdr:from>
    <xdr:to>
      <xdr:col>5</xdr:col>
      <xdr:colOff>1219200</xdr:colOff>
      <xdr:row>2</xdr:row>
      <xdr:rowOff>3470635</xdr:rowOff>
    </xdr:to>
    <xdr:pic>
      <xdr:nvPicPr>
        <xdr:cNvPr id="11" name="Picture 10">
          <a:extLst>
            <a:ext uri="{FF2B5EF4-FFF2-40B4-BE49-F238E27FC236}">
              <a16:creationId xmlns:a16="http://schemas.microsoft.com/office/drawing/2014/main" id="{00000000-0008-0000-90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72893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12" name="Picture 11" descr="index">
          <a:extLst>
            <a:ext uri="{FF2B5EF4-FFF2-40B4-BE49-F238E27FC236}">
              <a16:creationId xmlns:a16="http://schemas.microsoft.com/office/drawing/2014/main" id="{00000000-0008-0000-90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065143" y="1716716"/>
          <a:ext cx="13785667" cy="4703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3" name="Picture 12">
          <a:extLst>
            <a:ext uri="{FF2B5EF4-FFF2-40B4-BE49-F238E27FC236}">
              <a16:creationId xmlns:a16="http://schemas.microsoft.com/office/drawing/2014/main" id="{00000000-0008-0000-90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72893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14" name="Picture 13" descr="index">
          <a:extLst>
            <a:ext uri="{FF2B5EF4-FFF2-40B4-BE49-F238E27FC236}">
              <a16:creationId xmlns:a16="http://schemas.microsoft.com/office/drawing/2014/main" id="{00000000-0008-0000-90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065143" y="1716716"/>
          <a:ext cx="13785667" cy="4703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6.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9100-000002000000}"/>
            </a:ext>
          </a:extLst>
        </xdr:cNvPr>
        <xdr:cNvPicPr>
          <a:picLocks noChangeAspect="1"/>
        </xdr:cNvPicPr>
      </xdr:nvPicPr>
      <xdr:blipFill>
        <a:blip xmlns:r="http://schemas.openxmlformats.org/officeDocument/2006/relationships" r:embed="rId1"/>
        <a:stretch>
          <a:fillRect/>
        </a:stretch>
      </xdr:blipFill>
      <xdr:spPr>
        <a:xfrm>
          <a:off x="9987743551" y="107156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9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9100-000004000000}"/>
            </a:ext>
          </a:extLst>
        </xdr:cNvPr>
        <xdr:cNvGrpSpPr>
          <a:grpSpLocks/>
        </xdr:cNvGrpSpPr>
      </xdr:nvGrpSpPr>
      <xdr:grpSpPr bwMode="auto">
        <a:xfrm>
          <a:off x="9948811183"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902145" name="Object 1" hidden="1">
                <a:extLst>
                  <a:ext uri="{63B3BB69-23CF-44E3-9099-C40C66FF867C}">
                    <a14:compatExt spid="_x0000_s902145"/>
                  </a:ext>
                  <a:ext uri="{FF2B5EF4-FFF2-40B4-BE49-F238E27FC236}">
                    <a16:creationId xmlns:a16="http://schemas.microsoft.com/office/drawing/2014/main" id="{00000000-0008-0000-9100-000001C40D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91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91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9100-000007000000}"/>
            </a:ext>
          </a:extLst>
        </xdr:cNvPr>
        <xdr:cNvPicPr>
          <a:picLocks noChangeAspect="1"/>
        </xdr:cNvPicPr>
      </xdr:nvPicPr>
      <xdr:blipFill>
        <a:blip xmlns:r="http://schemas.openxmlformats.org/officeDocument/2006/relationships" r:embed="rId1"/>
        <a:stretch>
          <a:fillRect/>
        </a:stretch>
      </xdr:blipFill>
      <xdr:spPr>
        <a:xfrm>
          <a:off x="9987743551" y="103917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902146" name="Check Box 2" hidden="1">
              <a:extLst>
                <a:ext uri="{63B3BB69-23CF-44E3-9099-C40C66FF867C}">
                  <a14:compatExt spid="_x0000_s902146"/>
                </a:ext>
                <a:ext uri="{FF2B5EF4-FFF2-40B4-BE49-F238E27FC236}">
                  <a16:creationId xmlns:a16="http://schemas.microsoft.com/office/drawing/2014/main" id="{00000000-0008-0000-9100-000002C4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902147" name="Check Box 3" hidden="1">
              <a:extLst>
                <a:ext uri="{63B3BB69-23CF-44E3-9099-C40C66FF867C}">
                  <a14:compatExt spid="_x0000_s902147"/>
                </a:ext>
                <a:ext uri="{FF2B5EF4-FFF2-40B4-BE49-F238E27FC236}">
                  <a16:creationId xmlns:a16="http://schemas.microsoft.com/office/drawing/2014/main" id="{00000000-0008-0000-9100-000003C4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902148" name="Check Box 4" hidden="1">
              <a:extLst>
                <a:ext uri="{63B3BB69-23CF-44E3-9099-C40C66FF867C}">
                  <a14:compatExt spid="_x0000_s902148"/>
                </a:ext>
                <a:ext uri="{FF2B5EF4-FFF2-40B4-BE49-F238E27FC236}">
                  <a16:creationId xmlns:a16="http://schemas.microsoft.com/office/drawing/2014/main" id="{00000000-0008-0000-9100-000004C4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902149" name="Check Box 5" hidden="1">
              <a:extLst>
                <a:ext uri="{63B3BB69-23CF-44E3-9099-C40C66FF867C}">
                  <a14:compatExt spid="_x0000_s902149"/>
                </a:ext>
                <a:ext uri="{FF2B5EF4-FFF2-40B4-BE49-F238E27FC236}">
                  <a16:creationId xmlns:a16="http://schemas.microsoft.com/office/drawing/2014/main" id="{00000000-0008-0000-9100-000005C4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902150" name="Check Box 6" hidden="1">
              <a:extLst>
                <a:ext uri="{63B3BB69-23CF-44E3-9099-C40C66FF867C}">
                  <a14:compatExt spid="_x0000_s902150"/>
                </a:ext>
                <a:ext uri="{FF2B5EF4-FFF2-40B4-BE49-F238E27FC236}">
                  <a16:creationId xmlns:a16="http://schemas.microsoft.com/office/drawing/2014/main" id="{00000000-0008-0000-9100-000006C4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47.xml><?xml version="1.0" encoding="utf-8"?>
<xdr:wsDr xmlns:xdr="http://schemas.openxmlformats.org/drawingml/2006/spreadsheetDrawing" xmlns:a="http://schemas.openxmlformats.org/drawingml/2006/main">
  <xdr:twoCellAnchor>
    <xdr:from>
      <xdr:col>1</xdr:col>
      <xdr:colOff>940254</xdr:colOff>
      <xdr:row>1</xdr:row>
      <xdr:rowOff>730227</xdr:rowOff>
    </xdr:from>
    <xdr:to>
      <xdr:col>5</xdr:col>
      <xdr:colOff>3400057</xdr:colOff>
      <xdr:row>2</xdr:row>
      <xdr:rowOff>3952874</xdr:rowOff>
    </xdr:to>
    <xdr:pic>
      <xdr:nvPicPr>
        <xdr:cNvPr id="2" name="Picture 1">
          <a:extLst>
            <a:ext uri="{FF2B5EF4-FFF2-40B4-BE49-F238E27FC236}">
              <a16:creationId xmlns:a16="http://schemas.microsoft.com/office/drawing/2014/main" id="{00000000-0008-0000-9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4834268" y="1035027"/>
          <a:ext cx="9803578" cy="61944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3" name="Picture 2" descr="index">
          <a:extLst>
            <a:ext uri="{FF2B5EF4-FFF2-40B4-BE49-F238E27FC236}">
              <a16:creationId xmlns:a16="http://schemas.microsoft.com/office/drawing/2014/main" id="{00000000-0008-0000-9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065143" y="1716716"/>
          <a:ext cx="13785667" cy="4703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104</xdr:row>
      <xdr:rowOff>233589</xdr:rowOff>
    </xdr:from>
    <xdr:to>
      <xdr:col>6</xdr:col>
      <xdr:colOff>4940527</xdr:colOff>
      <xdr:row>104</xdr:row>
      <xdr:rowOff>587374</xdr:rowOff>
    </xdr:to>
    <xdr:sp macro="" textlink="">
      <xdr:nvSpPr>
        <xdr:cNvPr id="4" name="Rectangle 3">
          <a:extLst>
            <a:ext uri="{FF2B5EF4-FFF2-40B4-BE49-F238E27FC236}">
              <a16:creationId xmlns:a16="http://schemas.microsoft.com/office/drawing/2014/main" id="{00000000-0008-0000-9200-000004000000}"/>
            </a:ext>
          </a:extLst>
        </xdr:cNvPr>
        <xdr:cNvSpPr/>
      </xdr:nvSpPr>
      <xdr:spPr>
        <a:xfrm flipH="1">
          <a:off x="10018912298" y="29103183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1130526</xdr:colOff>
      <xdr:row>104</xdr:row>
      <xdr:rowOff>258536</xdr:rowOff>
    </xdr:from>
    <xdr:to>
      <xdr:col>5</xdr:col>
      <xdr:colOff>1952626</xdr:colOff>
      <xdr:row>104</xdr:row>
      <xdr:rowOff>619125</xdr:rowOff>
    </xdr:to>
    <xdr:sp macro="" textlink="">
      <xdr:nvSpPr>
        <xdr:cNvPr id="5" name="Rectangle 4">
          <a:extLst>
            <a:ext uri="{FF2B5EF4-FFF2-40B4-BE49-F238E27FC236}">
              <a16:creationId xmlns:a16="http://schemas.microsoft.com/office/drawing/2014/main" id="{00000000-0008-0000-9200-000005000000}"/>
            </a:ext>
          </a:extLst>
        </xdr:cNvPr>
        <xdr:cNvSpPr/>
      </xdr:nvSpPr>
      <xdr:spPr>
        <a:xfrm flipH="1">
          <a:off x="10026281699" y="291056786"/>
          <a:ext cx="822100" cy="36058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104</xdr:row>
      <xdr:rowOff>187099</xdr:rowOff>
    </xdr:from>
    <xdr:to>
      <xdr:col>8</xdr:col>
      <xdr:colOff>1296761</xdr:colOff>
      <xdr:row>104</xdr:row>
      <xdr:rowOff>649741</xdr:rowOff>
    </xdr:to>
    <xdr:sp macro="" textlink="">
      <xdr:nvSpPr>
        <xdr:cNvPr id="6" name="Rectangle 5">
          <a:extLst>
            <a:ext uri="{FF2B5EF4-FFF2-40B4-BE49-F238E27FC236}">
              <a16:creationId xmlns:a16="http://schemas.microsoft.com/office/drawing/2014/main" id="{00000000-0008-0000-9200-000006000000}"/>
            </a:ext>
          </a:extLst>
        </xdr:cNvPr>
        <xdr:cNvSpPr/>
      </xdr:nvSpPr>
      <xdr:spPr>
        <a:xfrm flipH="1">
          <a:off x="10008544789" y="29098534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104</xdr:row>
      <xdr:rowOff>0</xdr:rowOff>
    </xdr:from>
    <xdr:to>
      <xdr:col>5</xdr:col>
      <xdr:colOff>9524</xdr:colOff>
      <xdr:row>104</xdr:row>
      <xdr:rowOff>219048</xdr:rowOff>
    </xdr:to>
    <xdr:pic>
      <xdr:nvPicPr>
        <xdr:cNvPr id="7" name="Picture 6">
          <a:extLst>
            <a:ext uri="{FF2B5EF4-FFF2-40B4-BE49-F238E27FC236}">
              <a16:creationId xmlns:a16="http://schemas.microsoft.com/office/drawing/2014/main" id="{00000000-0008-0000-9200-000007000000}"/>
            </a:ext>
          </a:extLst>
        </xdr:cNvPr>
        <xdr:cNvPicPr>
          <a:picLocks noChangeAspect="1"/>
        </xdr:cNvPicPr>
      </xdr:nvPicPr>
      <xdr:blipFill>
        <a:blip xmlns:r="http://schemas.openxmlformats.org/officeDocument/2006/relationships" r:embed="rId3"/>
        <a:stretch>
          <a:fillRect/>
        </a:stretch>
      </xdr:blipFill>
      <xdr:spPr>
        <a:xfrm>
          <a:off x="10028224801" y="290798250"/>
          <a:ext cx="9524" cy="219048"/>
        </a:xfrm>
        <a:prstGeom prst="rect">
          <a:avLst/>
        </a:prstGeom>
      </xdr:spPr>
    </xdr:pic>
    <xdr:clientData/>
  </xdr:twoCellAnchor>
  <xdr:twoCellAnchor>
    <xdr:from>
      <xdr:col>9</xdr:col>
      <xdr:colOff>3221263</xdr:colOff>
      <xdr:row>104</xdr:row>
      <xdr:rowOff>188686</xdr:rowOff>
    </xdr:from>
    <xdr:to>
      <xdr:col>9</xdr:col>
      <xdr:colOff>3652611</xdr:colOff>
      <xdr:row>104</xdr:row>
      <xdr:rowOff>651328</xdr:rowOff>
    </xdr:to>
    <xdr:sp macro="" textlink="">
      <xdr:nvSpPr>
        <xdr:cNvPr id="8" name="Rectangle 7">
          <a:extLst>
            <a:ext uri="{FF2B5EF4-FFF2-40B4-BE49-F238E27FC236}">
              <a16:creationId xmlns:a16="http://schemas.microsoft.com/office/drawing/2014/main" id="{00000000-0008-0000-9200-000008000000}"/>
            </a:ext>
          </a:extLst>
        </xdr:cNvPr>
        <xdr:cNvSpPr/>
      </xdr:nvSpPr>
      <xdr:spPr>
        <a:xfrm flipH="1">
          <a:off x="10003226664" y="29098693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104</xdr:row>
      <xdr:rowOff>290286</xdr:rowOff>
    </xdr:from>
    <xdr:to>
      <xdr:col>3</xdr:col>
      <xdr:colOff>749526</xdr:colOff>
      <xdr:row>104</xdr:row>
      <xdr:rowOff>752927</xdr:rowOff>
    </xdr:to>
    <xdr:sp macro="" textlink="">
      <xdr:nvSpPr>
        <xdr:cNvPr id="9" name="Rectangle 8">
          <a:extLst>
            <a:ext uri="{FF2B5EF4-FFF2-40B4-BE49-F238E27FC236}">
              <a16:creationId xmlns:a16="http://schemas.microsoft.com/office/drawing/2014/main" id="{00000000-0008-0000-9200-000009000000}"/>
            </a:ext>
          </a:extLst>
        </xdr:cNvPr>
        <xdr:cNvSpPr/>
      </xdr:nvSpPr>
      <xdr:spPr>
        <a:xfrm flipH="1">
          <a:off x="10030980474" y="29108853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104</xdr:row>
      <xdr:rowOff>188686</xdr:rowOff>
    </xdr:from>
    <xdr:to>
      <xdr:col>10</xdr:col>
      <xdr:colOff>3652611</xdr:colOff>
      <xdr:row>104</xdr:row>
      <xdr:rowOff>651328</xdr:rowOff>
    </xdr:to>
    <xdr:sp macro="" textlink="">
      <xdr:nvSpPr>
        <xdr:cNvPr id="10" name="Rectangle 9">
          <a:extLst>
            <a:ext uri="{FF2B5EF4-FFF2-40B4-BE49-F238E27FC236}">
              <a16:creationId xmlns:a16="http://schemas.microsoft.com/office/drawing/2014/main" id="{00000000-0008-0000-9200-00000A000000}"/>
            </a:ext>
          </a:extLst>
        </xdr:cNvPr>
        <xdr:cNvSpPr/>
      </xdr:nvSpPr>
      <xdr:spPr>
        <a:xfrm flipH="1">
          <a:off x="9997883139" y="29098693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1273629</xdr:colOff>
      <xdr:row>1</xdr:row>
      <xdr:rowOff>1825603</xdr:rowOff>
    </xdr:from>
    <xdr:to>
      <xdr:col>5</xdr:col>
      <xdr:colOff>1219200</xdr:colOff>
      <xdr:row>2</xdr:row>
      <xdr:rowOff>3470635</xdr:rowOff>
    </xdr:to>
    <xdr:pic>
      <xdr:nvPicPr>
        <xdr:cNvPr id="11" name="Picture 10">
          <a:extLst>
            <a:ext uri="{FF2B5EF4-FFF2-40B4-BE49-F238E27FC236}">
              <a16:creationId xmlns:a16="http://schemas.microsoft.com/office/drawing/2014/main" id="{00000000-0008-0000-92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72893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12" name="Picture 11" descr="index">
          <a:extLst>
            <a:ext uri="{FF2B5EF4-FFF2-40B4-BE49-F238E27FC236}">
              <a16:creationId xmlns:a16="http://schemas.microsoft.com/office/drawing/2014/main" id="{00000000-0008-0000-92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065143" y="1716716"/>
          <a:ext cx="13785667" cy="4703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3" name="Picture 12">
          <a:extLst>
            <a:ext uri="{FF2B5EF4-FFF2-40B4-BE49-F238E27FC236}">
              <a16:creationId xmlns:a16="http://schemas.microsoft.com/office/drawing/2014/main" id="{00000000-0008-0000-92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72893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14" name="Picture 13" descr="index">
          <a:extLst>
            <a:ext uri="{FF2B5EF4-FFF2-40B4-BE49-F238E27FC236}">
              <a16:creationId xmlns:a16="http://schemas.microsoft.com/office/drawing/2014/main" id="{00000000-0008-0000-92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065143" y="1716716"/>
          <a:ext cx="13785667" cy="4703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8.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9300-000002000000}"/>
            </a:ext>
          </a:extLst>
        </xdr:cNvPr>
        <xdr:cNvPicPr>
          <a:picLocks noChangeAspect="1"/>
        </xdr:cNvPicPr>
      </xdr:nvPicPr>
      <xdr:blipFill>
        <a:blip xmlns:r="http://schemas.openxmlformats.org/officeDocument/2006/relationships" r:embed="rId1"/>
        <a:stretch>
          <a:fillRect/>
        </a:stretch>
      </xdr:blipFill>
      <xdr:spPr>
        <a:xfrm>
          <a:off x="9990048601" y="121920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38100</xdr:rowOff>
        </xdr:to>
        <xdr:sp macro="" textlink="">
          <xdr:nvSpPr>
            <xdr:cNvPr id="808961" name="Check Box 1" hidden="1">
              <a:extLst>
                <a:ext uri="{63B3BB69-23CF-44E3-9099-C40C66FF867C}">
                  <a14:compatExt spid="_x0000_s808961"/>
                </a:ext>
                <a:ext uri="{FF2B5EF4-FFF2-40B4-BE49-F238E27FC236}">
                  <a16:creationId xmlns:a16="http://schemas.microsoft.com/office/drawing/2014/main" id="{00000000-0008-0000-9300-000001580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1009650</xdr:colOff>
          <xdr:row>36</xdr:row>
          <xdr:rowOff>9525</xdr:rowOff>
        </xdr:to>
        <xdr:sp macro="" textlink="">
          <xdr:nvSpPr>
            <xdr:cNvPr id="808962" name="Check Box 2" hidden="1">
              <a:extLst>
                <a:ext uri="{63B3BB69-23CF-44E3-9099-C40C66FF867C}">
                  <a14:compatExt spid="_x0000_s808962"/>
                </a:ext>
                <a:ext uri="{FF2B5EF4-FFF2-40B4-BE49-F238E27FC236}">
                  <a16:creationId xmlns:a16="http://schemas.microsoft.com/office/drawing/2014/main" id="{00000000-0008-0000-9300-000002580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808963" name="Check Box 3" hidden="1">
              <a:extLst>
                <a:ext uri="{63B3BB69-23CF-44E3-9099-C40C66FF867C}">
                  <a14:compatExt spid="_x0000_s808963"/>
                </a:ext>
                <a:ext uri="{FF2B5EF4-FFF2-40B4-BE49-F238E27FC236}">
                  <a16:creationId xmlns:a16="http://schemas.microsoft.com/office/drawing/2014/main" id="{00000000-0008-0000-9300-000003580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609600</xdr:colOff>
          <xdr:row>36</xdr:row>
          <xdr:rowOff>38100</xdr:rowOff>
        </xdr:to>
        <xdr:sp macro="" textlink="">
          <xdr:nvSpPr>
            <xdr:cNvPr id="808964" name="Check Box 4" hidden="1">
              <a:extLst>
                <a:ext uri="{63B3BB69-23CF-44E3-9099-C40C66FF867C}">
                  <a14:compatExt spid="_x0000_s808964"/>
                </a:ext>
                <a:ext uri="{FF2B5EF4-FFF2-40B4-BE49-F238E27FC236}">
                  <a16:creationId xmlns:a16="http://schemas.microsoft.com/office/drawing/2014/main" id="{00000000-0008-0000-9300-000004580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38100</xdr:rowOff>
        </xdr:to>
        <xdr:sp macro="" textlink="">
          <xdr:nvSpPr>
            <xdr:cNvPr id="808965" name="Check Box 5" hidden="1">
              <a:extLst>
                <a:ext uri="{63B3BB69-23CF-44E3-9099-C40C66FF867C}">
                  <a14:compatExt spid="_x0000_s808965"/>
                </a:ext>
                <a:ext uri="{FF2B5EF4-FFF2-40B4-BE49-F238E27FC236}">
                  <a16:creationId xmlns:a16="http://schemas.microsoft.com/office/drawing/2014/main" id="{00000000-0008-0000-9300-000005580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3" name="Picture 1">
          <a:extLst>
            <a:ext uri="{FF2B5EF4-FFF2-40B4-BE49-F238E27FC236}">
              <a16:creationId xmlns:a16="http://schemas.microsoft.com/office/drawing/2014/main" id="{00000000-0008-0000-9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9302456" y="838620"/>
          <a:ext cx="1219033"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4" name="Group 3">
          <a:extLst>
            <a:ext uri="{FF2B5EF4-FFF2-40B4-BE49-F238E27FC236}">
              <a16:creationId xmlns:a16="http://schemas.microsoft.com/office/drawing/2014/main" id="{00000000-0008-0000-9300-000004000000}"/>
            </a:ext>
          </a:extLst>
        </xdr:cNvPr>
        <xdr:cNvGrpSpPr>
          <a:grpSpLocks/>
        </xdr:cNvGrpSpPr>
      </xdr:nvGrpSpPr>
      <xdr:grpSpPr bwMode="auto">
        <a:xfrm>
          <a:off x="9916199263" y="769284"/>
          <a:ext cx="2511010" cy="1402556"/>
          <a:chOff x="7483" y="1187"/>
          <a:chExt cx="3022" cy="1915"/>
        </a:xfrm>
      </xdr:grpSpPr>
      <mc:AlternateContent xmlns:mc="http://schemas.openxmlformats.org/markup-compatibility/2006">
        <mc:Choice xmlns:a14="http://schemas.microsoft.com/office/drawing/2010/main" Requires="a14">
          <xdr:sp macro="" textlink="">
            <xdr:nvSpPr>
              <xdr:cNvPr id="808966" name="Object 6" hidden="1">
                <a:extLst>
                  <a:ext uri="{63B3BB69-23CF-44E3-9099-C40C66FF867C}">
                    <a14:compatExt spid="_x0000_s808966"/>
                  </a:ext>
                  <a:ext uri="{FF2B5EF4-FFF2-40B4-BE49-F238E27FC236}">
                    <a16:creationId xmlns:a16="http://schemas.microsoft.com/office/drawing/2014/main" id="{00000000-0008-0000-9300-000006580C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93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6" name="Picture 5" descr="index">
          <a:extLst>
            <a:ext uri="{FF2B5EF4-FFF2-40B4-BE49-F238E27FC236}">
              <a16:creationId xmlns:a16="http://schemas.microsoft.com/office/drawing/2014/main" id="{00000000-0008-0000-93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74393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9300-000007000000}"/>
            </a:ext>
          </a:extLst>
        </xdr:cNvPr>
        <xdr:cNvPicPr>
          <a:picLocks noChangeAspect="1"/>
        </xdr:cNvPicPr>
      </xdr:nvPicPr>
      <xdr:blipFill>
        <a:blip xmlns:r="http://schemas.openxmlformats.org/officeDocument/2006/relationships" r:embed="rId1"/>
        <a:stretch>
          <a:fillRect/>
        </a:stretch>
      </xdr:blipFill>
      <xdr:spPr>
        <a:xfrm>
          <a:off x="9990048601" y="119062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180975</xdr:colOff>
          <xdr:row>34</xdr:row>
          <xdr:rowOff>247650</xdr:rowOff>
        </xdr:to>
        <xdr:sp macro="" textlink="">
          <xdr:nvSpPr>
            <xdr:cNvPr id="808967" name="Check Box 7" hidden="1">
              <a:extLst>
                <a:ext uri="{63B3BB69-23CF-44E3-9099-C40C66FF867C}">
                  <a14:compatExt spid="_x0000_s808967"/>
                </a:ext>
                <a:ext uri="{FF2B5EF4-FFF2-40B4-BE49-F238E27FC236}">
                  <a16:creationId xmlns:a16="http://schemas.microsoft.com/office/drawing/2014/main" id="{00000000-0008-0000-9300-000007580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657225</xdr:colOff>
          <xdr:row>34</xdr:row>
          <xdr:rowOff>247650</xdr:rowOff>
        </xdr:to>
        <xdr:sp macro="" textlink="">
          <xdr:nvSpPr>
            <xdr:cNvPr id="808968" name="Check Box 8" hidden="1">
              <a:extLst>
                <a:ext uri="{63B3BB69-23CF-44E3-9099-C40C66FF867C}">
                  <a14:compatExt spid="_x0000_s808968"/>
                </a:ext>
                <a:ext uri="{FF2B5EF4-FFF2-40B4-BE49-F238E27FC236}">
                  <a16:creationId xmlns:a16="http://schemas.microsoft.com/office/drawing/2014/main" id="{00000000-0008-0000-9300-000008580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228600</xdr:rowOff>
        </xdr:to>
        <xdr:sp macro="" textlink="">
          <xdr:nvSpPr>
            <xdr:cNvPr id="808969" name="Check Box 9" hidden="1">
              <a:extLst>
                <a:ext uri="{63B3BB69-23CF-44E3-9099-C40C66FF867C}">
                  <a14:compatExt spid="_x0000_s808969"/>
                </a:ext>
                <a:ext uri="{FF2B5EF4-FFF2-40B4-BE49-F238E27FC236}">
                  <a16:creationId xmlns:a16="http://schemas.microsoft.com/office/drawing/2014/main" id="{00000000-0008-0000-9300-000009580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276225</xdr:rowOff>
        </xdr:to>
        <xdr:sp macro="" textlink="">
          <xdr:nvSpPr>
            <xdr:cNvPr id="808970" name="Check Box 10" hidden="1">
              <a:extLst>
                <a:ext uri="{63B3BB69-23CF-44E3-9099-C40C66FF867C}">
                  <a14:compatExt spid="_x0000_s808970"/>
                </a:ext>
                <a:ext uri="{FF2B5EF4-FFF2-40B4-BE49-F238E27FC236}">
                  <a16:creationId xmlns:a16="http://schemas.microsoft.com/office/drawing/2014/main" id="{00000000-0008-0000-9300-00000A580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228600</xdr:colOff>
          <xdr:row>34</xdr:row>
          <xdr:rowOff>228600</xdr:rowOff>
        </xdr:to>
        <xdr:sp macro="" textlink="">
          <xdr:nvSpPr>
            <xdr:cNvPr id="808971" name="Check Box 11" hidden="1">
              <a:extLst>
                <a:ext uri="{63B3BB69-23CF-44E3-9099-C40C66FF867C}">
                  <a14:compatExt spid="_x0000_s808971"/>
                </a:ext>
                <a:ext uri="{FF2B5EF4-FFF2-40B4-BE49-F238E27FC236}">
                  <a16:creationId xmlns:a16="http://schemas.microsoft.com/office/drawing/2014/main" id="{00000000-0008-0000-9300-00000B580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49.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9400-000002000000}"/>
            </a:ext>
          </a:extLst>
        </xdr:cNvPr>
        <xdr:cNvPicPr>
          <a:picLocks noChangeAspect="1"/>
        </xdr:cNvPicPr>
      </xdr:nvPicPr>
      <xdr:blipFill>
        <a:blip xmlns:r="http://schemas.openxmlformats.org/officeDocument/2006/relationships" r:embed="rId1"/>
        <a:stretch>
          <a:fillRect/>
        </a:stretch>
      </xdr:blipFill>
      <xdr:spPr>
        <a:xfrm>
          <a:off x="9988619851"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152400</xdr:colOff>
          <xdr:row>34</xdr:row>
          <xdr:rowOff>247650</xdr:rowOff>
        </xdr:to>
        <xdr:sp macro="" textlink="">
          <xdr:nvSpPr>
            <xdr:cNvPr id="722945" name="Check Box 1" hidden="1">
              <a:extLst>
                <a:ext uri="{63B3BB69-23CF-44E3-9099-C40C66FF867C}">
                  <a14:compatExt spid="_x0000_s722945"/>
                </a:ext>
                <a:ext uri="{FF2B5EF4-FFF2-40B4-BE49-F238E27FC236}">
                  <a16:creationId xmlns:a16="http://schemas.microsoft.com/office/drawing/2014/main" id="{00000000-0008-0000-9400-000001080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722946" name="Check Box 2" hidden="1">
              <a:extLst>
                <a:ext uri="{63B3BB69-23CF-44E3-9099-C40C66FF867C}">
                  <a14:compatExt spid="_x0000_s722946"/>
                </a:ext>
                <a:ext uri="{FF2B5EF4-FFF2-40B4-BE49-F238E27FC236}">
                  <a16:creationId xmlns:a16="http://schemas.microsoft.com/office/drawing/2014/main" id="{00000000-0008-0000-9400-000002080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228600</xdr:rowOff>
        </xdr:to>
        <xdr:sp macro="" textlink="">
          <xdr:nvSpPr>
            <xdr:cNvPr id="722947" name="Check Box 3" hidden="1">
              <a:extLst>
                <a:ext uri="{63B3BB69-23CF-44E3-9099-C40C66FF867C}">
                  <a14:compatExt spid="_x0000_s722947"/>
                </a:ext>
                <a:ext uri="{FF2B5EF4-FFF2-40B4-BE49-F238E27FC236}">
                  <a16:creationId xmlns:a16="http://schemas.microsoft.com/office/drawing/2014/main" id="{00000000-0008-0000-9400-000003080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722948" name="Check Box 4" hidden="1">
              <a:extLst>
                <a:ext uri="{63B3BB69-23CF-44E3-9099-C40C66FF867C}">
                  <a14:compatExt spid="_x0000_s722948"/>
                </a:ext>
                <a:ext uri="{FF2B5EF4-FFF2-40B4-BE49-F238E27FC236}">
                  <a16:creationId xmlns:a16="http://schemas.microsoft.com/office/drawing/2014/main" id="{00000000-0008-0000-9400-000004080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94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016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9400-000004000000}"/>
            </a:ext>
          </a:extLst>
        </xdr:cNvPr>
        <xdr:cNvGrpSpPr>
          <a:grpSpLocks/>
        </xdr:cNvGrpSpPr>
      </xdr:nvGrpSpPr>
      <xdr:grpSpPr bwMode="auto">
        <a:xfrm>
          <a:off x="9914764910" y="769284"/>
          <a:ext cx="2511010" cy="1214008"/>
          <a:chOff x="7483" y="1187"/>
          <a:chExt cx="3022" cy="1915"/>
        </a:xfrm>
      </xdr:grpSpPr>
      <mc:AlternateContent xmlns:mc="http://schemas.openxmlformats.org/markup-compatibility/2006">
        <mc:Choice xmlns:a14="http://schemas.microsoft.com/office/drawing/2010/main" Requires="a14">
          <xdr:sp macro="" textlink="">
            <xdr:nvSpPr>
              <xdr:cNvPr id="722949" name="Object 5" hidden="1">
                <a:extLst>
                  <a:ext uri="{63B3BB69-23CF-44E3-9099-C40C66FF867C}">
                    <a14:compatExt spid="_x0000_s722949"/>
                  </a:ext>
                  <a:ext uri="{FF2B5EF4-FFF2-40B4-BE49-F238E27FC236}">
                    <a16:creationId xmlns:a16="http://schemas.microsoft.com/office/drawing/2014/main" id="{00000000-0008-0000-9400-000005080B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94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6" name="Picture 5" descr="index">
          <a:extLst>
            <a:ext uri="{FF2B5EF4-FFF2-40B4-BE49-F238E27FC236}">
              <a16:creationId xmlns:a16="http://schemas.microsoft.com/office/drawing/2014/main" id="{00000000-0008-0000-94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34246" y="898712"/>
          <a:ext cx="1690347"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722950" name="Check Box 6" hidden="1">
              <a:extLst>
                <a:ext uri="{63B3BB69-23CF-44E3-9099-C40C66FF867C}">
                  <a14:compatExt spid="_x0000_s722950"/>
                </a:ext>
                <a:ext uri="{FF2B5EF4-FFF2-40B4-BE49-F238E27FC236}">
                  <a16:creationId xmlns:a16="http://schemas.microsoft.com/office/drawing/2014/main" id="{00000000-0008-0000-9400-000006080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50.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9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4028800" y="377803"/>
          <a:ext cx="2441121" cy="197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3" name="Picture 2" descr="index">
          <a:extLst>
            <a:ext uri="{FF2B5EF4-FFF2-40B4-BE49-F238E27FC236}">
              <a16:creationId xmlns:a16="http://schemas.microsoft.com/office/drawing/2014/main" id="{00000000-0008-0000-9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9150743" y="383216"/>
          <a:ext cx="1222192" cy="1882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117</xdr:row>
      <xdr:rowOff>233589</xdr:rowOff>
    </xdr:from>
    <xdr:to>
      <xdr:col>6</xdr:col>
      <xdr:colOff>4940527</xdr:colOff>
      <xdr:row>117</xdr:row>
      <xdr:rowOff>587374</xdr:rowOff>
    </xdr:to>
    <xdr:sp macro="" textlink="">
      <xdr:nvSpPr>
        <xdr:cNvPr id="4" name="Rectangle 3">
          <a:extLst>
            <a:ext uri="{FF2B5EF4-FFF2-40B4-BE49-F238E27FC236}">
              <a16:creationId xmlns:a16="http://schemas.microsoft.com/office/drawing/2014/main" id="{00000000-0008-0000-9500-000004000000}"/>
            </a:ext>
          </a:extLst>
        </xdr:cNvPr>
        <xdr:cNvSpPr/>
      </xdr:nvSpPr>
      <xdr:spPr>
        <a:xfrm flipH="1">
          <a:off x="9983422148" y="22283964"/>
          <a:ext cx="0" cy="13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1130525</xdr:colOff>
      <xdr:row>117</xdr:row>
      <xdr:rowOff>258536</xdr:rowOff>
    </xdr:from>
    <xdr:to>
      <xdr:col>6</xdr:col>
      <xdr:colOff>273276</xdr:colOff>
      <xdr:row>117</xdr:row>
      <xdr:rowOff>721177</xdr:rowOff>
    </xdr:to>
    <xdr:sp macro="" textlink="">
      <xdr:nvSpPr>
        <xdr:cNvPr id="5" name="Rectangle 4">
          <a:extLst>
            <a:ext uri="{FF2B5EF4-FFF2-40B4-BE49-F238E27FC236}">
              <a16:creationId xmlns:a16="http://schemas.microsoft.com/office/drawing/2014/main" id="{00000000-0008-0000-9500-000005000000}"/>
            </a:ext>
          </a:extLst>
        </xdr:cNvPr>
        <xdr:cNvSpPr/>
      </xdr:nvSpPr>
      <xdr:spPr>
        <a:xfrm flipH="1">
          <a:off x="9983755524" y="22289861"/>
          <a:ext cx="276226" cy="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117</xdr:row>
      <xdr:rowOff>187099</xdr:rowOff>
    </xdr:from>
    <xdr:to>
      <xdr:col>8</xdr:col>
      <xdr:colOff>1296761</xdr:colOff>
      <xdr:row>117</xdr:row>
      <xdr:rowOff>649741</xdr:rowOff>
    </xdr:to>
    <xdr:sp macro="" textlink="">
      <xdr:nvSpPr>
        <xdr:cNvPr id="6" name="Rectangle 5">
          <a:extLst>
            <a:ext uri="{FF2B5EF4-FFF2-40B4-BE49-F238E27FC236}">
              <a16:creationId xmlns:a16="http://schemas.microsoft.com/office/drawing/2014/main" id="{00000000-0008-0000-9500-000006000000}"/>
            </a:ext>
          </a:extLst>
        </xdr:cNvPr>
        <xdr:cNvSpPr/>
      </xdr:nvSpPr>
      <xdr:spPr>
        <a:xfrm flipH="1">
          <a:off x="9982198639" y="22285099"/>
          <a:ext cx="2723" cy="54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oneCellAnchor>
    <xdr:from>
      <xdr:col>5</xdr:col>
      <xdr:colOff>0</xdr:colOff>
      <xdr:row>117</xdr:row>
      <xdr:rowOff>0</xdr:rowOff>
    </xdr:from>
    <xdr:ext cx="9524" cy="219048"/>
    <xdr:pic>
      <xdr:nvPicPr>
        <xdr:cNvPr id="7" name="Picture 6">
          <a:extLst>
            <a:ext uri="{FF2B5EF4-FFF2-40B4-BE49-F238E27FC236}">
              <a16:creationId xmlns:a16="http://schemas.microsoft.com/office/drawing/2014/main" id="{00000000-0008-0000-9500-000007000000}"/>
            </a:ext>
          </a:extLst>
        </xdr:cNvPr>
        <xdr:cNvPicPr>
          <a:picLocks noChangeAspect="1"/>
        </xdr:cNvPicPr>
      </xdr:nvPicPr>
      <xdr:blipFill>
        <a:blip xmlns:r="http://schemas.openxmlformats.org/officeDocument/2006/relationships" r:embed="rId3"/>
        <a:stretch>
          <a:fillRect/>
        </a:stretch>
      </xdr:blipFill>
      <xdr:spPr>
        <a:xfrm>
          <a:off x="9984628876" y="22098000"/>
          <a:ext cx="9524" cy="219048"/>
        </a:xfrm>
        <a:prstGeom prst="rect">
          <a:avLst/>
        </a:prstGeom>
      </xdr:spPr>
    </xdr:pic>
    <xdr:clientData/>
  </xdr:oneCellAnchor>
  <xdr:twoCellAnchor>
    <xdr:from>
      <xdr:col>9</xdr:col>
      <xdr:colOff>3221263</xdr:colOff>
      <xdr:row>117</xdr:row>
      <xdr:rowOff>188686</xdr:rowOff>
    </xdr:from>
    <xdr:to>
      <xdr:col>9</xdr:col>
      <xdr:colOff>3652611</xdr:colOff>
      <xdr:row>117</xdr:row>
      <xdr:rowOff>651328</xdr:rowOff>
    </xdr:to>
    <xdr:sp macro="" textlink="">
      <xdr:nvSpPr>
        <xdr:cNvPr id="8" name="Rectangle 7">
          <a:extLst>
            <a:ext uri="{FF2B5EF4-FFF2-40B4-BE49-F238E27FC236}">
              <a16:creationId xmlns:a16="http://schemas.microsoft.com/office/drawing/2014/main" id="{00000000-0008-0000-9500-000008000000}"/>
            </a:ext>
          </a:extLst>
        </xdr:cNvPr>
        <xdr:cNvSpPr/>
      </xdr:nvSpPr>
      <xdr:spPr>
        <a:xfrm flipH="1">
          <a:off x="9981585864" y="22286686"/>
          <a:ext cx="2723" cy="54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117</xdr:row>
      <xdr:rowOff>290286</xdr:rowOff>
    </xdr:from>
    <xdr:to>
      <xdr:col>3</xdr:col>
      <xdr:colOff>749526</xdr:colOff>
      <xdr:row>117</xdr:row>
      <xdr:rowOff>752927</xdr:rowOff>
    </xdr:to>
    <xdr:sp macro="" textlink="">
      <xdr:nvSpPr>
        <xdr:cNvPr id="9" name="Rectangle 8">
          <a:extLst>
            <a:ext uri="{FF2B5EF4-FFF2-40B4-BE49-F238E27FC236}">
              <a16:creationId xmlns:a16="http://schemas.microsoft.com/office/drawing/2014/main" id="{00000000-0008-0000-9500-000009000000}"/>
            </a:ext>
          </a:extLst>
        </xdr:cNvPr>
        <xdr:cNvSpPr/>
      </xdr:nvSpPr>
      <xdr:spPr>
        <a:xfrm flipH="1">
          <a:off x="9985250949" y="22293036"/>
          <a:ext cx="238126" cy="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117</xdr:row>
      <xdr:rowOff>188686</xdr:rowOff>
    </xdr:from>
    <xdr:to>
      <xdr:col>10</xdr:col>
      <xdr:colOff>3652611</xdr:colOff>
      <xdr:row>117</xdr:row>
      <xdr:rowOff>651328</xdr:rowOff>
    </xdr:to>
    <xdr:sp macro="" textlink="">
      <xdr:nvSpPr>
        <xdr:cNvPr id="10" name="Rectangle 9">
          <a:extLst>
            <a:ext uri="{FF2B5EF4-FFF2-40B4-BE49-F238E27FC236}">
              <a16:creationId xmlns:a16="http://schemas.microsoft.com/office/drawing/2014/main" id="{00000000-0008-0000-9500-00000A000000}"/>
            </a:ext>
          </a:extLst>
        </xdr:cNvPr>
        <xdr:cNvSpPr/>
      </xdr:nvSpPr>
      <xdr:spPr>
        <a:xfrm flipH="1">
          <a:off x="9980976264" y="22286686"/>
          <a:ext cx="2723" cy="54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1273629</xdr:colOff>
      <xdr:row>1</xdr:row>
      <xdr:rowOff>1825603</xdr:rowOff>
    </xdr:from>
    <xdr:to>
      <xdr:col>5</xdr:col>
      <xdr:colOff>1219200</xdr:colOff>
      <xdr:row>2</xdr:row>
      <xdr:rowOff>3470635</xdr:rowOff>
    </xdr:to>
    <xdr:pic>
      <xdr:nvPicPr>
        <xdr:cNvPr id="11" name="Picture 10">
          <a:extLst>
            <a:ext uri="{FF2B5EF4-FFF2-40B4-BE49-F238E27FC236}">
              <a16:creationId xmlns:a16="http://schemas.microsoft.com/office/drawing/2014/main" id="{00000000-0008-0000-95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4028800" y="377803"/>
          <a:ext cx="2441121" cy="197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12" name="Picture 11" descr="index">
          <a:extLst>
            <a:ext uri="{FF2B5EF4-FFF2-40B4-BE49-F238E27FC236}">
              <a16:creationId xmlns:a16="http://schemas.microsoft.com/office/drawing/2014/main" id="{00000000-0008-0000-95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9150743" y="383216"/>
          <a:ext cx="1222192" cy="1882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3" name="Picture 12">
          <a:extLst>
            <a:ext uri="{FF2B5EF4-FFF2-40B4-BE49-F238E27FC236}">
              <a16:creationId xmlns:a16="http://schemas.microsoft.com/office/drawing/2014/main" id="{00000000-0008-0000-95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4028800" y="377803"/>
          <a:ext cx="2441121" cy="197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14" name="Picture 13" descr="index">
          <a:extLst>
            <a:ext uri="{FF2B5EF4-FFF2-40B4-BE49-F238E27FC236}">
              <a16:creationId xmlns:a16="http://schemas.microsoft.com/office/drawing/2014/main" id="{00000000-0008-0000-95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9150743" y="383216"/>
          <a:ext cx="1222192" cy="1882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1.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9600-000002000000}"/>
            </a:ext>
          </a:extLst>
        </xdr:cNvPr>
        <xdr:cNvPicPr>
          <a:picLocks noChangeAspect="1"/>
        </xdr:cNvPicPr>
      </xdr:nvPicPr>
      <xdr:blipFill>
        <a:blip xmlns:r="http://schemas.openxmlformats.org/officeDocument/2006/relationships" r:embed="rId1"/>
        <a:stretch>
          <a:fillRect/>
        </a:stretch>
      </xdr:blipFill>
      <xdr:spPr>
        <a:xfrm>
          <a:off x="9987743551" y="109442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9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96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723969" name="Object 1" hidden="1">
                <a:extLst>
                  <a:ext uri="{63B3BB69-23CF-44E3-9099-C40C66FF867C}">
                    <a14:compatExt spid="_x0000_s723969"/>
                  </a:ext>
                  <a:ext uri="{FF2B5EF4-FFF2-40B4-BE49-F238E27FC236}">
                    <a16:creationId xmlns:a16="http://schemas.microsoft.com/office/drawing/2014/main" id="{00000000-0008-0000-9600-0000010C0B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96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96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9600-000007000000}"/>
            </a:ext>
          </a:extLst>
        </xdr:cNvPr>
        <xdr:cNvPicPr>
          <a:picLocks noChangeAspect="1"/>
        </xdr:cNvPicPr>
      </xdr:nvPicPr>
      <xdr:blipFill>
        <a:blip xmlns:r="http://schemas.openxmlformats.org/officeDocument/2006/relationships" r:embed="rId1"/>
        <a:stretch>
          <a:fillRect/>
        </a:stretch>
      </xdr:blipFill>
      <xdr:spPr>
        <a:xfrm>
          <a:off x="9987743551" y="106203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723970" name="Check Box 2" hidden="1">
              <a:extLst>
                <a:ext uri="{63B3BB69-23CF-44E3-9099-C40C66FF867C}">
                  <a14:compatExt spid="_x0000_s723970"/>
                </a:ext>
                <a:ext uri="{FF2B5EF4-FFF2-40B4-BE49-F238E27FC236}">
                  <a16:creationId xmlns:a16="http://schemas.microsoft.com/office/drawing/2014/main" id="{00000000-0008-0000-9600-0000020C0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723971" name="Check Box 3" hidden="1">
              <a:extLst>
                <a:ext uri="{63B3BB69-23CF-44E3-9099-C40C66FF867C}">
                  <a14:compatExt spid="_x0000_s723971"/>
                </a:ext>
                <a:ext uri="{FF2B5EF4-FFF2-40B4-BE49-F238E27FC236}">
                  <a16:creationId xmlns:a16="http://schemas.microsoft.com/office/drawing/2014/main" id="{00000000-0008-0000-9600-0000030C0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723972" name="Check Box 4" hidden="1">
              <a:extLst>
                <a:ext uri="{63B3BB69-23CF-44E3-9099-C40C66FF867C}">
                  <a14:compatExt spid="_x0000_s723972"/>
                </a:ext>
                <a:ext uri="{FF2B5EF4-FFF2-40B4-BE49-F238E27FC236}">
                  <a16:creationId xmlns:a16="http://schemas.microsoft.com/office/drawing/2014/main" id="{00000000-0008-0000-9600-0000040C0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723973" name="Check Box 5" hidden="1">
              <a:extLst>
                <a:ext uri="{63B3BB69-23CF-44E3-9099-C40C66FF867C}">
                  <a14:compatExt spid="_x0000_s723973"/>
                </a:ext>
                <a:ext uri="{FF2B5EF4-FFF2-40B4-BE49-F238E27FC236}">
                  <a16:creationId xmlns:a16="http://schemas.microsoft.com/office/drawing/2014/main" id="{00000000-0008-0000-9600-0000050C0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723974" name="Check Box 6" hidden="1">
              <a:extLst>
                <a:ext uri="{63B3BB69-23CF-44E3-9099-C40C66FF867C}">
                  <a14:compatExt spid="_x0000_s723974"/>
                </a:ext>
                <a:ext uri="{FF2B5EF4-FFF2-40B4-BE49-F238E27FC236}">
                  <a16:creationId xmlns:a16="http://schemas.microsoft.com/office/drawing/2014/main" id="{00000000-0008-0000-9600-0000060C0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52.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9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4028800" y="377803"/>
          <a:ext cx="2441121" cy="197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3" name="Picture 2" descr="index">
          <a:extLst>
            <a:ext uri="{FF2B5EF4-FFF2-40B4-BE49-F238E27FC236}">
              <a16:creationId xmlns:a16="http://schemas.microsoft.com/office/drawing/2014/main" id="{00000000-0008-0000-9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9150743" y="383216"/>
          <a:ext cx="1222192" cy="1882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117</xdr:row>
      <xdr:rowOff>233589</xdr:rowOff>
    </xdr:from>
    <xdr:to>
      <xdr:col>6</xdr:col>
      <xdr:colOff>4940527</xdr:colOff>
      <xdr:row>117</xdr:row>
      <xdr:rowOff>587374</xdr:rowOff>
    </xdr:to>
    <xdr:sp macro="" textlink="">
      <xdr:nvSpPr>
        <xdr:cNvPr id="4" name="Rectangle 3">
          <a:extLst>
            <a:ext uri="{FF2B5EF4-FFF2-40B4-BE49-F238E27FC236}">
              <a16:creationId xmlns:a16="http://schemas.microsoft.com/office/drawing/2014/main" id="{00000000-0008-0000-9700-000004000000}"/>
            </a:ext>
          </a:extLst>
        </xdr:cNvPr>
        <xdr:cNvSpPr/>
      </xdr:nvSpPr>
      <xdr:spPr>
        <a:xfrm flipH="1">
          <a:off x="9983422148" y="22283964"/>
          <a:ext cx="0" cy="13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1130525</xdr:colOff>
      <xdr:row>117</xdr:row>
      <xdr:rowOff>258536</xdr:rowOff>
    </xdr:from>
    <xdr:to>
      <xdr:col>6</xdr:col>
      <xdr:colOff>273276</xdr:colOff>
      <xdr:row>117</xdr:row>
      <xdr:rowOff>721177</xdr:rowOff>
    </xdr:to>
    <xdr:sp macro="" textlink="">
      <xdr:nvSpPr>
        <xdr:cNvPr id="5" name="Rectangle 4">
          <a:extLst>
            <a:ext uri="{FF2B5EF4-FFF2-40B4-BE49-F238E27FC236}">
              <a16:creationId xmlns:a16="http://schemas.microsoft.com/office/drawing/2014/main" id="{00000000-0008-0000-9700-000005000000}"/>
            </a:ext>
          </a:extLst>
        </xdr:cNvPr>
        <xdr:cNvSpPr/>
      </xdr:nvSpPr>
      <xdr:spPr>
        <a:xfrm flipH="1">
          <a:off x="9983755524" y="22289861"/>
          <a:ext cx="276226" cy="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117</xdr:row>
      <xdr:rowOff>187099</xdr:rowOff>
    </xdr:from>
    <xdr:to>
      <xdr:col>8</xdr:col>
      <xdr:colOff>1296761</xdr:colOff>
      <xdr:row>117</xdr:row>
      <xdr:rowOff>649741</xdr:rowOff>
    </xdr:to>
    <xdr:sp macro="" textlink="">
      <xdr:nvSpPr>
        <xdr:cNvPr id="6" name="Rectangle 5">
          <a:extLst>
            <a:ext uri="{FF2B5EF4-FFF2-40B4-BE49-F238E27FC236}">
              <a16:creationId xmlns:a16="http://schemas.microsoft.com/office/drawing/2014/main" id="{00000000-0008-0000-9700-000006000000}"/>
            </a:ext>
          </a:extLst>
        </xdr:cNvPr>
        <xdr:cNvSpPr/>
      </xdr:nvSpPr>
      <xdr:spPr>
        <a:xfrm flipH="1">
          <a:off x="9982198639" y="22285099"/>
          <a:ext cx="2723" cy="54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oneCellAnchor>
    <xdr:from>
      <xdr:col>5</xdr:col>
      <xdr:colOff>0</xdr:colOff>
      <xdr:row>117</xdr:row>
      <xdr:rowOff>0</xdr:rowOff>
    </xdr:from>
    <xdr:ext cx="9524" cy="219048"/>
    <xdr:pic>
      <xdr:nvPicPr>
        <xdr:cNvPr id="7" name="Picture 6">
          <a:extLst>
            <a:ext uri="{FF2B5EF4-FFF2-40B4-BE49-F238E27FC236}">
              <a16:creationId xmlns:a16="http://schemas.microsoft.com/office/drawing/2014/main" id="{00000000-0008-0000-9700-000007000000}"/>
            </a:ext>
          </a:extLst>
        </xdr:cNvPr>
        <xdr:cNvPicPr>
          <a:picLocks noChangeAspect="1"/>
        </xdr:cNvPicPr>
      </xdr:nvPicPr>
      <xdr:blipFill>
        <a:blip xmlns:r="http://schemas.openxmlformats.org/officeDocument/2006/relationships" r:embed="rId3"/>
        <a:stretch>
          <a:fillRect/>
        </a:stretch>
      </xdr:blipFill>
      <xdr:spPr>
        <a:xfrm>
          <a:off x="9984628876" y="22098000"/>
          <a:ext cx="9524" cy="219048"/>
        </a:xfrm>
        <a:prstGeom prst="rect">
          <a:avLst/>
        </a:prstGeom>
      </xdr:spPr>
    </xdr:pic>
    <xdr:clientData/>
  </xdr:oneCellAnchor>
  <xdr:twoCellAnchor>
    <xdr:from>
      <xdr:col>9</xdr:col>
      <xdr:colOff>3221263</xdr:colOff>
      <xdr:row>117</xdr:row>
      <xdr:rowOff>188686</xdr:rowOff>
    </xdr:from>
    <xdr:to>
      <xdr:col>9</xdr:col>
      <xdr:colOff>3652611</xdr:colOff>
      <xdr:row>117</xdr:row>
      <xdr:rowOff>651328</xdr:rowOff>
    </xdr:to>
    <xdr:sp macro="" textlink="">
      <xdr:nvSpPr>
        <xdr:cNvPr id="8" name="Rectangle 7">
          <a:extLst>
            <a:ext uri="{FF2B5EF4-FFF2-40B4-BE49-F238E27FC236}">
              <a16:creationId xmlns:a16="http://schemas.microsoft.com/office/drawing/2014/main" id="{00000000-0008-0000-9700-000008000000}"/>
            </a:ext>
          </a:extLst>
        </xdr:cNvPr>
        <xdr:cNvSpPr/>
      </xdr:nvSpPr>
      <xdr:spPr>
        <a:xfrm flipH="1">
          <a:off x="9981585864" y="22286686"/>
          <a:ext cx="2723" cy="54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117</xdr:row>
      <xdr:rowOff>290286</xdr:rowOff>
    </xdr:from>
    <xdr:to>
      <xdr:col>3</xdr:col>
      <xdr:colOff>749526</xdr:colOff>
      <xdr:row>117</xdr:row>
      <xdr:rowOff>752927</xdr:rowOff>
    </xdr:to>
    <xdr:sp macro="" textlink="">
      <xdr:nvSpPr>
        <xdr:cNvPr id="9" name="Rectangle 8">
          <a:extLst>
            <a:ext uri="{FF2B5EF4-FFF2-40B4-BE49-F238E27FC236}">
              <a16:creationId xmlns:a16="http://schemas.microsoft.com/office/drawing/2014/main" id="{00000000-0008-0000-9700-000009000000}"/>
            </a:ext>
          </a:extLst>
        </xdr:cNvPr>
        <xdr:cNvSpPr/>
      </xdr:nvSpPr>
      <xdr:spPr>
        <a:xfrm flipH="1">
          <a:off x="9985250949" y="22293036"/>
          <a:ext cx="238126" cy="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117</xdr:row>
      <xdr:rowOff>188686</xdr:rowOff>
    </xdr:from>
    <xdr:to>
      <xdr:col>10</xdr:col>
      <xdr:colOff>3652611</xdr:colOff>
      <xdr:row>117</xdr:row>
      <xdr:rowOff>651328</xdr:rowOff>
    </xdr:to>
    <xdr:sp macro="" textlink="">
      <xdr:nvSpPr>
        <xdr:cNvPr id="10" name="Rectangle 9">
          <a:extLst>
            <a:ext uri="{FF2B5EF4-FFF2-40B4-BE49-F238E27FC236}">
              <a16:creationId xmlns:a16="http://schemas.microsoft.com/office/drawing/2014/main" id="{00000000-0008-0000-9700-00000A000000}"/>
            </a:ext>
          </a:extLst>
        </xdr:cNvPr>
        <xdr:cNvSpPr/>
      </xdr:nvSpPr>
      <xdr:spPr>
        <a:xfrm flipH="1">
          <a:off x="9980976264" y="22286686"/>
          <a:ext cx="2723" cy="54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1273629</xdr:colOff>
      <xdr:row>1</xdr:row>
      <xdr:rowOff>1825603</xdr:rowOff>
    </xdr:from>
    <xdr:to>
      <xdr:col>5</xdr:col>
      <xdr:colOff>1219200</xdr:colOff>
      <xdr:row>2</xdr:row>
      <xdr:rowOff>3470635</xdr:rowOff>
    </xdr:to>
    <xdr:pic>
      <xdr:nvPicPr>
        <xdr:cNvPr id="11" name="Picture 10">
          <a:extLst>
            <a:ext uri="{FF2B5EF4-FFF2-40B4-BE49-F238E27FC236}">
              <a16:creationId xmlns:a16="http://schemas.microsoft.com/office/drawing/2014/main" id="{00000000-0008-0000-97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4028800" y="377803"/>
          <a:ext cx="2441121" cy="197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12" name="Picture 11" descr="index">
          <a:extLst>
            <a:ext uri="{FF2B5EF4-FFF2-40B4-BE49-F238E27FC236}">
              <a16:creationId xmlns:a16="http://schemas.microsoft.com/office/drawing/2014/main" id="{00000000-0008-0000-97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9150743" y="383216"/>
          <a:ext cx="1222192" cy="1882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3" name="Picture 12">
          <a:extLst>
            <a:ext uri="{FF2B5EF4-FFF2-40B4-BE49-F238E27FC236}">
              <a16:creationId xmlns:a16="http://schemas.microsoft.com/office/drawing/2014/main" id="{00000000-0008-0000-97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4028800" y="377803"/>
          <a:ext cx="2441121" cy="197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14" name="Picture 13" descr="index">
          <a:extLst>
            <a:ext uri="{FF2B5EF4-FFF2-40B4-BE49-F238E27FC236}">
              <a16:creationId xmlns:a16="http://schemas.microsoft.com/office/drawing/2014/main" id="{00000000-0008-0000-97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9150743" y="383216"/>
          <a:ext cx="1222192" cy="1882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3.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9800-000002000000}"/>
            </a:ext>
          </a:extLst>
        </xdr:cNvPr>
        <xdr:cNvPicPr>
          <a:picLocks noChangeAspect="1"/>
        </xdr:cNvPicPr>
      </xdr:nvPicPr>
      <xdr:blipFill>
        <a:blip xmlns:r="http://schemas.openxmlformats.org/officeDocument/2006/relationships" r:embed="rId1"/>
        <a:stretch>
          <a:fillRect/>
        </a:stretch>
      </xdr:blipFill>
      <xdr:spPr>
        <a:xfrm>
          <a:off x="9987743551" y="107156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98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98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724993" name="Object 1" hidden="1">
                <a:extLst>
                  <a:ext uri="{63B3BB69-23CF-44E3-9099-C40C66FF867C}">
                    <a14:compatExt spid="_x0000_s724993"/>
                  </a:ext>
                  <a:ext uri="{FF2B5EF4-FFF2-40B4-BE49-F238E27FC236}">
                    <a16:creationId xmlns:a16="http://schemas.microsoft.com/office/drawing/2014/main" id="{00000000-0008-0000-9800-000001100B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98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98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9800-000007000000}"/>
            </a:ext>
          </a:extLst>
        </xdr:cNvPr>
        <xdr:cNvPicPr>
          <a:picLocks noChangeAspect="1"/>
        </xdr:cNvPicPr>
      </xdr:nvPicPr>
      <xdr:blipFill>
        <a:blip xmlns:r="http://schemas.openxmlformats.org/officeDocument/2006/relationships" r:embed="rId1"/>
        <a:stretch>
          <a:fillRect/>
        </a:stretch>
      </xdr:blipFill>
      <xdr:spPr>
        <a:xfrm>
          <a:off x="9987743551" y="103917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724994" name="Check Box 2" hidden="1">
              <a:extLst>
                <a:ext uri="{63B3BB69-23CF-44E3-9099-C40C66FF867C}">
                  <a14:compatExt spid="_x0000_s724994"/>
                </a:ext>
                <a:ext uri="{FF2B5EF4-FFF2-40B4-BE49-F238E27FC236}">
                  <a16:creationId xmlns:a16="http://schemas.microsoft.com/office/drawing/2014/main" id="{00000000-0008-0000-9800-000002100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724995" name="Check Box 3" hidden="1">
              <a:extLst>
                <a:ext uri="{63B3BB69-23CF-44E3-9099-C40C66FF867C}">
                  <a14:compatExt spid="_x0000_s724995"/>
                </a:ext>
                <a:ext uri="{FF2B5EF4-FFF2-40B4-BE49-F238E27FC236}">
                  <a16:creationId xmlns:a16="http://schemas.microsoft.com/office/drawing/2014/main" id="{00000000-0008-0000-9800-000003100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724996" name="Check Box 4" hidden="1">
              <a:extLst>
                <a:ext uri="{63B3BB69-23CF-44E3-9099-C40C66FF867C}">
                  <a14:compatExt spid="_x0000_s724996"/>
                </a:ext>
                <a:ext uri="{FF2B5EF4-FFF2-40B4-BE49-F238E27FC236}">
                  <a16:creationId xmlns:a16="http://schemas.microsoft.com/office/drawing/2014/main" id="{00000000-0008-0000-9800-000004100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724997" name="Check Box 5" hidden="1">
              <a:extLst>
                <a:ext uri="{63B3BB69-23CF-44E3-9099-C40C66FF867C}">
                  <a14:compatExt spid="_x0000_s724997"/>
                </a:ext>
                <a:ext uri="{FF2B5EF4-FFF2-40B4-BE49-F238E27FC236}">
                  <a16:creationId xmlns:a16="http://schemas.microsoft.com/office/drawing/2014/main" id="{00000000-0008-0000-9800-000005100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724998" name="Check Box 6" hidden="1">
              <a:extLst>
                <a:ext uri="{63B3BB69-23CF-44E3-9099-C40C66FF867C}">
                  <a14:compatExt spid="_x0000_s724998"/>
                </a:ext>
                <a:ext uri="{FF2B5EF4-FFF2-40B4-BE49-F238E27FC236}">
                  <a16:creationId xmlns:a16="http://schemas.microsoft.com/office/drawing/2014/main" id="{00000000-0008-0000-9800-000006100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54.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9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4028800" y="377803"/>
          <a:ext cx="2441121" cy="197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3" name="Picture 2" descr="index">
          <a:extLst>
            <a:ext uri="{FF2B5EF4-FFF2-40B4-BE49-F238E27FC236}">
              <a16:creationId xmlns:a16="http://schemas.microsoft.com/office/drawing/2014/main" id="{00000000-0008-0000-99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9150743" y="383216"/>
          <a:ext cx="1222192" cy="1882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117</xdr:row>
      <xdr:rowOff>233589</xdr:rowOff>
    </xdr:from>
    <xdr:to>
      <xdr:col>6</xdr:col>
      <xdr:colOff>4940527</xdr:colOff>
      <xdr:row>117</xdr:row>
      <xdr:rowOff>587374</xdr:rowOff>
    </xdr:to>
    <xdr:sp macro="" textlink="">
      <xdr:nvSpPr>
        <xdr:cNvPr id="4" name="Rectangle 3">
          <a:extLst>
            <a:ext uri="{FF2B5EF4-FFF2-40B4-BE49-F238E27FC236}">
              <a16:creationId xmlns:a16="http://schemas.microsoft.com/office/drawing/2014/main" id="{00000000-0008-0000-9900-000004000000}"/>
            </a:ext>
          </a:extLst>
        </xdr:cNvPr>
        <xdr:cNvSpPr/>
      </xdr:nvSpPr>
      <xdr:spPr>
        <a:xfrm flipH="1">
          <a:off x="9983422148" y="22283964"/>
          <a:ext cx="0" cy="13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1130525</xdr:colOff>
      <xdr:row>117</xdr:row>
      <xdr:rowOff>258536</xdr:rowOff>
    </xdr:from>
    <xdr:to>
      <xdr:col>6</xdr:col>
      <xdr:colOff>273276</xdr:colOff>
      <xdr:row>117</xdr:row>
      <xdr:rowOff>721177</xdr:rowOff>
    </xdr:to>
    <xdr:sp macro="" textlink="">
      <xdr:nvSpPr>
        <xdr:cNvPr id="5" name="Rectangle 4">
          <a:extLst>
            <a:ext uri="{FF2B5EF4-FFF2-40B4-BE49-F238E27FC236}">
              <a16:creationId xmlns:a16="http://schemas.microsoft.com/office/drawing/2014/main" id="{00000000-0008-0000-9900-000005000000}"/>
            </a:ext>
          </a:extLst>
        </xdr:cNvPr>
        <xdr:cNvSpPr/>
      </xdr:nvSpPr>
      <xdr:spPr>
        <a:xfrm flipH="1">
          <a:off x="9983755524" y="22289861"/>
          <a:ext cx="276226" cy="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117</xdr:row>
      <xdr:rowOff>187099</xdr:rowOff>
    </xdr:from>
    <xdr:to>
      <xdr:col>8</xdr:col>
      <xdr:colOff>1296761</xdr:colOff>
      <xdr:row>117</xdr:row>
      <xdr:rowOff>649741</xdr:rowOff>
    </xdr:to>
    <xdr:sp macro="" textlink="">
      <xdr:nvSpPr>
        <xdr:cNvPr id="6" name="Rectangle 5">
          <a:extLst>
            <a:ext uri="{FF2B5EF4-FFF2-40B4-BE49-F238E27FC236}">
              <a16:creationId xmlns:a16="http://schemas.microsoft.com/office/drawing/2014/main" id="{00000000-0008-0000-9900-000006000000}"/>
            </a:ext>
          </a:extLst>
        </xdr:cNvPr>
        <xdr:cNvSpPr/>
      </xdr:nvSpPr>
      <xdr:spPr>
        <a:xfrm flipH="1">
          <a:off x="9982198639" y="22285099"/>
          <a:ext cx="2723" cy="54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oneCellAnchor>
    <xdr:from>
      <xdr:col>5</xdr:col>
      <xdr:colOff>0</xdr:colOff>
      <xdr:row>117</xdr:row>
      <xdr:rowOff>0</xdr:rowOff>
    </xdr:from>
    <xdr:ext cx="9524" cy="219048"/>
    <xdr:pic>
      <xdr:nvPicPr>
        <xdr:cNvPr id="7" name="Picture 6">
          <a:extLst>
            <a:ext uri="{FF2B5EF4-FFF2-40B4-BE49-F238E27FC236}">
              <a16:creationId xmlns:a16="http://schemas.microsoft.com/office/drawing/2014/main" id="{00000000-0008-0000-9900-000007000000}"/>
            </a:ext>
          </a:extLst>
        </xdr:cNvPr>
        <xdr:cNvPicPr>
          <a:picLocks noChangeAspect="1"/>
        </xdr:cNvPicPr>
      </xdr:nvPicPr>
      <xdr:blipFill>
        <a:blip xmlns:r="http://schemas.openxmlformats.org/officeDocument/2006/relationships" r:embed="rId3"/>
        <a:stretch>
          <a:fillRect/>
        </a:stretch>
      </xdr:blipFill>
      <xdr:spPr>
        <a:xfrm>
          <a:off x="9984628876" y="22098000"/>
          <a:ext cx="9524" cy="219048"/>
        </a:xfrm>
        <a:prstGeom prst="rect">
          <a:avLst/>
        </a:prstGeom>
      </xdr:spPr>
    </xdr:pic>
    <xdr:clientData/>
  </xdr:oneCellAnchor>
  <xdr:twoCellAnchor>
    <xdr:from>
      <xdr:col>9</xdr:col>
      <xdr:colOff>3221263</xdr:colOff>
      <xdr:row>117</xdr:row>
      <xdr:rowOff>188686</xdr:rowOff>
    </xdr:from>
    <xdr:to>
      <xdr:col>9</xdr:col>
      <xdr:colOff>3652611</xdr:colOff>
      <xdr:row>117</xdr:row>
      <xdr:rowOff>651328</xdr:rowOff>
    </xdr:to>
    <xdr:sp macro="" textlink="">
      <xdr:nvSpPr>
        <xdr:cNvPr id="8" name="Rectangle 7">
          <a:extLst>
            <a:ext uri="{FF2B5EF4-FFF2-40B4-BE49-F238E27FC236}">
              <a16:creationId xmlns:a16="http://schemas.microsoft.com/office/drawing/2014/main" id="{00000000-0008-0000-9900-000008000000}"/>
            </a:ext>
          </a:extLst>
        </xdr:cNvPr>
        <xdr:cNvSpPr/>
      </xdr:nvSpPr>
      <xdr:spPr>
        <a:xfrm flipH="1">
          <a:off x="9981585864" y="22286686"/>
          <a:ext cx="2723" cy="54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117</xdr:row>
      <xdr:rowOff>290286</xdr:rowOff>
    </xdr:from>
    <xdr:to>
      <xdr:col>3</xdr:col>
      <xdr:colOff>749526</xdr:colOff>
      <xdr:row>117</xdr:row>
      <xdr:rowOff>752927</xdr:rowOff>
    </xdr:to>
    <xdr:sp macro="" textlink="">
      <xdr:nvSpPr>
        <xdr:cNvPr id="9" name="Rectangle 8">
          <a:extLst>
            <a:ext uri="{FF2B5EF4-FFF2-40B4-BE49-F238E27FC236}">
              <a16:creationId xmlns:a16="http://schemas.microsoft.com/office/drawing/2014/main" id="{00000000-0008-0000-9900-000009000000}"/>
            </a:ext>
          </a:extLst>
        </xdr:cNvPr>
        <xdr:cNvSpPr/>
      </xdr:nvSpPr>
      <xdr:spPr>
        <a:xfrm flipH="1">
          <a:off x="9985250949" y="22293036"/>
          <a:ext cx="238126" cy="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117</xdr:row>
      <xdr:rowOff>188686</xdr:rowOff>
    </xdr:from>
    <xdr:to>
      <xdr:col>10</xdr:col>
      <xdr:colOff>3652611</xdr:colOff>
      <xdr:row>117</xdr:row>
      <xdr:rowOff>651328</xdr:rowOff>
    </xdr:to>
    <xdr:sp macro="" textlink="">
      <xdr:nvSpPr>
        <xdr:cNvPr id="10" name="Rectangle 9">
          <a:extLst>
            <a:ext uri="{FF2B5EF4-FFF2-40B4-BE49-F238E27FC236}">
              <a16:creationId xmlns:a16="http://schemas.microsoft.com/office/drawing/2014/main" id="{00000000-0008-0000-9900-00000A000000}"/>
            </a:ext>
          </a:extLst>
        </xdr:cNvPr>
        <xdr:cNvSpPr/>
      </xdr:nvSpPr>
      <xdr:spPr>
        <a:xfrm flipH="1">
          <a:off x="9980976264" y="22286686"/>
          <a:ext cx="2723" cy="54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1273629</xdr:colOff>
      <xdr:row>1</xdr:row>
      <xdr:rowOff>1825603</xdr:rowOff>
    </xdr:from>
    <xdr:to>
      <xdr:col>5</xdr:col>
      <xdr:colOff>1219200</xdr:colOff>
      <xdr:row>2</xdr:row>
      <xdr:rowOff>3470635</xdr:rowOff>
    </xdr:to>
    <xdr:pic>
      <xdr:nvPicPr>
        <xdr:cNvPr id="11" name="Picture 10">
          <a:extLst>
            <a:ext uri="{FF2B5EF4-FFF2-40B4-BE49-F238E27FC236}">
              <a16:creationId xmlns:a16="http://schemas.microsoft.com/office/drawing/2014/main" id="{00000000-0008-0000-99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4028800" y="377803"/>
          <a:ext cx="2441121" cy="197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12" name="Picture 11" descr="index">
          <a:extLst>
            <a:ext uri="{FF2B5EF4-FFF2-40B4-BE49-F238E27FC236}">
              <a16:creationId xmlns:a16="http://schemas.microsoft.com/office/drawing/2014/main" id="{00000000-0008-0000-99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9150743" y="383216"/>
          <a:ext cx="1222192" cy="1882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5.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9A00-000002000000}"/>
            </a:ext>
          </a:extLst>
        </xdr:cNvPr>
        <xdr:cNvPicPr>
          <a:picLocks noChangeAspect="1"/>
        </xdr:cNvPicPr>
      </xdr:nvPicPr>
      <xdr:blipFill>
        <a:blip xmlns:r="http://schemas.openxmlformats.org/officeDocument/2006/relationships" r:embed="rId1"/>
        <a:stretch>
          <a:fillRect/>
        </a:stretch>
      </xdr:blipFill>
      <xdr:spPr>
        <a:xfrm>
          <a:off x="9990048601" y="121920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38100</xdr:rowOff>
        </xdr:to>
        <xdr:sp macro="" textlink="">
          <xdr:nvSpPr>
            <xdr:cNvPr id="562177" name="Check Box 1" hidden="1">
              <a:extLst>
                <a:ext uri="{63B3BB69-23CF-44E3-9099-C40C66FF867C}">
                  <a14:compatExt spid="_x0000_s562177"/>
                </a:ext>
                <a:ext uri="{FF2B5EF4-FFF2-40B4-BE49-F238E27FC236}">
                  <a16:creationId xmlns:a16="http://schemas.microsoft.com/office/drawing/2014/main" id="{00000000-0008-0000-9A00-0000019408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1009650</xdr:colOff>
          <xdr:row>36</xdr:row>
          <xdr:rowOff>9525</xdr:rowOff>
        </xdr:to>
        <xdr:sp macro="" textlink="">
          <xdr:nvSpPr>
            <xdr:cNvPr id="562178" name="Check Box 2" hidden="1">
              <a:extLst>
                <a:ext uri="{63B3BB69-23CF-44E3-9099-C40C66FF867C}">
                  <a14:compatExt spid="_x0000_s562178"/>
                </a:ext>
                <a:ext uri="{FF2B5EF4-FFF2-40B4-BE49-F238E27FC236}">
                  <a16:creationId xmlns:a16="http://schemas.microsoft.com/office/drawing/2014/main" id="{00000000-0008-0000-9A00-0000029408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562179" name="Check Box 3" hidden="1">
              <a:extLst>
                <a:ext uri="{63B3BB69-23CF-44E3-9099-C40C66FF867C}">
                  <a14:compatExt spid="_x0000_s562179"/>
                </a:ext>
                <a:ext uri="{FF2B5EF4-FFF2-40B4-BE49-F238E27FC236}">
                  <a16:creationId xmlns:a16="http://schemas.microsoft.com/office/drawing/2014/main" id="{00000000-0008-0000-9A00-0000039408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609600</xdr:colOff>
          <xdr:row>36</xdr:row>
          <xdr:rowOff>38100</xdr:rowOff>
        </xdr:to>
        <xdr:sp macro="" textlink="">
          <xdr:nvSpPr>
            <xdr:cNvPr id="562180" name="Check Box 4" hidden="1">
              <a:extLst>
                <a:ext uri="{63B3BB69-23CF-44E3-9099-C40C66FF867C}">
                  <a14:compatExt spid="_x0000_s562180"/>
                </a:ext>
                <a:ext uri="{FF2B5EF4-FFF2-40B4-BE49-F238E27FC236}">
                  <a16:creationId xmlns:a16="http://schemas.microsoft.com/office/drawing/2014/main" id="{00000000-0008-0000-9A00-0000049408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38100</xdr:rowOff>
        </xdr:to>
        <xdr:sp macro="" textlink="">
          <xdr:nvSpPr>
            <xdr:cNvPr id="562181" name="Check Box 5" hidden="1">
              <a:extLst>
                <a:ext uri="{63B3BB69-23CF-44E3-9099-C40C66FF867C}">
                  <a14:compatExt spid="_x0000_s562181"/>
                </a:ext>
                <a:ext uri="{FF2B5EF4-FFF2-40B4-BE49-F238E27FC236}">
                  <a16:creationId xmlns:a16="http://schemas.microsoft.com/office/drawing/2014/main" id="{00000000-0008-0000-9A00-0000059408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8" name="Picture 1">
          <a:extLst>
            <a:ext uri="{FF2B5EF4-FFF2-40B4-BE49-F238E27FC236}">
              <a16:creationId xmlns:a16="http://schemas.microsoft.com/office/drawing/2014/main" id="{00000000-0008-0000-9A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9302456" y="838620"/>
          <a:ext cx="1219033"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9" name="Group 8">
          <a:extLst>
            <a:ext uri="{FF2B5EF4-FFF2-40B4-BE49-F238E27FC236}">
              <a16:creationId xmlns:a16="http://schemas.microsoft.com/office/drawing/2014/main" id="{00000000-0008-0000-9A00-000009000000}"/>
            </a:ext>
          </a:extLst>
        </xdr:cNvPr>
        <xdr:cNvGrpSpPr>
          <a:grpSpLocks/>
        </xdr:cNvGrpSpPr>
      </xdr:nvGrpSpPr>
      <xdr:grpSpPr bwMode="auto">
        <a:xfrm>
          <a:off x="9916199263" y="769284"/>
          <a:ext cx="2511010" cy="1402556"/>
          <a:chOff x="7483" y="1187"/>
          <a:chExt cx="3022" cy="1915"/>
        </a:xfrm>
      </xdr:grpSpPr>
      <mc:AlternateContent xmlns:mc="http://schemas.openxmlformats.org/markup-compatibility/2006">
        <mc:Choice xmlns:a14="http://schemas.microsoft.com/office/drawing/2010/main" Requires="a14">
          <xdr:sp macro="" textlink="">
            <xdr:nvSpPr>
              <xdr:cNvPr id="562182" name="Object 6" hidden="1">
                <a:extLst>
                  <a:ext uri="{63B3BB69-23CF-44E3-9099-C40C66FF867C}">
                    <a14:compatExt spid="_x0000_s562182"/>
                  </a:ext>
                  <a:ext uri="{FF2B5EF4-FFF2-40B4-BE49-F238E27FC236}">
                    <a16:creationId xmlns:a16="http://schemas.microsoft.com/office/drawing/2014/main" id="{00000000-0008-0000-9A00-0000069408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11" name="Text Box 4">
            <a:extLst>
              <a:ext uri="{FF2B5EF4-FFF2-40B4-BE49-F238E27FC236}">
                <a16:creationId xmlns:a16="http://schemas.microsoft.com/office/drawing/2014/main" id="{00000000-0008-0000-9A00-00000B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12" name="Picture 11" descr="index">
          <a:extLst>
            <a:ext uri="{FF2B5EF4-FFF2-40B4-BE49-F238E27FC236}">
              <a16:creationId xmlns:a16="http://schemas.microsoft.com/office/drawing/2014/main" id="{00000000-0008-0000-9A00-00000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74393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13" name="Picture 12">
          <a:extLst>
            <a:ext uri="{FF2B5EF4-FFF2-40B4-BE49-F238E27FC236}">
              <a16:creationId xmlns:a16="http://schemas.microsoft.com/office/drawing/2014/main" id="{00000000-0008-0000-9A00-00000D000000}"/>
            </a:ext>
          </a:extLst>
        </xdr:cNvPr>
        <xdr:cNvPicPr>
          <a:picLocks noChangeAspect="1"/>
        </xdr:cNvPicPr>
      </xdr:nvPicPr>
      <xdr:blipFill>
        <a:blip xmlns:r="http://schemas.openxmlformats.org/officeDocument/2006/relationships" r:embed="rId1"/>
        <a:stretch>
          <a:fillRect/>
        </a:stretch>
      </xdr:blipFill>
      <xdr:spPr>
        <a:xfrm>
          <a:off x="9990048601" y="119062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180975</xdr:colOff>
          <xdr:row>34</xdr:row>
          <xdr:rowOff>247650</xdr:rowOff>
        </xdr:to>
        <xdr:sp macro="" textlink="">
          <xdr:nvSpPr>
            <xdr:cNvPr id="562183" name="Check Box 7" hidden="1">
              <a:extLst>
                <a:ext uri="{63B3BB69-23CF-44E3-9099-C40C66FF867C}">
                  <a14:compatExt spid="_x0000_s562183"/>
                </a:ext>
                <a:ext uri="{FF2B5EF4-FFF2-40B4-BE49-F238E27FC236}">
                  <a16:creationId xmlns:a16="http://schemas.microsoft.com/office/drawing/2014/main" id="{00000000-0008-0000-9A00-0000079408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657225</xdr:colOff>
          <xdr:row>34</xdr:row>
          <xdr:rowOff>247650</xdr:rowOff>
        </xdr:to>
        <xdr:sp macro="" textlink="">
          <xdr:nvSpPr>
            <xdr:cNvPr id="562184" name="Check Box 8" hidden="1">
              <a:extLst>
                <a:ext uri="{63B3BB69-23CF-44E3-9099-C40C66FF867C}">
                  <a14:compatExt spid="_x0000_s562184"/>
                </a:ext>
                <a:ext uri="{FF2B5EF4-FFF2-40B4-BE49-F238E27FC236}">
                  <a16:creationId xmlns:a16="http://schemas.microsoft.com/office/drawing/2014/main" id="{00000000-0008-0000-9A00-0000089408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228600</xdr:rowOff>
        </xdr:to>
        <xdr:sp macro="" textlink="">
          <xdr:nvSpPr>
            <xdr:cNvPr id="562185" name="Check Box 9" hidden="1">
              <a:extLst>
                <a:ext uri="{63B3BB69-23CF-44E3-9099-C40C66FF867C}">
                  <a14:compatExt spid="_x0000_s562185"/>
                </a:ext>
                <a:ext uri="{FF2B5EF4-FFF2-40B4-BE49-F238E27FC236}">
                  <a16:creationId xmlns:a16="http://schemas.microsoft.com/office/drawing/2014/main" id="{00000000-0008-0000-9A00-0000099408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276225</xdr:rowOff>
        </xdr:to>
        <xdr:sp macro="" textlink="">
          <xdr:nvSpPr>
            <xdr:cNvPr id="562186" name="Check Box 10" hidden="1">
              <a:extLst>
                <a:ext uri="{63B3BB69-23CF-44E3-9099-C40C66FF867C}">
                  <a14:compatExt spid="_x0000_s562186"/>
                </a:ext>
                <a:ext uri="{FF2B5EF4-FFF2-40B4-BE49-F238E27FC236}">
                  <a16:creationId xmlns:a16="http://schemas.microsoft.com/office/drawing/2014/main" id="{00000000-0008-0000-9A00-00000A9408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228600</xdr:colOff>
          <xdr:row>34</xdr:row>
          <xdr:rowOff>228600</xdr:rowOff>
        </xdr:to>
        <xdr:sp macro="" textlink="">
          <xdr:nvSpPr>
            <xdr:cNvPr id="562187" name="Check Box 11" hidden="1">
              <a:extLst>
                <a:ext uri="{63B3BB69-23CF-44E3-9099-C40C66FF867C}">
                  <a14:compatExt spid="_x0000_s562187"/>
                </a:ext>
                <a:ext uri="{FF2B5EF4-FFF2-40B4-BE49-F238E27FC236}">
                  <a16:creationId xmlns:a16="http://schemas.microsoft.com/office/drawing/2014/main" id="{00000000-0008-0000-9A00-00000B9408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56.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9B00-000002000000}"/>
            </a:ext>
          </a:extLst>
        </xdr:cNvPr>
        <xdr:cNvPicPr>
          <a:picLocks noChangeAspect="1"/>
        </xdr:cNvPicPr>
      </xdr:nvPicPr>
      <xdr:blipFill>
        <a:blip xmlns:r="http://schemas.openxmlformats.org/officeDocument/2006/relationships" r:embed="rId1"/>
        <a:stretch>
          <a:fillRect/>
        </a:stretch>
      </xdr:blipFill>
      <xdr:spPr>
        <a:xfrm>
          <a:off x="9988619851"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152400</xdr:colOff>
          <xdr:row>34</xdr:row>
          <xdr:rowOff>247650</xdr:rowOff>
        </xdr:to>
        <xdr:sp macro="" textlink="">
          <xdr:nvSpPr>
            <xdr:cNvPr id="641025" name="Check Box 1" hidden="1">
              <a:extLst>
                <a:ext uri="{63B3BB69-23CF-44E3-9099-C40C66FF867C}">
                  <a14:compatExt spid="_x0000_s641025"/>
                </a:ext>
                <a:ext uri="{FF2B5EF4-FFF2-40B4-BE49-F238E27FC236}">
                  <a16:creationId xmlns:a16="http://schemas.microsoft.com/office/drawing/2014/main" id="{00000000-0008-0000-9B00-000001C80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641026" name="Check Box 2" hidden="1">
              <a:extLst>
                <a:ext uri="{63B3BB69-23CF-44E3-9099-C40C66FF867C}">
                  <a14:compatExt spid="_x0000_s641026"/>
                </a:ext>
                <a:ext uri="{FF2B5EF4-FFF2-40B4-BE49-F238E27FC236}">
                  <a16:creationId xmlns:a16="http://schemas.microsoft.com/office/drawing/2014/main" id="{00000000-0008-0000-9B00-000002C80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228600</xdr:rowOff>
        </xdr:to>
        <xdr:sp macro="" textlink="">
          <xdr:nvSpPr>
            <xdr:cNvPr id="641027" name="Check Box 3" hidden="1">
              <a:extLst>
                <a:ext uri="{63B3BB69-23CF-44E3-9099-C40C66FF867C}">
                  <a14:compatExt spid="_x0000_s641027"/>
                </a:ext>
                <a:ext uri="{FF2B5EF4-FFF2-40B4-BE49-F238E27FC236}">
                  <a16:creationId xmlns:a16="http://schemas.microsoft.com/office/drawing/2014/main" id="{00000000-0008-0000-9B00-000003C80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641028" name="Check Box 4" hidden="1">
              <a:extLst>
                <a:ext uri="{63B3BB69-23CF-44E3-9099-C40C66FF867C}">
                  <a14:compatExt spid="_x0000_s641028"/>
                </a:ext>
                <a:ext uri="{FF2B5EF4-FFF2-40B4-BE49-F238E27FC236}">
                  <a16:creationId xmlns:a16="http://schemas.microsoft.com/office/drawing/2014/main" id="{00000000-0008-0000-9B00-000004C80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9B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016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9B00-000004000000}"/>
            </a:ext>
          </a:extLst>
        </xdr:cNvPr>
        <xdr:cNvGrpSpPr>
          <a:grpSpLocks/>
        </xdr:cNvGrpSpPr>
      </xdr:nvGrpSpPr>
      <xdr:grpSpPr bwMode="auto">
        <a:xfrm>
          <a:off x="9914764910" y="769284"/>
          <a:ext cx="2511010" cy="1214008"/>
          <a:chOff x="7483" y="1187"/>
          <a:chExt cx="3022" cy="1915"/>
        </a:xfrm>
      </xdr:grpSpPr>
      <mc:AlternateContent xmlns:mc="http://schemas.openxmlformats.org/markup-compatibility/2006">
        <mc:Choice xmlns:a14="http://schemas.microsoft.com/office/drawing/2010/main" Requires="a14">
          <xdr:sp macro="" textlink="">
            <xdr:nvSpPr>
              <xdr:cNvPr id="641029" name="Object 5" hidden="1">
                <a:extLst>
                  <a:ext uri="{63B3BB69-23CF-44E3-9099-C40C66FF867C}">
                    <a14:compatExt spid="_x0000_s641029"/>
                  </a:ext>
                  <a:ext uri="{FF2B5EF4-FFF2-40B4-BE49-F238E27FC236}">
                    <a16:creationId xmlns:a16="http://schemas.microsoft.com/office/drawing/2014/main" id="{00000000-0008-0000-9B00-000005C809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9B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6" name="Picture 5" descr="index">
          <a:extLst>
            <a:ext uri="{FF2B5EF4-FFF2-40B4-BE49-F238E27FC236}">
              <a16:creationId xmlns:a16="http://schemas.microsoft.com/office/drawing/2014/main" id="{00000000-0008-0000-9B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34246" y="898712"/>
          <a:ext cx="1690347"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641030" name="Check Box 6" hidden="1">
              <a:extLst>
                <a:ext uri="{63B3BB69-23CF-44E3-9099-C40C66FF867C}">
                  <a14:compatExt spid="_x0000_s641030"/>
                </a:ext>
                <a:ext uri="{FF2B5EF4-FFF2-40B4-BE49-F238E27FC236}">
                  <a16:creationId xmlns:a16="http://schemas.microsoft.com/office/drawing/2014/main" id="{00000000-0008-0000-9B00-000006C80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57.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9C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72893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3" name="Picture 2" descr="index">
          <a:extLst>
            <a:ext uri="{FF2B5EF4-FFF2-40B4-BE49-F238E27FC236}">
              <a16:creationId xmlns:a16="http://schemas.microsoft.com/office/drawing/2014/main" id="{00000000-0008-0000-9C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065143" y="1716716"/>
          <a:ext cx="13785667" cy="4703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37</xdr:row>
      <xdr:rowOff>233589</xdr:rowOff>
    </xdr:from>
    <xdr:to>
      <xdr:col>6</xdr:col>
      <xdr:colOff>4940527</xdr:colOff>
      <xdr:row>37</xdr:row>
      <xdr:rowOff>587374</xdr:rowOff>
    </xdr:to>
    <xdr:sp macro="" textlink="">
      <xdr:nvSpPr>
        <xdr:cNvPr id="4" name="Rectangle 3">
          <a:extLst>
            <a:ext uri="{FF2B5EF4-FFF2-40B4-BE49-F238E27FC236}">
              <a16:creationId xmlns:a16="http://schemas.microsoft.com/office/drawing/2014/main" id="{00000000-0008-0000-9C00-000004000000}"/>
            </a:ext>
          </a:extLst>
        </xdr:cNvPr>
        <xdr:cNvSpPr/>
      </xdr:nvSpPr>
      <xdr:spPr>
        <a:xfrm flipH="1">
          <a:off x="10018912298" y="811103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1130525</xdr:colOff>
      <xdr:row>37</xdr:row>
      <xdr:rowOff>258536</xdr:rowOff>
    </xdr:from>
    <xdr:to>
      <xdr:col>6</xdr:col>
      <xdr:colOff>273276</xdr:colOff>
      <xdr:row>37</xdr:row>
      <xdr:rowOff>721177</xdr:rowOff>
    </xdr:to>
    <xdr:sp macro="" textlink="">
      <xdr:nvSpPr>
        <xdr:cNvPr id="5" name="Rectangle 4">
          <a:extLst>
            <a:ext uri="{FF2B5EF4-FFF2-40B4-BE49-F238E27FC236}">
              <a16:creationId xmlns:a16="http://schemas.microsoft.com/office/drawing/2014/main" id="{00000000-0008-0000-9C00-000005000000}"/>
            </a:ext>
          </a:extLst>
        </xdr:cNvPr>
        <xdr:cNvSpPr/>
      </xdr:nvSpPr>
      <xdr:spPr>
        <a:xfrm flipH="1">
          <a:off x="10023579549" y="81135311"/>
          <a:ext cx="352425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37</xdr:row>
      <xdr:rowOff>187099</xdr:rowOff>
    </xdr:from>
    <xdr:to>
      <xdr:col>8</xdr:col>
      <xdr:colOff>1296761</xdr:colOff>
      <xdr:row>37</xdr:row>
      <xdr:rowOff>649741</xdr:rowOff>
    </xdr:to>
    <xdr:sp macro="" textlink="">
      <xdr:nvSpPr>
        <xdr:cNvPr id="6" name="Rectangle 5">
          <a:extLst>
            <a:ext uri="{FF2B5EF4-FFF2-40B4-BE49-F238E27FC236}">
              <a16:creationId xmlns:a16="http://schemas.microsoft.com/office/drawing/2014/main" id="{00000000-0008-0000-9C00-000006000000}"/>
            </a:ext>
          </a:extLst>
        </xdr:cNvPr>
        <xdr:cNvSpPr/>
      </xdr:nvSpPr>
      <xdr:spPr>
        <a:xfrm flipH="1">
          <a:off x="10008544789" y="8106387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oneCellAnchor>
    <xdr:from>
      <xdr:col>5</xdr:col>
      <xdr:colOff>0</xdr:colOff>
      <xdr:row>37</xdr:row>
      <xdr:rowOff>0</xdr:rowOff>
    </xdr:from>
    <xdr:ext cx="9524" cy="219048"/>
    <xdr:pic>
      <xdr:nvPicPr>
        <xdr:cNvPr id="7" name="Picture 6">
          <a:extLst>
            <a:ext uri="{FF2B5EF4-FFF2-40B4-BE49-F238E27FC236}">
              <a16:creationId xmlns:a16="http://schemas.microsoft.com/office/drawing/2014/main" id="{00000000-0008-0000-9C00-000007000000}"/>
            </a:ext>
          </a:extLst>
        </xdr:cNvPr>
        <xdr:cNvPicPr>
          <a:picLocks noChangeAspect="1"/>
        </xdr:cNvPicPr>
      </xdr:nvPicPr>
      <xdr:blipFill>
        <a:blip xmlns:r="http://schemas.openxmlformats.org/officeDocument/2006/relationships" r:embed="rId3"/>
        <a:stretch>
          <a:fillRect/>
        </a:stretch>
      </xdr:blipFill>
      <xdr:spPr>
        <a:xfrm>
          <a:off x="10028224801" y="80876775"/>
          <a:ext cx="9524" cy="219048"/>
        </a:xfrm>
        <a:prstGeom prst="rect">
          <a:avLst/>
        </a:prstGeom>
      </xdr:spPr>
    </xdr:pic>
    <xdr:clientData/>
  </xdr:oneCellAnchor>
  <xdr:twoCellAnchor>
    <xdr:from>
      <xdr:col>9</xdr:col>
      <xdr:colOff>3221263</xdr:colOff>
      <xdr:row>37</xdr:row>
      <xdr:rowOff>188686</xdr:rowOff>
    </xdr:from>
    <xdr:to>
      <xdr:col>9</xdr:col>
      <xdr:colOff>3652611</xdr:colOff>
      <xdr:row>37</xdr:row>
      <xdr:rowOff>651328</xdr:rowOff>
    </xdr:to>
    <xdr:sp macro="" textlink="">
      <xdr:nvSpPr>
        <xdr:cNvPr id="8" name="Rectangle 7">
          <a:extLst>
            <a:ext uri="{FF2B5EF4-FFF2-40B4-BE49-F238E27FC236}">
              <a16:creationId xmlns:a16="http://schemas.microsoft.com/office/drawing/2014/main" id="{00000000-0008-0000-9C00-000008000000}"/>
            </a:ext>
          </a:extLst>
        </xdr:cNvPr>
        <xdr:cNvSpPr/>
      </xdr:nvSpPr>
      <xdr:spPr>
        <a:xfrm flipH="1">
          <a:off x="10003226664" y="810654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37</xdr:row>
      <xdr:rowOff>290286</xdr:rowOff>
    </xdr:from>
    <xdr:to>
      <xdr:col>3</xdr:col>
      <xdr:colOff>749526</xdr:colOff>
      <xdr:row>37</xdr:row>
      <xdr:rowOff>752927</xdr:rowOff>
    </xdr:to>
    <xdr:sp macro="" textlink="">
      <xdr:nvSpPr>
        <xdr:cNvPr id="9" name="Rectangle 8">
          <a:extLst>
            <a:ext uri="{FF2B5EF4-FFF2-40B4-BE49-F238E27FC236}">
              <a16:creationId xmlns:a16="http://schemas.microsoft.com/office/drawing/2014/main" id="{00000000-0008-0000-9C00-000009000000}"/>
            </a:ext>
          </a:extLst>
        </xdr:cNvPr>
        <xdr:cNvSpPr/>
      </xdr:nvSpPr>
      <xdr:spPr>
        <a:xfrm flipH="1">
          <a:off x="10030980474" y="8116706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37</xdr:row>
      <xdr:rowOff>188686</xdr:rowOff>
    </xdr:from>
    <xdr:to>
      <xdr:col>10</xdr:col>
      <xdr:colOff>3652611</xdr:colOff>
      <xdr:row>37</xdr:row>
      <xdr:rowOff>651328</xdr:rowOff>
    </xdr:to>
    <xdr:sp macro="" textlink="">
      <xdr:nvSpPr>
        <xdr:cNvPr id="10" name="Rectangle 9">
          <a:extLst>
            <a:ext uri="{FF2B5EF4-FFF2-40B4-BE49-F238E27FC236}">
              <a16:creationId xmlns:a16="http://schemas.microsoft.com/office/drawing/2014/main" id="{00000000-0008-0000-9C00-00000A000000}"/>
            </a:ext>
          </a:extLst>
        </xdr:cNvPr>
        <xdr:cNvSpPr/>
      </xdr:nvSpPr>
      <xdr:spPr>
        <a:xfrm flipH="1">
          <a:off x="9997883139" y="810654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158.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9D00-000002000000}"/>
            </a:ext>
          </a:extLst>
        </xdr:cNvPr>
        <xdr:cNvPicPr>
          <a:picLocks noChangeAspect="1"/>
        </xdr:cNvPicPr>
      </xdr:nvPicPr>
      <xdr:blipFill>
        <a:blip xmlns:r="http://schemas.openxmlformats.org/officeDocument/2006/relationships" r:embed="rId1"/>
        <a:stretch>
          <a:fillRect/>
        </a:stretch>
      </xdr:blipFill>
      <xdr:spPr>
        <a:xfrm>
          <a:off x="9987743551" y="109442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9D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9D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559105" name="Object 1" hidden="1">
                <a:extLst>
                  <a:ext uri="{63B3BB69-23CF-44E3-9099-C40C66FF867C}">
                    <a14:compatExt spid="_x0000_s559105"/>
                  </a:ext>
                  <a:ext uri="{FF2B5EF4-FFF2-40B4-BE49-F238E27FC236}">
                    <a16:creationId xmlns:a16="http://schemas.microsoft.com/office/drawing/2014/main" id="{00000000-0008-0000-9D00-0000018808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6" name="Text Box 4">
            <a:extLst>
              <a:ext uri="{FF2B5EF4-FFF2-40B4-BE49-F238E27FC236}">
                <a16:creationId xmlns:a16="http://schemas.microsoft.com/office/drawing/2014/main" id="{00000000-0008-0000-9D00-000006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7" name="Picture 6" descr="index">
          <a:extLst>
            <a:ext uri="{FF2B5EF4-FFF2-40B4-BE49-F238E27FC236}">
              <a16:creationId xmlns:a16="http://schemas.microsoft.com/office/drawing/2014/main" id="{00000000-0008-0000-9D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8" name="Picture 7">
          <a:extLst>
            <a:ext uri="{FF2B5EF4-FFF2-40B4-BE49-F238E27FC236}">
              <a16:creationId xmlns:a16="http://schemas.microsoft.com/office/drawing/2014/main" id="{00000000-0008-0000-9D00-000008000000}"/>
            </a:ext>
          </a:extLst>
        </xdr:cNvPr>
        <xdr:cNvPicPr>
          <a:picLocks noChangeAspect="1"/>
        </xdr:cNvPicPr>
      </xdr:nvPicPr>
      <xdr:blipFill>
        <a:blip xmlns:r="http://schemas.openxmlformats.org/officeDocument/2006/relationships" r:embed="rId1"/>
        <a:stretch>
          <a:fillRect/>
        </a:stretch>
      </xdr:blipFill>
      <xdr:spPr>
        <a:xfrm>
          <a:off x="9987743551" y="106203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559106" name="Check Box 2" hidden="1">
              <a:extLst>
                <a:ext uri="{63B3BB69-23CF-44E3-9099-C40C66FF867C}">
                  <a14:compatExt spid="_x0000_s559106"/>
                </a:ext>
                <a:ext uri="{FF2B5EF4-FFF2-40B4-BE49-F238E27FC236}">
                  <a16:creationId xmlns:a16="http://schemas.microsoft.com/office/drawing/2014/main" id="{00000000-0008-0000-9D00-0000028808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559107" name="Check Box 3" hidden="1">
              <a:extLst>
                <a:ext uri="{63B3BB69-23CF-44E3-9099-C40C66FF867C}">
                  <a14:compatExt spid="_x0000_s559107"/>
                </a:ext>
                <a:ext uri="{FF2B5EF4-FFF2-40B4-BE49-F238E27FC236}">
                  <a16:creationId xmlns:a16="http://schemas.microsoft.com/office/drawing/2014/main" id="{00000000-0008-0000-9D00-0000038808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559108" name="Check Box 4" hidden="1">
              <a:extLst>
                <a:ext uri="{63B3BB69-23CF-44E3-9099-C40C66FF867C}">
                  <a14:compatExt spid="_x0000_s559108"/>
                </a:ext>
                <a:ext uri="{FF2B5EF4-FFF2-40B4-BE49-F238E27FC236}">
                  <a16:creationId xmlns:a16="http://schemas.microsoft.com/office/drawing/2014/main" id="{00000000-0008-0000-9D00-0000048808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559109" name="Check Box 5" hidden="1">
              <a:extLst>
                <a:ext uri="{63B3BB69-23CF-44E3-9099-C40C66FF867C}">
                  <a14:compatExt spid="_x0000_s559109"/>
                </a:ext>
                <a:ext uri="{FF2B5EF4-FFF2-40B4-BE49-F238E27FC236}">
                  <a16:creationId xmlns:a16="http://schemas.microsoft.com/office/drawing/2014/main" id="{00000000-0008-0000-9D00-0000058808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559110" name="Check Box 6" hidden="1">
              <a:extLst>
                <a:ext uri="{63B3BB69-23CF-44E3-9099-C40C66FF867C}">
                  <a14:compatExt spid="_x0000_s559110"/>
                </a:ext>
                <a:ext uri="{FF2B5EF4-FFF2-40B4-BE49-F238E27FC236}">
                  <a16:creationId xmlns:a16="http://schemas.microsoft.com/office/drawing/2014/main" id="{00000000-0008-0000-9D00-0000068808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59.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9E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72893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3" name="Picture 2" descr="index">
          <a:extLst>
            <a:ext uri="{FF2B5EF4-FFF2-40B4-BE49-F238E27FC236}">
              <a16:creationId xmlns:a16="http://schemas.microsoft.com/office/drawing/2014/main" id="{00000000-0008-0000-9E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065143" y="1716716"/>
          <a:ext cx="13785667" cy="4703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37</xdr:row>
      <xdr:rowOff>233589</xdr:rowOff>
    </xdr:from>
    <xdr:to>
      <xdr:col>6</xdr:col>
      <xdr:colOff>4940527</xdr:colOff>
      <xdr:row>37</xdr:row>
      <xdr:rowOff>587374</xdr:rowOff>
    </xdr:to>
    <xdr:sp macro="" textlink="">
      <xdr:nvSpPr>
        <xdr:cNvPr id="4" name="Rectangle 3">
          <a:extLst>
            <a:ext uri="{FF2B5EF4-FFF2-40B4-BE49-F238E27FC236}">
              <a16:creationId xmlns:a16="http://schemas.microsoft.com/office/drawing/2014/main" id="{00000000-0008-0000-9E00-000004000000}"/>
            </a:ext>
          </a:extLst>
        </xdr:cNvPr>
        <xdr:cNvSpPr/>
      </xdr:nvSpPr>
      <xdr:spPr>
        <a:xfrm flipH="1">
          <a:off x="10018912298" y="811103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1130525</xdr:colOff>
      <xdr:row>37</xdr:row>
      <xdr:rowOff>258536</xdr:rowOff>
    </xdr:from>
    <xdr:to>
      <xdr:col>6</xdr:col>
      <xdr:colOff>273276</xdr:colOff>
      <xdr:row>37</xdr:row>
      <xdr:rowOff>721177</xdr:rowOff>
    </xdr:to>
    <xdr:sp macro="" textlink="">
      <xdr:nvSpPr>
        <xdr:cNvPr id="5" name="Rectangle 4">
          <a:extLst>
            <a:ext uri="{FF2B5EF4-FFF2-40B4-BE49-F238E27FC236}">
              <a16:creationId xmlns:a16="http://schemas.microsoft.com/office/drawing/2014/main" id="{00000000-0008-0000-9E00-000005000000}"/>
            </a:ext>
          </a:extLst>
        </xdr:cNvPr>
        <xdr:cNvSpPr/>
      </xdr:nvSpPr>
      <xdr:spPr>
        <a:xfrm flipH="1">
          <a:off x="10023579549" y="81135311"/>
          <a:ext cx="352425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37</xdr:row>
      <xdr:rowOff>187099</xdr:rowOff>
    </xdr:from>
    <xdr:to>
      <xdr:col>8</xdr:col>
      <xdr:colOff>1296761</xdr:colOff>
      <xdr:row>37</xdr:row>
      <xdr:rowOff>649741</xdr:rowOff>
    </xdr:to>
    <xdr:sp macro="" textlink="">
      <xdr:nvSpPr>
        <xdr:cNvPr id="6" name="Rectangle 5">
          <a:extLst>
            <a:ext uri="{FF2B5EF4-FFF2-40B4-BE49-F238E27FC236}">
              <a16:creationId xmlns:a16="http://schemas.microsoft.com/office/drawing/2014/main" id="{00000000-0008-0000-9E00-000006000000}"/>
            </a:ext>
          </a:extLst>
        </xdr:cNvPr>
        <xdr:cNvSpPr/>
      </xdr:nvSpPr>
      <xdr:spPr>
        <a:xfrm flipH="1">
          <a:off x="10008544789" y="8106387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oneCellAnchor>
    <xdr:from>
      <xdr:col>5</xdr:col>
      <xdr:colOff>0</xdr:colOff>
      <xdr:row>37</xdr:row>
      <xdr:rowOff>0</xdr:rowOff>
    </xdr:from>
    <xdr:ext cx="9524" cy="219048"/>
    <xdr:pic>
      <xdr:nvPicPr>
        <xdr:cNvPr id="7" name="Picture 6">
          <a:extLst>
            <a:ext uri="{FF2B5EF4-FFF2-40B4-BE49-F238E27FC236}">
              <a16:creationId xmlns:a16="http://schemas.microsoft.com/office/drawing/2014/main" id="{00000000-0008-0000-9E00-000007000000}"/>
            </a:ext>
          </a:extLst>
        </xdr:cNvPr>
        <xdr:cNvPicPr>
          <a:picLocks noChangeAspect="1"/>
        </xdr:cNvPicPr>
      </xdr:nvPicPr>
      <xdr:blipFill>
        <a:blip xmlns:r="http://schemas.openxmlformats.org/officeDocument/2006/relationships" r:embed="rId3"/>
        <a:stretch>
          <a:fillRect/>
        </a:stretch>
      </xdr:blipFill>
      <xdr:spPr>
        <a:xfrm>
          <a:off x="10028224801" y="80876775"/>
          <a:ext cx="9524" cy="219048"/>
        </a:xfrm>
        <a:prstGeom prst="rect">
          <a:avLst/>
        </a:prstGeom>
      </xdr:spPr>
    </xdr:pic>
    <xdr:clientData/>
  </xdr:oneCellAnchor>
  <xdr:twoCellAnchor>
    <xdr:from>
      <xdr:col>9</xdr:col>
      <xdr:colOff>3221263</xdr:colOff>
      <xdr:row>37</xdr:row>
      <xdr:rowOff>188686</xdr:rowOff>
    </xdr:from>
    <xdr:to>
      <xdr:col>9</xdr:col>
      <xdr:colOff>3652611</xdr:colOff>
      <xdr:row>37</xdr:row>
      <xdr:rowOff>651328</xdr:rowOff>
    </xdr:to>
    <xdr:sp macro="" textlink="">
      <xdr:nvSpPr>
        <xdr:cNvPr id="8" name="Rectangle 7">
          <a:extLst>
            <a:ext uri="{FF2B5EF4-FFF2-40B4-BE49-F238E27FC236}">
              <a16:creationId xmlns:a16="http://schemas.microsoft.com/office/drawing/2014/main" id="{00000000-0008-0000-9E00-000008000000}"/>
            </a:ext>
          </a:extLst>
        </xdr:cNvPr>
        <xdr:cNvSpPr/>
      </xdr:nvSpPr>
      <xdr:spPr>
        <a:xfrm flipH="1">
          <a:off x="10003226664" y="810654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37</xdr:row>
      <xdr:rowOff>290286</xdr:rowOff>
    </xdr:from>
    <xdr:to>
      <xdr:col>3</xdr:col>
      <xdr:colOff>749526</xdr:colOff>
      <xdr:row>37</xdr:row>
      <xdr:rowOff>752927</xdr:rowOff>
    </xdr:to>
    <xdr:sp macro="" textlink="">
      <xdr:nvSpPr>
        <xdr:cNvPr id="9" name="Rectangle 8">
          <a:extLst>
            <a:ext uri="{FF2B5EF4-FFF2-40B4-BE49-F238E27FC236}">
              <a16:creationId xmlns:a16="http://schemas.microsoft.com/office/drawing/2014/main" id="{00000000-0008-0000-9E00-000009000000}"/>
            </a:ext>
          </a:extLst>
        </xdr:cNvPr>
        <xdr:cNvSpPr/>
      </xdr:nvSpPr>
      <xdr:spPr>
        <a:xfrm flipH="1">
          <a:off x="10030980474" y="8116706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37</xdr:row>
      <xdr:rowOff>188686</xdr:rowOff>
    </xdr:from>
    <xdr:to>
      <xdr:col>10</xdr:col>
      <xdr:colOff>3652611</xdr:colOff>
      <xdr:row>37</xdr:row>
      <xdr:rowOff>651328</xdr:rowOff>
    </xdr:to>
    <xdr:sp macro="" textlink="">
      <xdr:nvSpPr>
        <xdr:cNvPr id="10" name="Rectangle 9">
          <a:extLst>
            <a:ext uri="{FF2B5EF4-FFF2-40B4-BE49-F238E27FC236}">
              <a16:creationId xmlns:a16="http://schemas.microsoft.com/office/drawing/2014/main" id="{00000000-0008-0000-9E00-00000A000000}"/>
            </a:ext>
          </a:extLst>
        </xdr:cNvPr>
        <xdr:cNvSpPr/>
      </xdr:nvSpPr>
      <xdr:spPr>
        <a:xfrm flipH="1">
          <a:off x="9997883139" y="810654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160.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9F00-000002000000}"/>
            </a:ext>
          </a:extLst>
        </xdr:cNvPr>
        <xdr:cNvPicPr>
          <a:picLocks noChangeAspect="1"/>
        </xdr:cNvPicPr>
      </xdr:nvPicPr>
      <xdr:blipFill>
        <a:blip xmlns:r="http://schemas.openxmlformats.org/officeDocument/2006/relationships" r:embed="rId1"/>
        <a:stretch>
          <a:fillRect/>
        </a:stretch>
      </xdr:blipFill>
      <xdr:spPr>
        <a:xfrm>
          <a:off x="9987743551" y="107156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9F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9F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557057" name="Object 1" hidden="1">
                <a:extLst>
                  <a:ext uri="{63B3BB69-23CF-44E3-9099-C40C66FF867C}">
                    <a14:compatExt spid="_x0000_s557057"/>
                  </a:ext>
                  <a:ext uri="{FF2B5EF4-FFF2-40B4-BE49-F238E27FC236}">
                    <a16:creationId xmlns:a16="http://schemas.microsoft.com/office/drawing/2014/main" id="{00000000-0008-0000-9F00-0000018008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6" name="Text Box 4">
            <a:extLst>
              <a:ext uri="{FF2B5EF4-FFF2-40B4-BE49-F238E27FC236}">
                <a16:creationId xmlns:a16="http://schemas.microsoft.com/office/drawing/2014/main" id="{00000000-0008-0000-9F00-000006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7" name="Picture 6" descr="index">
          <a:extLst>
            <a:ext uri="{FF2B5EF4-FFF2-40B4-BE49-F238E27FC236}">
              <a16:creationId xmlns:a16="http://schemas.microsoft.com/office/drawing/2014/main" id="{00000000-0008-0000-9F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8" name="Picture 7">
          <a:extLst>
            <a:ext uri="{FF2B5EF4-FFF2-40B4-BE49-F238E27FC236}">
              <a16:creationId xmlns:a16="http://schemas.microsoft.com/office/drawing/2014/main" id="{00000000-0008-0000-9F00-000008000000}"/>
            </a:ext>
          </a:extLst>
        </xdr:cNvPr>
        <xdr:cNvPicPr>
          <a:picLocks noChangeAspect="1"/>
        </xdr:cNvPicPr>
      </xdr:nvPicPr>
      <xdr:blipFill>
        <a:blip xmlns:r="http://schemas.openxmlformats.org/officeDocument/2006/relationships" r:embed="rId1"/>
        <a:stretch>
          <a:fillRect/>
        </a:stretch>
      </xdr:blipFill>
      <xdr:spPr>
        <a:xfrm>
          <a:off x="9987743551" y="103917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557058" name="Check Box 2" hidden="1">
              <a:extLst>
                <a:ext uri="{63B3BB69-23CF-44E3-9099-C40C66FF867C}">
                  <a14:compatExt spid="_x0000_s557058"/>
                </a:ext>
                <a:ext uri="{FF2B5EF4-FFF2-40B4-BE49-F238E27FC236}">
                  <a16:creationId xmlns:a16="http://schemas.microsoft.com/office/drawing/2014/main" id="{00000000-0008-0000-9F00-0000028008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557059" name="Check Box 3" hidden="1">
              <a:extLst>
                <a:ext uri="{63B3BB69-23CF-44E3-9099-C40C66FF867C}">
                  <a14:compatExt spid="_x0000_s557059"/>
                </a:ext>
                <a:ext uri="{FF2B5EF4-FFF2-40B4-BE49-F238E27FC236}">
                  <a16:creationId xmlns:a16="http://schemas.microsoft.com/office/drawing/2014/main" id="{00000000-0008-0000-9F00-0000038008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557060" name="Check Box 4" hidden="1">
              <a:extLst>
                <a:ext uri="{63B3BB69-23CF-44E3-9099-C40C66FF867C}">
                  <a14:compatExt spid="_x0000_s557060"/>
                </a:ext>
                <a:ext uri="{FF2B5EF4-FFF2-40B4-BE49-F238E27FC236}">
                  <a16:creationId xmlns:a16="http://schemas.microsoft.com/office/drawing/2014/main" id="{00000000-0008-0000-9F00-0000048008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557061" name="Check Box 5" hidden="1">
              <a:extLst>
                <a:ext uri="{63B3BB69-23CF-44E3-9099-C40C66FF867C}">
                  <a14:compatExt spid="_x0000_s557061"/>
                </a:ext>
                <a:ext uri="{FF2B5EF4-FFF2-40B4-BE49-F238E27FC236}">
                  <a16:creationId xmlns:a16="http://schemas.microsoft.com/office/drawing/2014/main" id="{00000000-0008-0000-9F00-0000058008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557062" name="Check Box 6" hidden="1">
              <a:extLst>
                <a:ext uri="{63B3BB69-23CF-44E3-9099-C40C66FF867C}">
                  <a14:compatExt spid="_x0000_s557062"/>
                </a:ext>
                <a:ext uri="{FF2B5EF4-FFF2-40B4-BE49-F238E27FC236}">
                  <a16:creationId xmlns:a16="http://schemas.microsoft.com/office/drawing/2014/main" id="{00000000-0008-0000-9F00-0000068008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61.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A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4028800" y="377803"/>
          <a:ext cx="2441121" cy="197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3" name="Picture 2" descr="index">
          <a:extLst>
            <a:ext uri="{FF2B5EF4-FFF2-40B4-BE49-F238E27FC236}">
              <a16:creationId xmlns:a16="http://schemas.microsoft.com/office/drawing/2014/main" id="{00000000-0008-0000-A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9150743" y="383216"/>
          <a:ext cx="1222192" cy="1882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37</xdr:row>
      <xdr:rowOff>233589</xdr:rowOff>
    </xdr:from>
    <xdr:to>
      <xdr:col>6</xdr:col>
      <xdr:colOff>4940527</xdr:colOff>
      <xdr:row>37</xdr:row>
      <xdr:rowOff>587374</xdr:rowOff>
    </xdr:to>
    <xdr:sp macro="" textlink="">
      <xdr:nvSpPr>
        <xdr:cNvPr id="4" name="Rectangle 3">
          <a:extLst>
            <a:ext uri="{FF2B5EF4-FFF2-40B4-BE49-F238E27FC236}">
              <a16:creationId xmlns:a16="http://schemas.microsoft.com/office/drawing/2014/main" id="{00000000-0008-0000-A000-000004000000}"/>
            </a:ext>
          </a:extLst>
        </xdr:cNvPr>
        <xdr:cNvSpPr/>
      </xdr:nvSpPr>
      <xdr:spPr>
        <a:xfrm flipH="1">
          <a:off x="9983422148" y="6853464"/>
          <a:ext cx="0" cy="13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1130525</xdr:colOff>
      <xdr:row>37</xdr:row>
      <xdr:rowOff>258536</xdr:rowOff>
    </xdr:from>
    <xdr:to>
      <xdr:col>6</xdr:col>
      <xdr:colOff>273276</xdr:colOff>
      <xdr:row>37</xdr:row>
      <xdr:rowOff>721177</xdr:rowOff>
    </xdr:to>
    <xdr:sp macro="" textlink="">
      <xdr:nvSpPr>
        <xdr:cNvPr id="5" name="Rectangle 4">
          <a:extLst>
            <a:ext uri="{FF2B5EF4-FFF2-40B4-BE49-F238E27FC236}">
              <a16:creationId xmlns:a16="http://schemas.microsoft.com/office/drawing/2014/main" id="{00000000-0008-0000-A000-000005000000}"/>
            </a:ext>
          </a:extLst>
        </xdr:cNvPr>
        <xdr:cNvSpPr/>
      </xdr:nvSpPr>
      <xdr:spPr>
        <a:xfrm flipH="1">
          <a:off x="9983755524" y="6859361"/>
          <a:ext cx="276226" cy="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37</xdr:row>
      <xdr:rowOff>187099</xdr:rowOff>
    </xdr:from>
    <xdr:to>
      <xdr:col>8</xdr:col>
      <xdr:colOff>1296761</xdr:colOff>
      <xdr:row>37</xdr:row>
      <xdr:rowOff>649741</xdr:rowOff>
    </xdr:to>
    <xdr:sp macro="" textlink="">
      <xdr:nvSpPr>
        <xdr:cNvPr id="6" name="Rectangle 5">
          <a:extLst>
            <a:ext uri="{FF2B5EF4-FFF2-40B4-BE49-F238E27FC236}">
              <a16:creationId xmlns:a16="http://schemas.microsoft.com/office/drawing/2014/main" id="{00000000-0008-0000-A000-000006000000}"/>
            </a:ext>
          </a:extLst>
        </xdr:cNvPr>
        <xdr:cNvSpPr/>
      </xdr:nvSpPr>
      <xdr:spPr>
        <a:xfrm flipH="1">
          <a:off x="9982198639" y="6854599"/>
          <a:ext cx="2723" cy="54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oneCellAnchor>
    <xdr:from>
      <xdr:col>5</xdr:col>
      <xdr:colOff>0</xdr:colOff>
      <xdr:row>37</xdr:row>
      <xdr:rowOff>0</xdr:rowOff>
    </xdr:from>
    <xdr:ext cx="9524" cy="219048"/>
    <xdr:pic>
      <xdr:nvPicPr>
        <xdr:cNvPr id="7" name="Picture 6">
          <a:extLst>
            <a:ext uri="{FF2B5EF4-FFF2-40B4-BE49-F238E27FC236}">
              <a16:creationId xmlns:a16="http://schemas.microsoft.com/office/drawing/2014/main" id="{00000000-0008-0000-A000-000007000000}"/>
            </a:ext>
          </a:extLst>
        </xdr:cNvPr>
        <xdr:cNvPicPr>
          <a:picLocks noChangeAspect="1"/>
        </xdr:cNvPicPr>
      </xdr:nvPicPr>
      <xdr:blipFill>
        <a:blip xmlns:r="http://schemas.openxmlformats.org/officeDocument/2006/relationships" r:embed="rId3"/>
        <a:stretch>
          <a:fillRect/>
        </a:stretch>
      </xdr:blipFill>
      <xdr:spPr>
        <a:xfrm>
          <a:off x="9984628876" y="6667500"/>
          <a:ext cx="9524" cy="219048"/>
        </a:xfrm>
        <a:prstGeom prst="rect">
          <a:avLst/>
        </a:prstGeom>
      </xdr:spPr>
    </xdr:pic>
    <xdr:clientData/>
  </xdr:oneCellAnchor>
  <xdr:twoCellAnchor>
    <xdr:from>
      <xdr:col>9</xdr:col>
      <xdr:colOff>3221263</xdr:colOff>
      <xdr:row>37</xdr:row>
      <xdr:rowOff>188686</xdr:rowOff>
    </xdr:from>
    <xdr:to>
      <xdr:col>9</xdr:col>
      <xdr:colOff>3652611</xdr:colOff>
      <xdr:row>37</xdr:row>
      <xdr:rowOff>651328</xdr:rowOff>
    </xdr:to>
    <xdr:sp macro="" textlink="">
      <xdr:nvSpPr>
        <xdr:cNvPr id="8" name="Rectangle 7">
          <a:extLst>
            <a:ext uri="{FF2B5EF4-FFF2-40B4-BE49-F238E27FC236}">
              <a16:creationId xmlns:a16="http://schemas.microsoft.com/office/drawing/2014/main" id="{00000000-0008-0000-A000-000008000000}"/>
            </a:ext>
          </a:extLst>
        </xdr:cNvPr>
        <xdr:cNvSpPr/>
      </xdr:nvSpPr>
      <xdr:spPr>
        <a:xfrm flipH="1">
          <a:off x="9981585864" y="6856186"/>
          <a:ext cx="2723" cy="54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37</xdr:row>
      <xdr:rowOff>290286</xdr:rowOff>
    </xdr:from>
    <xdr:to>
      <xdr:col>3</xdr:col>
      <xdr:colOff>749526</xdr:colOff>
      <xdr:row>37</xdr:row>
      <xdr:rowOff>752927</xdr:rowOff>
    </xdr:to>
    <xdr:sp macro="" textlink="">
      <xdr:nvSpPr>
        <xdr:cNvPr id="9" name="Rectangle 8">
          <a:extLst>
            <a:ext uri="{FF2B5EF4-FFF2-40B4-BE49-F238E27FC236}">
              <a16:creationId xmlns:a16="http://schemas.microsoft.com/office/drawing/2014/main" id="{00000000-0008-0000-A000-000009000000}"/>
            </a:ext>
          </a:extLst>
        </xdr:cNvPr>
        <xdr:cNvSpPr/>
      </xdr:nvSpPr>
      <xdr:spPr>
        <a:xfrm flipH="1">
          <a:off x="9985250949" y="6862536"/>
          <a:ext cx="238126" cy="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37</xdr:row>
      <xdr:rowOff>188686</xdr:rowOff>
    </xdr:from>
    <xdr:to>
      <xdr:col>10</xdr:col>
      <xdr:colOff>3652611</xdr:colOff>
      <xdr:row>37</xdr:row>
      <xdr:rowOff>651328</xdr:rowOff>
    </xdr:to>
    <xdr:sp macro="" textlink="">
      <xdr:nvSpPr>
        <xdr:cNvPr id="10" name="Rectangle 9">
          <a:extLst>
            <a:ext uri="{FF2B5EF4-FFF2-40B4-BE49-F238E27FC236}">
              <a16:creationId xmlns:a16="http://schemas.microsoft.com/office/drawing/2014/main" id="{00000000-0008-0000-A000-00000A000000}"/>
            </a:ext>
          </a:extLst>
        </xdr:cNvPr>
        <xdr:cNvSpPr/>
      </xdr:nvSpPr>
      <xdr:spPr>
        <a:xfrm flipH="1">
          <a:off x="9980976264" y="6856186"/>
          <a:ext cx="2723" cy="54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162.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A100-000002000000}"/>
            </a:ext>
          </a:extLst>
        </xdr:cNvPr>
        <xdr:cNvPicPr>
          <a:picLocks noChangeAspect="1"/>
        </xdr:cNvPicPr>
      </xdr:nvPicPr>
      <xdr:blipFill>
        <a:blip xmlns:r="http://schemas.openxmlformats.org/officeDocument/2006/relationships" r:embed="rId1"/>
        <a:stretch>
          <a:fillRect/>
        </a:stretch>
      </xdr:blipFill>
      <xdr:spPr>
        <a:xfrm>
          <a:off x="9990048601" y="121920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38100</xdr:rowOff>
        </xdr:to>
        <xdr:sp macro="" textlink="">
          <xdr:nvSpPr>
            <xdr:cNvPr id="477185" name="Check Box 1" hidden="1">
              <a:extLst>
                <a:ext uri="{63B3BB69-23CF-44E3-9099-C40C66FF867C}">
                  <a14:compatExt spid="_x0000_s477185"/>
                </a:ext>
                <a:ext uri="{FF2B5EF4-FFF2-40B4-BE49-F238E27FC236}">
                  <a16:creationId xmlns:a16="http://schemas.microsoft.com/office/drawing/2014/main" id="{00000000-0008-0000-A100-000001480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1009650</xdr:colOff>
          <xdr:row>36</xdr:row>
          <xdr:rowOff>9525</xdr:rowOff>
        </xdr:to>
        <xdr:sp macro="" textlink="">
          <xdr:nvSpPr>
            <xdr:cNvPr id="477186" name="Check Box 2" hidden="1">
              <a:extLst>
                <a:ext uri="{63B3BB69-23CF-44E3-9099-C40C66FF867C}">
                  <a14:compatExt spid="_x0000_s477186"/>
                </a:ext>
                <a:ext uri="{FF2B5EF4-FFF2-40B4-BE49-F238E27FC236}">
                  <a16:creationId xmlns:a16="http://schemas.microsoft.com/office/drawing/2014/main" id="{00000000-0008-0000-A100-000002480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477187" name="Check Box 3" hidden="1">
              <a:extLst>
                <a:ext uri="{63B3BB69-23CF-44E3-9099-C40C66FF867C}">
                  <a14:compatExt spid="_x0000_s477187"/>
                </a:ext>
                <a:ext uri="{FF2B5EF4-FFF2-40B4-BE49-F238E27FC236}">
                  <a16:creationId xmlns:a16="http://schemas.microsoft.com/office/drawing/2014/main" id="{00000000-0008-0000-A100-000003480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609600</xdr:colOff>
          <xdr:row>36</xdr:row>
          <xdr:rowOff>38100</xdr:rowOff>
        </xdr:to>
        <xdr:sp macro="" textlink="">
          <xdr:nvSpPr>
            <xdr:cNvPr id="477188" name="Check Box 4" hidden="1">
              <a:extLst>
                <a:ext uri="{63B3BB69-23CF-44E3-9099-C40C66FF867C}">
                  <a14:compatExt spid="_x0000_s477188"/>
                </a:ext>
                <a:ext uri="{FF2B5EF4-FFF2-40B4-BE49-F238E27FC236}">
                  <a16:creationId xmlns:a16="http://schemas.microsoft.com/office/drawing/2014/main" id="{00000000-0008-0000-A100-000004480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38100</xdr:rowOff>
        </xdr:to>
        <xdr:sp macro="" textlink="">
          <xdr:nvSpPr>
            <xdr:cNvPr id="477189" name="Check Box 5" hidden="1">
              <a:extLst>
                <a:ext uri="{63B3BB69-23CF-44E3-9099-C40C66FF867C}">
                  <a14:compatExt spid="_x0000_s477189"/>
                </a:ext>
                <a:ext uri="{FF2B5EF4-FFF2-40B4-BE49-F238E27FC236}">
                  <a16:creationId xmlns:a16="http://schemas.microsoft.com/office/drawing/2014/main" id="{00000000-0008-0000-A100-000005480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8" name="Picture 1">
          <a:extLst>
            <a:ext uri="{FF2B5EF4-FFF2-40B4-BE49-F238E27FC236}">
              <a16:creationId xmlns:a16="http://schemas.microsoft.com/office/drawing/2014/main" id="{00000000-0008-0000-A1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9302456" y="838620"/>
          <a:ext cx="1219033"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9" name="Group 8">
          <a:extLst>
            <a:ext uri="{FF2B5EF4-FFF2-40B4-BE49-F238E27FC236}">
              <a16:creationId xmlns:a16="http://schemas.microsoft.com/office/drawing/2014/main" id="{00000000-0008-0000-A100-000009000000}"/>
            </a:ext>
          </a:extLst>
        </xdr:cNvPr>
        <xdr:cNvGrpSpPr>
          <a:grpSpLocks/>
        </xdr:cNvGrpSpPr>
      </xdr:nvGrpSpPr>
      <xdr:grpSpPr bwMode="auto">
        <a:xfrm>
          <a:off x="9916199263" y="769284"/>
          <a:ext cx="2511010" cy="1402556"/>
          <a:chOff x="7483" y="1187"/>
          <a:chExt cx="3022" cy="1915"/>
        </a:xfrm>
      </xdr:grpSpPr>
      <mc:AlternateContent xmlns:mc="http://schemas.openxmlformats.org/markup-compatibility/2006">
        <mc:Choice xmlns:a14="http://schemas.microsoft.com/office/drawing/2010/main" Requires="a14">
          <xdr:sp macro="" textlink="">
            <xdr:nvSpPr>
              <xdr:cNvPr id="477190" name="Object 6" hidden="1">
                <a:extLst>
                  <a:ext uri="{63B3BB69-23CF-44E3-9099-C40C66FF867C}">
                    <a14:compatExt spid="_x0000_s477190"/>
                  </a:ext>
                  <a:ext uri="{FF2B5EF4-FFF2-40B4-BE49-F238E27FC236}">
                    <a16:creationId xmlns:a16="http://schemas.microsoft.com/office/drawing/2014/main" id="{00000000-0008-0000-A100-0000064807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11" name="Text Box 4">
            <a:extLst>
              <a:ext uri="{FF2B5EF4-FFF2-40B4-BE49-F238E27FC236}">
                <a16:creationId xmlns:a16="http://schemas.microsoft.com/office/drawing/2014/main" id="{00000000-0008-0000-A100-00000B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12" name="Picture 11" descr="index">
          <a:extLst>
            <a:ext uri="{FF2B5EF4-FFF2-40B4-BE49-F238E27FC236}">
              <a16:creationId xmlns:a16="http://schemas.microsoft.com/office/drawing/2014/main" id="{00000000-0008-0000-A100-00000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74393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13" name="Picture 12">
          <a:extLst>
            <a:ext uri="{FF2B5EF4-FFF2-40B4-BE49-F238E27FC236}">
              <a16:creationId xmlns:a16="http://schemas.microsoft.com/office/drawing/2014/main" id="{00000000-0008-0000-A100-00000D000000}"/>
            </a:ext>
          </a:extLst>
        </xdr:cNvPr>
        <xdr:cNvPicPr>
          <a:picLocks noChangeAspect="1"/>
        </xdr:cNvPicPr>
      </xdr:nvPicPr>
      <xdr:blipFill>
        <a:blip xmlns:r="http://schemas.openxmlformats.org/officeDocument/2006/relationships" r:embed="rId1"/>
        <a:stretch>
          <a:fillRect/>
        </a:stretch>
      </xdr:blipFill>
      <xdr:spPr>
        <a:xfrm>
          <a:off x="9990048601" y="119062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180975</xdr:colOff>
          <xdr:row>34</xdr:row>
          <xdr:rowOff>247650</xdr:rowOff>
        </xdr:to>
        <xdr:sp macro="" textlink="">
          <xdr:nvSpPr>
            <xdr:cNvPr id="477191" name="Check Box 7" hidden="1">
              <a:extLst>
                <a:ext uri="{63B3BB69-23CF-44E3-9099-C40C66FF867C}">
                  <a14:compatExt spid="_x0000_s477191"/>
                </a:ext>
                <a:ext uri="{FF2B5EF4-FFF2-40B4-BE49-F238E27FC236}">
                  <a16:creationId xmlns:a16="http://schemas.microsoft.com/office/drawing/2014/main" id="{00000000-0008-0000-A100-000007480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657225</xdr:colOff>
          <xdr:row>34</xdr:row>
          <xdr:rowOff>247650</xdr:rowOff>
        </xdr:to>
        <xdr:sp macro="" textlink="">
          <xdr:nvSpPr>
            <xdr:cNvPr id="477192" name="Check Box 8" hidden="1">
              <a:extLst>
                <a:ext uri="{63B3BB69-23CF-44E3-9099-C40C66FF867C}">
                  <a14:compatExt spid="_x0000_s477192"/>
                </a:ext>
                <a:ext uri="{FF2B5EF4-FFF2-40B4-BE49-F238E27FC236}">
                  <a16:creationId xmlns:a16="http://schemas.microsoft.com/office/drawing/2014/main" id="{00000000-0008-0000-A100-000008480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228600</xdr:rowOff>
        </xdr:to>
        <xdr:sp macro="" textlink="">
          <xdr:nvSpPr>
            <xdr:cNvPr id="477193" name="Check Box 9" hidden="1">
              <a:extLst>
                <a:ext uri="{63B3BB69-23CF-44E3-9099-C40C66FF867C}">
                  <a14:compatExt spid="_x0000_s477193"/>
                </a:ext>
                <a:ext uri="{FF2B5EF4-FFF2-40B4-BE49-F238E27FC236}">
                  <a16:creationId xmlns:a16="http://schemas.microsoft.com/office/drawing/2014/main" id="{00000000-0008-0000-A100-000009480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276225</xdr:rowOff>
        </xdr:to>
        <xdr:sp macro="" textlink="">
          <xdr:nvSpPr>
            <xdr:cNvPr id="477194" name="Check Box 10" hidden="1">
              <a:extLst>
                <a:ext uri="{63B3BB69-23CF-44E3-9099-C40C66FF867C}">
                  <a14:compatExt spid="_x0000_s477194"/>
                </a:ext>
                <a:ext uri="{FF2B5EF4-FFF2-40B4-BE49-F238E27FC236}">
                  <a16:creationId xmlns:a16="http://schemas.microsoft.com/office/drawing/2014/main" id="{00000000-0008-0000-A100-00000A480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228600</xdr:colOff>
          <xdr:row>34</xdr:row>
          <xdr:rowOff>228600</xdr:rowOff>
        </xdr:to>
        <xdr:sp macro="" textlink="">
          <xdr:nvSpPr>
            <xdr:cNvPr id="477195" name="Check Box 11" hidden="1">
              <a:extLst>
                <a:ext uri="{63B3BB69-23CF-44E3-9099-C40C66FF867C}">
                  <a14:compatExt spid="_x0000_s477195"/>
                </a:ext>
                <a:ext uri="{FF2B5EF4-FFF2-40B4-BE49-F238E27FC236}">
                  <a16:creationId xmlns:a16="http://schemas.microsoft.com/office/drawing/2014/main" id="{00000000-0008-0000-A100-00000B480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63.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A200-000002000000}"/>
            </a:ext>
          </a:extLst>
        </xdr:cNvPr>
        <xdr:cNvPicPr>
          <a:picLocks noChangeAspect="1"/>
        </xdr:cNvPicPr>
      </xdr:nvPicPr>
      <xdr:blipFill>
        <a:blip xmlns:r="http://schemas.openxmlformats.org/officeDocument/2006/relationships" r:embed="rId1"/>
        <a:stretch>
          <a:fillRect/>
        </a:stretch>
      </xdr:blipFill>
      <xdr:spPr>
        <a:xfrm>
          <a:off x="9988619851"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152400</xdr:colOff>
          <xdr:row>34</xdr:row>
          <xdr:rowOff>247650</xdr:rowOff>
        </xdr:to>
        <xdr:sp macro="" textlink="">
          <xdr:nvSpPr>
            <xdr:cNvPr id="404481" name="Check Box 1" hidden="1">
              <a:extLst>
                <a:ext uri="{63B3BB69-23CF-44E3-9099-C40C66FF867C}">
                  <a14:compatExt spid="_x0000_s404481"/>
                </a:ext>
                <a:ext uri="{FF2B5EF4-FFF2-40B4-BE49-F238E27FC236}">
                  <a16:creationId xmlns:a16="http://schemas.microsoft.com/office/drawing/2014/main" id="{00000000-0008-0000-A200-0000012C06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404482" name="Check Box 2" hidden="1">
              <a:extLst>
                <a:ext uri="{63B3BB69-23CF-44E3-9099-C40C66FF867C}">
                  <a14:compatExt spid="_x0000_s404482"/>
                </a:ext>
                <a:ext uri="{FF2B5EF4-FFF2-40B4-BE49-F238E27FC236}">
                  <a16:creationId xmlns:a16="http://schemas.microsoft.com/office/drawing/2014/main" id="{00000000-0008-0000-A200-0000022C06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228600</xdr:rowOff>
        </xdr:to>
        <xdr:sp macro="" textlink="">
          <xdr:nvSpPr>
            <xdr:cNvPr id="404483" name="Check Box 3" hidden="1">
              <a:extLst>
                <a:ext uri="{63B3BB69-23CF-44E3-9099-C40C66FF867C}">
                  <a14:compatExt spid="_x0000_s404483"/>
                </a:ext>
                <a:ext uri="{FF2B5EF4-FFF2-40B4-BE49-F238E27FC236}">
                  <a16:creationId xmlns:a16="http://schemas.microsoft.com/office/drawing/2014/main" id="{00000000-0008-0000-A200-0000032C06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404484" name="Check Box 4" hidden="1">
              <a:extLst>
                <a:ext uri="{63B3BB69-23CF-44E3-9099-C40C66FF867C}">
                  <a14:compatExt spid="_x0000_s404484"/>
                </a:ext>
                <a:ext uri="{FF2B5EF4-FFF2-40B4-BE49-F238E27FC236}">
                  <a16:creationId xmlns:a16="http://schemas.microsoft.com/office/drawing/2014/main" id="{00000000-0008-0000-A200-0000042C06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A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016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A200-000004000000}"/>
            </a:ext>
          </a:extLst>
        </xdr:cNvPr>
        <xdr:cNvGrpSpPr>
          <a:grpSpLocks/>
        </xdr:cNvGrpSpPr>
      </xdr:nvGrpSpPr>
      <xdr:grpSpPr bwMode="auto">
        <a:xfrm>
          <a:off x="9914764910" y="769284"/>
          <a:ext cx="2511010" cy="1214008"/>
          <a:chOff x="7483" y="1187"/>
          <a:chExt cx="3022" cy="1915"/>
        </a:xfrm>
      </xdr:grpSpPr>
      <mc:AlternateContent xmlns:mc="http://schemas.openxmlformats.org/markup-compatibility/2006">
        <mc:Choice xmlns:a14="http://schemas.microsoft.com/office/drawing/2010/main" Requires="a14">
          <xdr:sp macro="" textlink="">
            <xdr:nvSpPr>
              <xdr:cNvPr id="404485" name="Object 5" hidden="1">
                <a:extLst>
                  <a:ext uri="{63B3BB69-23CF-44E3-9099-C40C66FF867C}">
                    <a14:compatExt spid="_x0000_s404485"/>
                  </a:ext>
                  <a:ext uri="{FF2B5EF4-FFF2-40B4-BE49-F238E27FC236}">
                    <a16:creationId xmlns:a16="http://schemas.microsoft.com/office/drawing/2014/main" id="{00000000-0008-0000-A200-0000052C06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A2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6" name="Picture 5" descr="index">
          <a:extLst>
            <a:ext uri="{FF2B5EF4-FFF2-40B4-BE49-F238E27FC236}">
              <a16:creationId xmlns:a16="http://schemas.microsoft.com/office/drawing/2014/main" id="{00000000-0008-0000-A2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34246" y="898712"/>
          <a:ext cx="1690347"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404486" name="Check Box 6" hidden="1">
              <a:extLst>
                <a:ext uri="{63B3BB69-23CF-44E3-9099-C40C66FF867C}">
                  <a14:compatExt spid="_x0000_s404486"/>
                </a:ext>
                <a:ext uri="{FF2B5EF4-FFF2-40B4-BE49-F238E27FC236}">
                  <a16:creationId xmlns:a16="http://schemas.microsoft.com/office/drawing/2014/main" id="{00000000-0008-0000-A200-0000062C06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64.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A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4028800" y="377803"/>
          <a:ext cx="2441121" cy="197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3" name="Picture 2" descr="index">
          <a:extLst>
            <a:ext uri="{FF2B5EF4-FFF2-40B4-BE49-F238E27FC236}">
              <a16:creationId xmlns:a16="http://schemas.microsoft.com/office/drawing/2014/main" id="{00000000-0008-0000-A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9150743" y="383216"/>
          <a:ext cx="1222192" cy="1882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100</xdr:row>
      <xdr:rowOff>233589</xdr:rowOff>
    </xdr:from>
    <xdr:to>
      <xdr:col>6</xdr:col>
      <xdr:colOff>4940527</xdr:colOff>
      <xdr:row>100</xdr:row>
      <xdr:rowOff>587374</xdr:rowOff>
    </xdr:to>
    <xdr:sp macro="" textlink="">
      <xdr:nvSpPr>
        <xdr:cNvPr id="4" name="Rectangle 3">
          <a:extLst>
            <a:ext uri="{FF2B5EF4-FFF2-40B4-BE49-F238E27FC236}">
              <a16:creationId xmlns:a16="http://schemas.microsoft.com/office/drawing/2014/main" id="{00000000-0008-0000-A300-000004000000}"/>
            </a:ext>
          </a:extLst>
        </xdr:cNvPr>
        <xdr:cNvSpPr/>
      </xdr:nvSpPr>
      <xdr:spPr>
        <a:xfrm flipH="1">
          <a:off x="9983422148" y="19045464"/>
          <a:ext cx="0" cy="13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1130525</xdr:colOff>
      <xdr:row>100</xdr:row>
      <xdr:rowOff>258536</xdr:rowOff>
    </xdr:from>
    <xdr:to>
      <xdr:col>6</xdr:col>
      <xdr:colOff>273276</xdr:colOff>
      <xdr:row>100</xdr:row>
      <xdr:rowOff>721177</xdr:rowOff>
    </xdr:to>
    <xdr:sp macro="" textlink="">
      <xdr:nvSpPr>
        <xdr:cNvPr id="5" name="Rectangle 4">
          <a:extLst>
            <a:ext uri="{FF2B5EF4-FFF2-40B4-BE49-F238E27FC236}">
              <a16:creationId xmlns:a16="http://schemas.microsoft.com/office/drawing/2014/main" id="{00000000-0008-0000-A300-000005000000}"/>
            </a:ext>
          </a:extLst>
        </xdr:cNvPr>
        <xdr:cNvSpPr/>
      </xdr:nvSpPr>
      <xdr:spPr>
        <a:xfrm flipH="1">
          <a:off x="9983755524" y="19051361"/>
          <a:ext cx="276226" cy="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100</xdr:row>
      <xdr:rowOff>187099</xdr:rowOff>
    </xdr:from>
    <xdr:to>
      <xdr:col>8</xdr:col>
      <xdr:colOff>1296761</xdr:colOff>
      <xdr:row>100</xdr:row>
      <xdr:rowOff>649741</xdr:rowOff>
    </xdr:to>
    <xdr:sp macro="" textlink="">
      <xdr:nvSpPr>
        <xdr:cNvPr id="6" name="Rectangle 5">
          <a:extLst>
            <a:ext uri="{FF2B5EF4-FFF2-40B4-BE49-F238E27FC236}">
              <a16:creationId xmlns:a16="http://schemas.microsoft.com/office/drawing/2014/main" id="{00000000-0008-0000-A300-000006000000}"/>
            </a:ext>
          </a:extLst>
        </xdr:cNvPr>
        <xdr:cNvSpPr/>
      </xdr:nvSpPr>
      <xdr:spPr>
        <a:xfrm flipH="1">
          <a:off x="9982198639" y="19046599"/>
          <a:ext cx="2723" cy="54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oneCellAnchor>
    <xdr:from>
      <xdr:col>5</xdr:col>
      <xdr:colOff>0</xdr:colOff>
      <xdr:row>100</xdr:row>
      <xdr:rowOff>0</xdr:rowOff>
    </xdr:from>
    <xdr:ext cx="9524" cy="219048"/>
    <xdr:pic>
      <xdr:nvPicPr>
        <xdr:cNvPr id="7" name="Picture 6">
          <a:extLst>
            <a:ext uri="{FF2B5EF4-FFF2-40B4-BE49-F238E27FC236}">
              <a16:creationId xmlns:a16="http://schemas.microsoft.com/office/drawing/2014/main" id="{00000000-0008-0000-A300-000007000000}"/>
            </a:ext>
          </a:extLst>
        </xdr:cNvPr>
        <xdr:cNvPicPr>
          <a:picLocks noChangeAspect="1"/>
        </xdr:cNvPicPr>
      </xdr:nvPicPr>
      <xdr:blipFill>
        <a:blip xmlns:r="http://schemas.openxmlformats.org/officeDocument/2006/relationships" r:embed="rId3"/>
        <a:stretch>
          <a:fillRect/>
        </a:stretch>
      </xdr:blipFill>
      <xdr:spPr>
        <a:xfrm>
          <a:off x="9984628876" y="18859500"/>
          <a:ext cx="9524" cy="219048"/>
        </a:xfrm>
        <a:prstGeom prst="rect">
          <a:avLst/>
        </a:prstGeom>
      </xdr:spPr>
    </xdr:pic>
    <xdr:clientData/>
  </xdr:oneCellAnchor>
  <xdr:twoCellAnchor>
    <xdr:from>
      <xdr:col>9</xdr:col>
      <xdr:colOff>3221263</xdr:colOff>
      <xdr:row>100</xdr:row>
      <xdr:rowOff>188686</xdr:rowOff>
    </xdr:from>
    <xdr:to>
      <xdr:col>9</xdr:col>
      <xdr:colOff>3652611</xdr:colOff>
      <xdr:row>100</xdr:row>
      <xdr:rowOff>651328</xdr:rowOff>
    </xdr:to>
    <xdr:sp macro="" textlink="">
      <xdr:nvSpPr>
        <xdr:cNvPr id="8" name="Rectangle 7">
          <a:extLst>
            <a:ext uri="{FF2B5EF4-FFF2-40B4-BE49-F238E27FC236}">
              <a16:creationId xmlns:a16="http://schemas.microsoft.com/office/drawing/2014/main" id="{00000000-0008-0000-A300-000008000000}"/>
            </a:ext>
          </a:extLst>
        </xdr:cNvPr>
        <xdr:cNvSpPr/>
      </xdr:nvSpPr>
      <xdr:spPr>
        <a:xfrm flipH="1">
          <a:off x="9981585864" y="19048186"/>
          <a:ext cx="2723" cy="54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100</xdr:row>
      <xdr:rowOff>290286</xdr:rowOff>
    </xdr:from>
    <xdr:to>
      <xdr:col>3</xdr:col>
      <xdr:colOff>749526</xdr:colOff>
      <xdr:row>100</xdr:row>
      <xdr:rowOff>752927</xdr:rowOff>
    </xdr:to>
    <xdr:sp macro="" textlink="">
      <xdr:nvSpPr>
        <xdr:cNvPr id="9" name="Rectangle 8">
          <a:extLst>
            <a:ext uri="{FF2B5EF4-FFF2-40B4-BE49-F238E27FC236}">
              <a16:creationId xmlns:a16="http://schemas.microsoft.com/office/drawing/2014/main" id="{00000000-0008-0000-A300-000009000000}"/>
            </a:ext>
          </a:extLst>
        </xdr:cNvPr>
        <xdr:cNvSpPr/>
      </xdr:nvSpPr>
      <xdr:spPr>
        <a:xfrm flipH="1">
          <a:off x="9985250949" y="19054536"/>
          <a:ext cx="238126" cy="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100</xdr:row>
      <xdr:rowOff>188686</xdr:rowOff>
    </xdr:from>
    <xdr:to>
      <xdr:col>10</xdr:col>
      <xdr:colOff>3652611</xdr:colOff>
      <xdr:row>100</xdr:row>
      <xdr:rowOff>651328</xdr:rowOff>
    </xdr:to>
    <xdr:sp macro="" textlink="">
      <xdr:nvSpPr>
        <xdr:cNvPr id="10" name="Rectangle 9">
          <a:extLst>
            <a:ext uri="{FF2B5EF4-FFF2-40B4-BE49-F238E27FC236}">
              <a16:creationId xmlns:a16="http://schemas.microsoft.com/office/drawing/2014/main" id="{00000000-0008-0000-A300-00000A000000}"/>
            </a:ext>
          </a:extLst>
        </xdr:cNvPr>
        <xdr:cNvSpPr/>
      </xdr:nvSpPr>
      <xdr:spPr>
        <a:xfrm flipH="1">
          <a:off x="9980976264" y="19048186"/>
          <a:ext cx="2723" cy="54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1273629</xdr:colOff>
      <xdr:row>1</xdr:row>
      <xdr:rowOff>1825603</xdr:rowOff>
    </xdr:from>
    <xdr:to>
      <xdr:col>5</xdr:col>
      <xdr:colOff>1219200</xdr:colOff>
      <xdr:row>2</xdr:row>
      <xdr:rowOff>3470635</xdr:rowOff>
    </xdr:to>
    <xdr:pic>
      <xdr:nvPicPr>
        <xdr:cNvPr id="11" name="Picture 10">
          <a:extLst>
            <a:ext uri="{FF2B5EF4-FFF2-40B4-BE49-F238E27FC236}">
              <a16:creationId xmlns:a16="http://schemas.microsoft.com/office/drawing/2014/main" id="{00000000-0008-0000-A3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4028800" y="377803"/>
          <a:ext cx="2441121" cy="197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12" name="Picture 11" descr="index">
          <a:extLst>
            <a:ext uri="{FF2B5EF4-FFF2-40B4-BE49-F238E27FC236}">
              <a16:creationId xmlns:a16="http://schemas.microsoft.com/office/drawing/2014/main" id="{00000000-0008-0000-A3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9150743" y="383216"/>
          <a:ext cx="1222192" cy="1882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3" name="Picture 12">
          <a:extLst>
            <a:ext uri="{FF2B5EF4-FFF2-40B4-BE49-F238E27FC236}">
              <a16:creationId xmlns:a16="http://schemas.microsoft.com/office/drawing/2014/main" id="{00000000-0008-0000-A3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4028800" y="377803"/>
          <a:ext cx="2441121" cy="197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14" name="Picture 13" descr="index">
          <a:extLst>
            <a:ext uri="{FF2B5EF4-FFF2-40B4-BE49-F238E27FC236}">
              <a16:creationId xmlns:a16="http://schemas.microsoft.com/office/drawing/2014/main" id="{00000000-0008-0000-A3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9150743" y="383216"/>
          <a:ext cx="1222192" cy="1882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5.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A400-000002000000}"/>
            </a:ext>
          </a:extLst>
        </xdr:cNvPr>
        <xdr:cNvPicPr>
          <a:picLocks noChangeAspect="1"/>
        </xdr:cNvPicPr>
      </xdr:nvPicPr>
      <xdr:blipFill>
        <a:blip xmlns:r="http://schemas.openxmlformats.org/officeDocument/2006/relationships" r:embed="rId1"/>
        <a:stretch>
          <a:fillRect/>
        </a:stretch>
      </xdr:blipFill>
      <xdr:spPr>
        <a:xfrm>
          <a:off x="9987743551" y="109442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A4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A4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405505" name="Object 1" hidden="1">
                <a:extLst>
                  <a:ext uri="{63B3BB69-23CF-44E3-9099-C40C66FF867C}">
                    <a14:compatExt spid="_x0000_s405505"/>
                  </a:ext>
                  <a:ext uri="{FF2B5EF4-FFF2-40B4-BE49-F238E27FC236}">
                    <a16:creationId xmlns:a16="http://schemas.microsoft.com/office/drawing/2014/main" id="{00000000-0008-0000-A400-0000013006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A4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A4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A400-000007000000}"/>
            </a:ext>
          </a:extLst>
        </xdr:cNvPr>
        <xdr:cNvPicPr>
          <a:picLocks noChangeAspect="1"/>
        </xdr:cNvPicPr>
      </xdr:nvPicPr>
      <xdr:blipFill>
        <a:blip xmlns:r="http://schemas.openxmlformats.org/officeDocument/2006/relationships" r:embed="rId1"/>
        <a:stretch>
          <a:fillRect/>
        </a:stretch>
      </xdr:blipFill>
      <xdr:spPr>
        <a:xfrm>
          <a:off x="9987743551" y="106203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405506" name="Check Box 2" hidden="1">
              <a:extLst>
                <a:ext uri="{63B3BB69-23CF-44E3-9099-C40C66FF867C}">
                  <a14:compatExt spid="_x0000_s405506"/>
                </a:ext>
                <a:ext uri="{FF2B5EF4-FFF2-40B4-BE49-F238E27FC236}">
                  <a16:creationId xmlns:a16="http://schemas.microsoft.com/office/drawing/2014/main" id="{00000000-0008-0000-A400-0000023006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405507" name="Check Box 3" hidden="1">
              <a:extLst>
                <a:ext uri="{63B3BB69-23CF-44E3-9099-C40C66FF867C}">
                  <a14:compatExt spid="_x0000_s405507"/>
                </a:ext>
                <a:ext uri="{FF2B5EF4-FFF2-40B4-BE49-F238E27FC236}">
                  <a16:creationId xmlns:a16="http://schemas.microsoft.com/office/drawing/2014/main" id="{00000000-0008-0000-A400-0000033006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405508" name="Check Box 4" hidden="1">
              <a:extLst>
                <a:ext uri="{63B3BB69-23CF-44E3-9099-C40C66FF867C}">
                  <a14:compatExt spid="_x0000_s405508"/>
                </a:ext>
                <a:ext uri="{FF2B5EF4-FFF2-40B4-BE49-F238E27FC236}">
                  <a16:creationId xmlns:a16="http://schemas.microsoft.com/office/drawing/2014/main" id="{00000000-0008-0000-A400-0000043006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405509" name="Check Box 5" hidden="1">
              <a:extLst>
                <a:ext uri="{63B3BB69-23CF-44E3-9099-C40C66FF867C}">
                  <a14:compatExt spid="_x0000_s405509"/>
                </a:ext>
                <a:ext uri="{FF2B5EF4-FFF2-40B4-BE49-F238E27FC236}">
                  <a16:creationId xmlns:a16="http://schemas.microsoft.com/office/drawing/2014/main" id="{00000000-0008-0000-A400-0000053006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405510" name="Check Box 6" hidden="1">
              <a:extLst>
                <a:ext uri="{63B3BB69-23CF-44E3-9099-C40C66FF867C}">
                  <a14:compatExt spid="_x0000_s405510"/>
                </a:ext>
                <a:ext uri="{FF2B5EF4-FFF2-40B4-BE49-F238E27FC236}">
                  <a16:creationId xmlns:a16="http://schemas.microsoft.com/office/drawing/2014/main" id="{00000000-0008-0000-A400-0000063006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66.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A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4028800" y="377803"/>
          <a:ext cx="2441121" cy="197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3" name="Picture 2" descr="index">
          <a:extLst>
            <a:ext uri="{FF2B5EF4-FFF2-40B4-BE49-F238E27FC236}">
              <a16:creationId xmlns:a16="http://schemas.microsoft.com/office/drawing/2014/main" id="{00000000-0008-0000-A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9150743" y="383216"/>
          <a:ext cx="1222192" cy="1882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100</xdr:row>
      <xdr:rowOff>233589</xdr:rowOff>
    </xdr:from>
    <xdr:to>
      <xdr:col>6</xdr:col>
      <xdr:colOff>4940527</xdr:colOff>
      <xdr:row>100</xdr:row>
      <xdr:rowOff>587374</xdr:rowOff>
    </xdr:to>
    <xdr:sp macro="" textlink="">
      <xdr:nvSpPr>
        <xdr:cNvPr id="4" name="Rectangle 3">
          <a:extLst>
            <a:ext uri="{FF2B5EF4-FFF2-40B4-BE49-F238E27FC236}">
              <a16:creationId xmlns:a16="http://schemas.microsoft.com/office/drawing/2014/main" id="{00000000-0008-0000-A500-000004000000}"/>
            </a:ext>
          </a:extLst>
        </xdr:cNvPr>
        <xdr:cNvSpPr/>
      </xdr:nvSpPr>
      <xdr:spPr>
        <a:xfrm flipH="1">
          <a:off x="9983422148" y="19045464"/>
          <a:ext cx="0" cy="13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1130525</xdr:colOff>
      <xdr:row>100</xdr:row>
      <xdr:rowOff>258536</xdr:rowOff>
    </xdr:from>
    <xdr:to>
      <xdr:col>6</xdr:col>
      <xdr:colOff>273276</xdr:colOff>
      <xdr:row>100</xdr:row>
      <xdr:rowOff>721177</xdr:rowOff>
    </xdr:to>
    <xdr:sp macro="" textlink="">
      <xdr:nvSpPr>
        <xdr:cNvPr id="5" name="Rectangle 4">
          <a:extLst>
            <a:ext uri="{FF2B5EF4-FFF2-40B4-BE49-F238E27FC236}">
              <a16:creationId xmlns:a16="http://schemas.microsoft.com/office/drawing/2014/main" id="{00000000-0008-0000-A500-000005000000}"/>
            </a:ext>
          </a:extLst>
        </xdr:cNvPr>
        <xdr:cNvSpPr/>
      </xdr:nvSpPr>
      <xdr:spPr>
        <a:xfrm flipH="1">
          <a:off x="9983755524" y="19051361"/>
          <a:ext cx="276226" cy="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100</xdr:row>
      <xdr:rowOff>187099</xdr:rowOff>
    </xdr:from>
    <xdr:to>
      <xdr:col>8</xdr:col>
      <xdr:colOff>1296761</xdr:colOff>
      <xdr:row>100</xdr:row>
      <xdr:rowOff>649741</xdr:rowOff>
    </xdr:to>
    <xdr:sp macro="" textlink="">
      <xdr:nvSpPr>
        <xdr:cNvPr id="6" name="Rectangle 5">
          <a:extLst>
            <a:ext uri="{FF2B5EF4-FFF2-40B4-BE49-F238E27FC236}">
              <a16:creationId xmlns:a16="http://schemas.microsoft.com/office/drawing/2014/main" id="{00000000-0008-0000-A500-000006000000}"/>
            </a:ext>
          </a:extLst>
        </xdr:cNvPr>
        <xdr:cNvSpPr/>
      </xdr:nvSpPr>
      <xdr:spPr>
        <a:xfrm flipH="1">
          <a:off x="9982198639" y="19046599"/>
          <a:ext cx="2723" cy="54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oneCellAnchor>
    <xdr:from>
      <xdr:col>5</xdr:col>
      <xdr:colOff>0</xdr:colOff>
      <xdr:row>100</xdr:row>
      <xdr:rowOff>0</xdr:rowOff>
    </xdr:from>
    <xdr:ext cx="9524" cy="219048"/>
    <xdr:pic>
      <xdr:nvPicPr>
        <xdr:cNvPr id="7" name="Picture 6">
          <a:extLst>
            <a:ext uri="{FF2B5EF4-FFF2-40B4-BE49-F238E27FC236}">
              <a16:creationId xmlns:a16="http://schemas.microsoft.com/office/drawing/2014/main" id="{00000000-0008-0000-A500-000007000000}"/>
            </a:ext>
          </a:extLst>
        </xdr:cNvPr>
        <xdr:cNvPicPr>
          <a:picLocks noChangeAspect="1"/>
        </xdr:cNvPicPr>
      </xdr:nvPicPr>
      <xdr:blipFill>
        <a:blip xmlns:r="http://schemas.openxmlformats.org/officeDocument/2006/relationships" r:embed="rId3"/>
        <a:stretch>
          <a:fillRect/>
        </a:stretch>
      </xdr:blipFill>
      <xdr:spPr>
        <a:xfrm>
          <a:off x="9984628876" y="18859500"/>
          <a:ext cx="9524" cy="219048"/>
        </a:xfrm>
        <a:prstGeom prst="rect">
          <a:avLst/>
        </a:prstGeom>
      </xdr:spPr>
    </xdr:pic>
    <xdr:clientData/>
  </xdr:oneCellAnchor>
  <xdr:twoCellAnchor>
    <xdr:from>
      <xdr:col>9</xdr:col>
      <xdr:colOff>3221263</xdr:colOff>
      <xdr:row>100</xdr:row>
      <xdr:rowOff>188686</xdr:rowOff>
    </xdr:from>
    <xdr:to>
      <xdr:col>9</xdr:col>
      <xdr:colOff>3652611</xdr:colOff>
      <xdr:row>100</xdr:row>
      <xdr:rowOff>651328</xdr:rowOff>
    </xdr:to>
    <xdr:sp macro="" textlink="">
      <xdr:nvSpPr>
        <xdr:cNvPr id="8" name="Rectangle 7">
          <a:extLst>
            <a:ext uri="{FF2B5EF4-FFF2-40B4-BE49-F238E27FC236}">
              <a16:creationId xmlns:a16="http://schemas.microsoft.com/office/drawing/2014/main" id="{00000000-0008-0000-A500-000008000000}"/>
            </a:ext>
          </a:extLst>
        </xdr:cNvPr>
        <xdr:cNvSpPr/>
      </xdr:nvSpPr>
      <xdr:spPr>
        <a:xfrm flipH="1">
          <a:off x="9981585864" y="19048186"/>
          <a:ext cx="2723" cy="54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100</xdr:row>
      <xdr:rowOff>290286</xdr:rowOff>
    </xdr:from>
    <xdr:to>
      <xdr:col>3</xdr:col>
      <xdr:colOff>749526</xdr:colOff>
      <xdr:row>100</xdr:row>
      <xdr:rowOff>752927</xdr:rowOff>
    </xdr:to>
    <xdr:sp macro="" textlink="">
      <xdr:nvSpPr>
        <xdr:cNvPr id="9" name="Rectangle 8">
          <a:extLst>
            <a:ext uri="{FF2B5EF4-FFF2-40B4-BE49-F238E27FC236}">
              <a16:creationId xmlns:a16="http://schemas.microsoft.com/office/drawing/2014/main" id="{00000000-0008-0000-A500-000009000000}"/>
            </a:ext>
          </a:extLst>
        </xdr:cNvPr>
        <xdr:cNvSpPr/>
      </xdr:nvSpPr>
      <xdr:spPr>
        <a:xfrm flipH="1">
          <a:off x="9985250949" y="19054536"/>
          <a:ext cx="238126" cy="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100</xdr:row>
      <xdr:rowOff>188686</xdr:rowOff>
    </xdr:from>
    <xdr:to>
      <xdr:col>10</xdr:col>
      <xdr:colOff>3652611</xdr:colOff>
      <xdr:row>100</xdr:row>
      <xdr:rowOff>651328</xdr:rowOff>
    </xdr:to>
    <xdr:sp macro="" textlink="">
      <xdr:nvSpPr>
        <xdr:cNvPr id="10" name="Rectangle 9">
          <a:extLst>
            <a:ext uri="{FF2B5EF4-FFF2-40B4-BE49-F238E27FC236}">
              <a16:creationId xmlns:a16="http://schemas.microsoft.com/office/drawing/2014/main" id="{00000000-0008-0000-A500-00000A000000}"/>
            </a:ext>
          </a:extLst>
        </xdr:cNvPr>
        <xdr:cNvSpPr/>
      </xdr:nvSpPr>
      <xdr:spPr>
        <a:xfrm flipH="1">
          <a:off x="9980976264" y="19048186"/>
          <a:ext cx="2723" cy="54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1273629</xdr:colOff>
      <xdr:row>1</xdr:row>
      <xdr:rowOff>1825603</xdr:rowOff>
    </xdr:from>
    <xdr:to>
      <xdr:col>5</xdr:col>
      <xdr:colOff>1219200</xdr:colOff>
      <xdr:row>2</xdr:row>
      <xdr:rowOff>3470635</xdr:rowOff>
    </xdr:to>
    <xdr:pic>
      <xdr:nvPicPr>
        <xdr:cNvPr id="11" name="Picture 10">
          <a:extLst>
            <a:ext uri="{FF2B5EF4-FFF2-40B4-BE49-F238E27FC236}">
              <a16:creationId xmlns:a16="http://schemas.microsoft.com/office/drawing/2014/main" id="{00000000-0008-0000-A5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4028800" y="377803"/>
          <a:ext cx="2441121" cy="197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12" name="Picture 11" descr="index">
          <a:extLst>
            <a:ext uri="{FF2B5EF4-FFF2-40B4-BE49-F238E27FC236}">
              <a16:creationId xmlns:a16="http://schemas.microsoft.com/office/drawing/2014/main" id="{00000000-0008-0000-A5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9150743" y="383216"/>
          <a:ext cx="1222192" cy="1882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1273629</xdr:colOff>
      <xdr:row>1</xdr:row>
      <xdr:rowOff>1825603</xdr:rowOff>
    </xdr:from>
    <xdr:to>
      <xdr:col>5</xdr:col>
      <xdr:colOff>1219200</xdr:colOff>
      <xdr:row>2</xdr:row>
      <xdr:rowOff>3470635</xdr:rowOff>
    </xdr:to>
    <xdr:pic>
      <xdr:nvPicPr>
        <xdr:cNvPr id="13" name="Picture 12">
          <a:extLst>
            <a:ext uri="{FF2B5EF4-FFF2-40B4-BE49-F238E27FC236}">
              <a16:creationId xmlns:a16="http://schemas.microsoft.com/office/drawing/2014/main" id="{00000000-0008-0000-A5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4028800" y="377803"/>
          <a:ext cx="2441121" cy="197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14" name="Picture 13" descr="index">
          <a:extLst>
            <a:ext uri="{FF2B5EF4-FFF2-40B4-BE49-F238E27FC236}">
              <a16:creationId xmlns:a16="http://schemas.microsoft.com/office/drawing/2014/main" id="{00000000-0008-0000-A5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9150743" y="383216"/>
          <a:ext cx="1222192" cy="1882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7.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A600-000002000000}"/>
            </a:ext>
          </a:extLst>
        </xdr:cNvPr>
        <xdr:cNvPicPr>
          <a:picLocks noChangeAspect="1"/>
        </xdr:cNvPicPr>
      </xdr:nvPicPr>
      <xdr:blipFill>
        <a:blip xmlns:r="http://schemas.openxmlformats.org/officeDocument/2006/relationships" r:embed="rId1"/>
        <a:stretch>
          <a:fillRect/>
        </a:stretch>
      </xdr:blipFill>
      <xdr:spPr>
        <a:xfrm>
          <a:off x="9987743551" y="107156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A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A6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406529" name="Object 1" hidden="1">
                <a:extLst>
                  <a:ext uri="{63B3BB69-23CF-44E3-9099-C40C66FF867C}">
                    <a14:compatExt spid="_x0000_s406529"/>
                  </a:ext>
                  <a:ext uri="{FF2B5EF4-FFF2-40B4-BE49-F238E27FC236}">
                    <a16:creationId xmlns:a16="http://schemas.microsoft.com/office/drawing/2014/main" id="{00000000-0008-0000-A600-0000013406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A6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A6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A600-000007000000}"/>
            </a:ext>
          </a:extLst>
        </xdr:cNvPr>
        <xdr:cNvPicPr>
          <a:picLocks noChangeAspect="1"/>
        </xdr:cNvPicPr>
      </xdr:nvPicPr>
      <xdr:blipFill>
        <a:blip xmlns:r="http://schemas.openxmlformats.org/officeDocument/2006/relationships" r:embed="rId1"/>
        <a:stretch>
          <a:fillRect/>
        </a:stretch>
      </xdr:blipFill>
      <xdr:spPr>
        <a:xfrm>
          <a:off x="9987743551" y="103917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406530" name="Check Box 2" hidden="1">
              <a:extLst>
                <a:ext uri="{63B3BB69-23CF-44E3-9099-C40C66FF867C}">
                  <a14:compatExt spid="_x0000_s406530"/>
                </a:ext>
                <a:ext uri="{FF2B5EF4-FFF2-40B4-BE49-F238E27FC236}">
                  <a16:creationId xmlns:a16="http://schemas.microsoft.com/office/drawing/2014/main" id="{00000000-0008-0000-A600-0000023406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406531" name="Check Box 3" hidden="1">
              <a:extLst>
                <a:ext uri="{63B3BB69-23CF-44E3-9099-C40C66FF867C}">
                  <a14:compatExt spid="_x0000_s406531"/>
                </a:ext>
                <a:ext uri="{FF2B5EF4-FFF2-40B4-BE49-F238E27FC236}">
                  <a16:creationId xmlns:a16="http://schemas.microsoft.com/office/drawing/2014/main" id="{00000000-0008-0000-A600-0000033406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406532" name="Check Box 4" hidden="1">
              <a:extLst>
                <a:ext uri="{63B3BB69-23CF-44E3-9099-C40C66FF867C}">
                  <a14:compatExt spid="_x0000_s406532"/>
                </a:ext>
                <a:ext uri="{FF2B5EF4-FFF2-40B4-BE49-F238E27FC236}">
                  <a16:creationId xmlns:a16="http://schemas.microsoft.com/office/drawing/2014/main" id="{00000000-0008-0000-A600-0000043406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406533" name="Check Box 5" hidden="1">
              <a:extLst>
                <a:ext uri="{63B3BB69-23CF-44E3-9099-C40C66FF867C}">
                  <a14:compatExt spid="_x0000_s406533"/>
                </a:ext>
                <a:ext uri="{FF2B5EF4-FFF2-40B4-BE49-F238E27FC236}">
                  <a16:creationId xmlns:a16="http://schemas.microsoft.com/office/drawing/2014/main" id="{00000000-0008-0000-A600-0000053406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406534" name="Check Box 6" hidden="1">
              <a:extLst>
                <a:ext uri="{63B3BB69-23CF-44E3-9099-C40C66FF867C}">
                  <a14:compatExt spid="_x0000_s406534"/>
                </a:ext>
                <a:ext uri="{FF2B5EF4-FFF2-40B4-BE49-F238E27FC236}">
                  <a16:creationId xmlns:a16="http://schemas.microsoft.com/office/drawing/2014/main" id="{00000000-0008-0000-A600-0000063406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68.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A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4028800" y="377803"/>
          <a:ext cx="2441121" cy="197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3" name="Picture 2" descr="index">
          <a:extLst>
            <a:ext uri="{FF2B5EF4-FFF2-40B4-BE49-F238E27FC236}">
              <a16:creationId xmlns:a16="http://schemas.microsoft.com/office/drawing/2014/main" id="{00000000-0008-0000-A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9150743" y="383216"/>
          <a:ext cx="1222192" cy="1882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100</xdr:row>
      <xdr:rowOff>233589</xdr:rowOff>
    </xdr:from>
    <xdr:to>
      <xdr:col>6</xdr:col>
      <xdr:colOff>4940527</xdr:colOff>
      <xdr:row>100</xdr:row>
      <xdr:rowOff>587374</xdr:rowOff>
    </xdr:to>
    <xdr:sp macro="" textlink="">
      <xdr:nvSpPr>
        <xdr:cNvPr id="4" name="Rectangle 3">
          <a:extLst>
            <a:ext uri="{FF2B5EF4-FFF2-40B4-BE49-F238E27FC236}">
              <a16:creationId xmlns:a16="http://schemas.microsoft.com/office/drawing/2014/main" id="{00000000-0008-0000-A700-000004000000}"/>
            </a:ext>
          </a:extLst>
        </xdr:cNvPr>
        <xdr:cNvSpPr/>
      </xdr:nvSpPr>
      <xdr:spPr>
        <a:xfrm flipH="1">
          <a:off x="9983422148" y="19045464"/>
          <a:ext cx="0" cy="13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1130525</xdr:colOff>
      <xdr:row>100</xdr:row>
      <xdr:rowOff>258536</xdr:rowOff>
    </xdr:from>
    <xdr:to>
      <xdr:col>6</xdr:col>
      <xdr:colOff>273276</xdr:colOff>
      <xdr:row>100</xdr:row>
      <xdr:rowOff>721177</xdr:rowOff>
    </xdr:to>
    <xdr:sp macro="" textlink="">
      <xdr:nvSpPr>
        <xdr:cNvPr id="5" name="Rectangle 4">
          <a:extLst>
            <a:ext uri="{FF2B5EF4-FFF2-40B4-BE49-F238E27FC236}">
              <a16:creationId xmlns:a16="http://schemas.microsoft.com/office/drawing/2014/main" id="{00000000-0008-0000-A700-000005000000}"/>
            </a:ext>
          </a:extLst>
        </xdr:cNvPr>
        <xdr:cNvSpPr/>
      </xdr:nvSpPr>
      <xdr:spPr>
        <a:xfrm flipH="1">
          <a:off x="9983755524" y="19051361"/>
          <a:ext cx="276226" cy="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100</xdr:row>
      <xdr:rowOff>187099</xdr:rowOff>
    </xdr:from>
    <xdr:to>
      <xdr:col>8</xdr:col>
      <xdr:colOff>1296761</xdr:colOff>
      <xdr:row>100</xdr:row>
      <xdr:rowOff>649741</xdr:rowOff>
    </xdr:to>
    <xdr:sp macro="" textlink="">
      <xdr:nvSpPr>
        <xdr:cNvPr id="6" name="Rectangle 5">
          <a:extLst>
            <a:ext uri="{FF2B5EF4-FFF2-40B4-BE49-F238E27FC236}">
              <a16:creationId xmlns:a16="http://schemas.microsoft.com/office/drawing/2014/main" id="{00000000-0008-0000-A700-000006000000}"/>
            </a:ext>
          </a:extLst>
        </xdr:cNvPr>
        <xdr:cNvSpPr/>
      </xdr:nvSpPr>
      <xdr:spPr>
        <a:xfrm flipH="1">
          <a:off x="9982198639" y="19046599"/>
          <a:ext cx="2723" cy="54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oneCellAnchor>
    <xdr:from>
      <xdr:col>5</xdr:col>
      <xdr:colOff>0</xdr:colOff>
      <xdr:row>100</xdr:row>
      <xdr:rowOff>0</xdr:rowOff>
    </xdr:from>
    <xdr:ext cx="9524" cy="219048"/>
    <xdr:pic>
      <xdr:nvPicPr>
        <xdr:cNvPr id="7" name="Picture 6">
          <a:extLst>
            <a:ext uri="{FF2B5EF4-FFF2-40B4-BE49-F238E27FC236}">
              <a16:creationId xmlns:a16="http://schemas.microsoft.com/office/drawing/2014/main" id="{00000000-0008-0000-A700-000007000000}"/>
            </a:ext>
          </a:extLst>
        </xdr:cNvPr>
        <xdr:cNvPicPr>
          <a:picLocks noChangeAspect="1"/>
        </xdr:cNvPicPr>
      </xdr:nvPicPr>
      <xdr:blipFill>
        <a:blip xmlns:r="http://schemas.openxmlformats.org/officeDocument/2006/relationships" r:embed="rId3"/>
        <a:stretch>
          <a:fillRect/>
        </a:stretch>
      </xdr:blipFill>
      <xdr:spPr>
        <a:xfrm>
          <a:off x="9984628876" y="18859500"/>
          <a:ext cx="9524" cy="219048"/>
        </a:xfrm>
        <a:prstGeom prst="rect">
          <a:avLst/>
        </a:prstGeom>
      </xdr:spPr>
    </xdr:pic>
    <xdr:clientData/>
  </xdr:oneCellAnchor>
  <xdr:twoCellAnchor>
    <xdr:from>
      <xdr:col>9</xdr:col>
      <xdr:colOff>3221263</xdr:colOff>
      <xdr:row>100</xdr:row>
      <xdr:rowOff>188686</xdr:rowOff>
    </xdr:from>
    <xdr:to>
      <xdr:col>9</xdr:col>
      <xdr:colOff>3652611</xdr:colOff>
      <xdr:row>100</xdr:row>
      <xdr:rowOff>651328</xdr:rowOff>
    </xdr:to>
    <xdr:sp macro="" textlink="">
      <xdr:nvSpPr>
        <xdr:cNvPr id="8" name="Rectangle 7">
          <a:extLst>
            <a:ext uri="{FF2B5EF4-FFF2-40B4-BE49-F238E27FC236}">
              <a16:creationId xmlns:a16="http://schemas.microsoft.com/office/drawing/2014/main" id="{00000000-0008-0000-A700-000008000000}"/>
            </a:ext>
          </a:extLst>
        </xdr:cNvPr>
        <xdr:cNvSpPr/>
      </xdr:nvSpPr>
      <xdr:spPr>
        <a:xfrm flipH="1">
          <a:off x="9981585864" y="19048186"/>
          <a:ext cx="2723" cy="54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100</xdr:row>
      <xdr:rowOff>290286</xdr:rowOff>
    </xdr:from>
    <xdr:to>
      <xdr:col>3</xdr:col>
      <xdr:colOff>749526</xdr:colOff>
      <xdr:row>100</xdr:row>
      <xdr:rowOff>752927</xdr:rowOff>
    </xdr:to>
    <xdr:sp macro="" textlink="">
      <xdr:nvSpPr>
        <xdr:cNvPr id="9" name="Rectangle 8">
          <a:extLst>
            <a:ext uri="{FF2B5EF4-FFF2-40B4-BE49-F238E27FC236}">
              <a16:creationId xmlns:a16="http://schemas.microsoft.com/office/drawing/2014/main" id="{00000000-0008-0000-A700-000009000000}"/>
            </a:ext>
          </a:extLst>
        </xdr:cNvPr>
        <xdr:cNvSpPr/>
      </xdr:nvSpPr>
      <xdr:spPr>
        <a:xfrm flipH="1">
          <a:off x="9985250949" y="19054536"/>
          <a:ext cx="238126" cy="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100</xdr:row>
      <xdr:rowOff>188686</xdr:rowOff>
    </xdr:from>
    <xdr:to>
      <xdr:col>10</xdr:col>
      <xdr:colOff>3652611</xdr:colOff>
      <xdr:row>100</xdr:row>
      <xdr:rowOff>651328</xdr:rowOff>
    </xdr:to>
    <xdr:sp macro="" textlink="">
      <xdr:nvSpPr>
        <xdr:cNvPr id="10" name="Rectangle 9">
          <a:extLst>
            <a:ext uri="{FF2B5EF4-FFF2-40B4-BE49-F238E27FC236}">
              <a16:creationId xmlns:a16="http://schemas.microsoft.com/office/drawing/2014/main" id="{00000000-0008-0000-A700-00000A000000}"/>
            </a:ext>
          </a:extLst>
        </xdr:cNvPr>
        <xdr:cNvSpPr/>
      </xdr:nvSpPr>
      <xdr:spPr>
        <a:xfrm flipH="1">
          <a:off x="9980976264" y="19048186"/>
          <a:ext cx="2723" cy="54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xdr:col>
      <xdr:colOff>1273629</xdr:colOff>
      <xdr:row>1</xdr:row>
      <xdr:rowOff>1825603</xdr:rowOff>
    </xdr:from>
    <xdr:to>
      <xdr:col>5</xdr:col>
      <xdr:colOff>1219200</xdr:colOff>
      <xdr:row>2</xdr:row>
      <xdr:rowOff>3470635</xdr:rowOff>
    </xdr:to>
    <xdr:pic>
      <xdr:nvPicPr>
        <xdr:cNvPr id="11" name="Picture 10">
          <a:extLst>
            <a:ext uri="{FF2B5EF4-FFF2-40B4-BE49-F238E27FC236}">
              <a16:creationId xmlns:a16="http://schemas.microsoft.com/office/drawing/2014/main" id="{00000000-0008-0000-A7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4028800" y="377803"/>
          <a:ext cx="2441121" cy="197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12" name="Picture 11" descr="index">
          <a:extLst>
            <a:ext uri="{FF2B5EF4-FFF2-40B4-BE49-F238E27FC236}">
              <a16:creationId xmlns:a16="http://schemas.microsoft.com/office/drawing/2014/main" id="{00000000-0008-0000-A7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9150743" y="383216"/>
          <a:ext cx="1222192" cy="1882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9.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A800-000002000000}"/>
            </a:ext>
          </a:extLst>
        </xdr:cNvPr>
        <xdr:cNvPicPr>
          <a:picLocks noChangeAspect="1"/>
        </xdr:cNvPicPr>
      </xdr:nvPicPr>
      <xdr:blipFill>
        <a:blip xmlns:r="http://schemas.openxmlformats.org/officeDocument/2006/relationships" r:embed="rId1"/>
        <a:stretch>
          <a:fillRect/>
        </a:stretch>
      </xdr:blipFill>
      <xdr:spPr>
        <a:xfrm>
          <a:off x="9990048601" y="121920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38100</xdr:rowOff>
        </xdr:to>
        <xdr:sp macro="" textlink="">
          <xdr:nvSpPr>
            <xdr:cNvPr id="407553" name="Check Box 1" hidden="1">
              <a:extLst>
                <a:ext uri="{63B3BB69-23CF-44E3-9099-C40C66FF867C}">
                  <a14:compatExt spid="_x0000_s407553"/>
                </a:ext>
                <a:ext uri="{FF2B5EF4-FFF2-40B4-BE49-F238E27FC236}">
                  <a16:creationId xmlns:a16="http://schemas.microsoft.com/office/drawing/2014/main" id="{00000000-0008-0000-A800-0000013806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1009650</xdr:colOff>
          <xdr:row>36</xdr:row>
          <xdr:rowOff>9525</xdr:rowOff>
        </xdr:to>
        <xdr:sp macro="" textlink="">
          <xdr:nvSpPr>
            <xdr:cNvPr id="407554" name="Check Box 2" hidden="1">
              <a:extLst>
                <a:ext uri="{63B3BB69-23CF-44E3-9099-C40C66FF867C}">
                  <a14:compatExt spid="_x0000_s407554"/>
                </a:ext>
                <a:ext uri="{FF2B5EF4-FFF2-40B4-BE49-F238E27FC236}">
                  <a16:creationId xmlns:a16="http://schemas.microsoft.com/office/drawing/2014/main" id="{00000000-0008-0000-A800-0000023806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407555" name="Check Box 3" hidden="1">
              <a:extLst>
                <a:ext uri="{63B3BB69-23CF-44E3-9099-C40C66FF867C}">
                  <a14:compatExt spid="_x0000_s407555"/>
                </a:ext>
                <a:ext uri="{FF2B5EF4-FFF2-40B4-BE49-F238E27FC236}">
                  <a16:creationId xmlns:a16="http://schemas.microsoft.com/office/drawing/2014/main" id="{00000000-0008-0000-A800-0000033806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609600</xdr:colOff>
          <xdr:row>36</xdr:row>
          <xdr:rowOff>38100</xdr:rowOff>
        </xdr:to>
        <xdr:sp macro="" textlink="">
          <xdr:nvSpPr>
            <xdr:cNvPr id="407556" name="Check Box 4" hidden="1">
              <a:extLst>
                <a:ext uri="{63B3BB69-23CF-44E3-9099-C40C66FF867C}">
                  <a14:compatExt spid="_x0000_s407556"/>
                </a:ext>
                <a:ext uri="{FF2B5EF4-FFF2-40B4-BE49-F238E27FC236}">
                  <a16:creationId xmlns:a16="http://schemas.microsoft.com/office/drawing/2014/main" id="{00000000-0008-0000-A800-0000043806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38100</xdr:rowOff>
        </xdr:to>
        <xdr:sp macro="" textlink="">
          <xdr:nvSpPr>
            <xdr:cNvPr id="407557" name="Check Box 5" hidden="1">
              <a:extLst>
                <a:ext uri="{63B3BB69-23CF-44E3-9099-C40C66FF867C}">
                  <a14:compatExt spid="_x0000_s407557"/>
                </a:ext>
                <a:ext uri="{FF2B5EF4-FFF2-40B4-BE49-F238E27FC236}">
                  <a16:creationId xmlns:a16="http://schemas.microsoft.com/office/drawing/2014/main" id="{00000000-0008-0000-A800-0000053806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3" name="Picture 1">
          <a:extLst>
            <a:ext uri="{FF2B5EF4-FFF2-40B4-BE49-F238E27FC236}">
              <a16:creationId xmlns:a16="http://schemas.microsoft.com/office/drawing/2014/main" id="{00000000-0008-0000-A8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9302456" y="838620"/>
          <a:ext cx="1219033"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4" name="Group 3">
          <a:extLst>
            <a:ext uri="{FF2B5EF4-FFF2-40B4-BE49-F238E27FC236}">
              <a16:creationId xmlns:a16="http://schemas.microsoft.com/office/drawing/2014/main" id="{00000000-0008-0000-A800-000004000000}"/>
            </a:ext>
          </a:extLst>
        </xdr:cNvPr>
        <xdr:cNvGrpSpPr>
          <a:grpSpLocks/>
        </xdr:cNvGrpSpPr>
      </xdr:nvGrpSpPr>
      <xdr:grpSpPr bwMode="auto">
        <a:xfrm>
          <a:off x="9950597120" y="776288"/>
          <a:ext cx="2501905" cy="1402556"/>
          <a:chOff x="7483" y="1187"/>
          <a:chExt cx="3022" cy="1915"/>
        </a:xfrm>
      </xdr:grpSpPr>
      <mc:AlternateContent xmlns:mc="http://schemas.openxmlformats.org/markup-compatibility/2006">
        <mc:Choice xmlns:a14="http://schemas.microsoft.com/office/drawing/2010/main" Requires="a14">
          <xdr:sp macro="" textlink="">
            <xdr:nvSpPr>
              <xdr:cNvPr id="407558" name="Object 6" hidden="1">
                <a:extLst>
                  <a:ext uri="{63B3BB69-23CF-44E3-9099-C40C66FF867C}">
                    <a14:compatExt spid="_x0000_s407558"/>
                  </a:ext>
                  <a:ext uri="{FF2B5EF4-FFF2-40B4-BE49-F238E27FC236}">
                    <a16:creationId xmlns:a16="http://schemas.microsoft.com/office/drawing/2014/main" id="{00000000-0008-0000-A800-0000063806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A8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6" name="Picture 5" descr="index">
          <a:extLst>
            <a:ext uri="{FF2B5EF4-FFF2-40B4-BE49-F238E27FC236}">
              <a16:creationId xmlns:a16="http://schemas.microsoft.com/office/drawing/2014/main" id="{00000000-0008-0000-A8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74393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A800-000007000000}"/>
            </a:ext>
          </a:extLst>
        </xdr:cNvPr>
        <xdr:cNvPicPr>
          <a:picLocks noChangeAspect="1"/>
        </xdr:cNvPicPr>
      </xdr:nvPicPr>
      <xdr:blipFill>
        <a:blip xmlns:r="http://schemas.openxmlformats.org/officeDocument/2006/relationships" r:embed="rId1"/>
        <a:stretch>
          <a:fillRect/>
        </a:stretch>
      </xdr:blipFill>
      <xdr:spPr>
        <a:xfrm>
          <a:off x="9990048601" y="119062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180975</xdr:colOff>
          <xdr:row>34</xdr:row>
          <xdr:rowOff>247650</xdr:rowOff>
        </xdr:to>
        <xdr:sp macro="" textlink="">
          <xdr:nvSpPr>
            <xdr:cNvPr id="407559" name="Check Box 7" hidden="1">
              <a:extLst>
                <a:ext uri="{63B3BB69-23CF-44E3-9099-C40C66FF867C}">
                  <a14:compatExt spid="_x0000_s407559"/>
                </a:ext>
                <a:ext uri="{FF2B5EF4-FFF2-40B4-BE49-F238E27FC236}">
                  <a16:creationId xmlns:a16="http://schemas.microsoft.com/office/drawing/2014/main" id="{00000000-0008-0000-A800-0000073806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657225</xdr:colOff>
          <xdr:row>34</xdr:row>
          <xdr:rowOff>247650</xdr:rowOff>
        </xdr:to>
        <xdr:sp macro="" textlink="">
          <xdr:nvSpPr>
            <xdr:cNvPr id="407560" name="Check Box 8" hidden="1">
              <a:extLst>
                <a:ext uri="{63B3BB69-23CF-44E3-9099-C40C66FF867C}">
                  <a14:compatExt spid="_x0000_s407560"/>
                </a:ext>
                <a:ext uri="{FF2B5EF4-FFF2-40B4-BE49-F238E27FC236}">
                  <a16:creationId xmlns:a16="http://schemas.microsoft.com/office/drawing/2014/main" id="{00000000-0008-0000-A800-0000083806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228600</xdr:rowOff>
        </xdr:to>
        <xdr:sp macro="" textlink="">
          <xdr:nvSpPr>
            <xdr:cNvPr id="407561" name="Check Box 9" hidden="1">
              <a:extLst>
                <a:ext uri="{63B3BB69-23CF-44E3-9099-C40C66FF867C}">
                  <a14:compatExt spid="_x0000_s407561"/>
                </a:ext>
                <a:ext uri="{FF2B5EF4-FFF2-40B4-BE49-F238E27FC236}">
                  <a16:creationId xmlns:a16="http://schemas.microsoft.com/office/drawing/2014/main" id="{00000000-0008-0000-A800-0000093806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276225</xdr:rowOff>
        </xdr:to>
        <xdr:sp macro="" textlink="">
          <xdr:nvSpPr>
            <xdr:cNvPr id="407562" name="Check Box 10" hidden="1">
              <a:extLst>
                <a:ext uri="{63B3BB69-23CF-44E3-9099-C40C66FF867C}">
                  <a14:compatExt spid="_x0000_s407562"/>
                </a:ext>
                <a:ext uri="{FF2B5EF4-FFF2-40B4-BE49-F238E27FC236}">
                  <a16:creationId xmlns:a16="http://schemas.microsoft.com/office/drawing/2014/main" id="{00000000-0008-0000-A800-00000A3806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228600</xdr:colOff>
          <xdr:row>34</xdr:row>
          <xdr:rowOff>228600</xdr:rowOff>
        </xdr:to>
        <xdr:sp macro="" textlink="">
          <xdr:nvSpPr>
            <xdr:cNvPr id="407563" name="Check Box 11" hidden="1">
              <a:extLst>
                <a:ext uri="{63B3BB69-23CF-44E3-9099-C40C66FF867C}">
                  <a14:compatExt spid="_x0000_s407563"/>
                </a:ext>
                <a:ext uri="{FF2B5EF4-FFF2-40B4-BE49-F238E27FC236}">
                  <a16:creationId xmlns:a16="http://schemas.microsoft.com/office/drawing/2014/main" id="{00000000-0008-0000-A800-00000B3806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70.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A900-000002000000}"/>
            </a:ext>
          </a:extLst>
        </xdr:cNvPr>
        <xdr:cNvPicPr>
          <a:picLocks noChangeAspect="1"/>
        </xdr:cNvPicPr>
      </xdr:nvPicPr>
      <xdr:blipFill>
        <a:blip xmlns:r="http://schemas.openxmlformats.org/officeDocument/2006/relationships" r:embed="rId1"/>
        <a:stretch>
          <a:fillRect/>
        </a:stretch>
      </xdr:blipFill>
      <xdr:spPr>
        <a:xfrm>
          <a:off x="9988619851"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152400</xdr:colOff>
          <xdr:row>34</xdr:row>
          <xdr:rowOff>247650</xdr:rowOff>
        </xdr:to>
        <xdr:sp macro="" textlink="">
          <xdr:nvSpPr>
            <xdr:cNvPr id="336897" name="Check Box 1" hidden="1">
              <a:extLst>
                <a:ext uri="{63B3BB69-23CF-44E3-9099-C40C66FF867C}">
                  <a14:compatExt spid="_x0000_s336897"/>
                </a:ext>
                <a:ext uri="{FF2B5EF4-FFF2-40B4-BE49-F238E27FC236}">
                  <a16:creationId xmlns:a16="http://schemas.microsoft.com/office/drawing/2014/main" id="{00000000-0008-0000-A900-000001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336898" name="Check Box 2" hidden="1">
              <a:extLst>
                <a:ext uri="{63B3BB69-23CF-44E3-9099-C40C66FF867C}">
                  <a14:compatExt spid="_x0000_s336898"/>
                </a:ext>
                <a:ext uri="{FF2B5EF4-FFF2-40B4-BE49-F238E27FC236}">
                  <a16:creationId xmlns:a16="http://schemas.microsoft.com/office/drawing/2014/main" id="{00000000-0008-0000-A900-000002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228600</xdr:rowOff>
        </xdr:to>
        <xdr:sp macro="" textlink="">
          <xdr:nvSpPr>
            <xdr:cNvPr id="336899" name="Check Box 3" hidden="1">
              <a:extLst>
                <a:ext uri="{63B3BB69-23CF-44E3-9099-C40C66FF867C}">
                  <a14:compatExt spid="_x0000_s336899"/>
                </a:ext>
                <a:ext uri="{FF2B5EF4-FFF2-40B4-BE49-F238E27FC236}">
                  <a16:creationId xmlns:a16="http://schemas.microsoft.com/office/drawing/2014/main" id="{00000000-0008-0000-A900-000003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336900" name="Check Box 4" hidden="1">
              <a:extLst>
                <a:ext uri="{63B3BB69-23CF-44E3-9099-C40C66FF867C}">
                  <a14:compatExt spid="_x0000_s336900"/>
                </a:ext>
                <a:ext uri="{FF2B5EF4-FFF2-40B4-BE49-F238E27FC236}">
                  <a16:creationId xmlns:a16="http://schemas.microsoft.com/office/drawing/2014/main" id="{00000000-0008-0000-A900-000004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A9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016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A900-000004000000}"/>
            </a:ext>
          </a:extLst>
        </xdr:cNvPr>
        <xdr:cNvGrpSpPr>
          <a:grpSpLocks/>
        </xdr:cNvGrpSpPr>
      </xdr:nvGrpSpPr>
      <xdr:grpSpPr bwMode="auto">
        <a:xfrm>
          <a:off x="9914764910" y="769284"/>
          <a:ext cx="2511010" cy="1214008"/>
          <a:chOff x="7483" y="1187"/>
          <a:chExt cx="3022" cy="1915"/>
        </a:xfrm>
      </xdr:grpSpPr>
      <mc:AlternateContent xmlns:mc="http://schemas.openxmlformats.org/markup-compatibility/2006">
        <mc:Choice xmlns:a14="http://schemas.microsoft.com/office/drawing/2010/main" Requires="a14">
          <xdr:sp macro="" textlink="">
            <xdr:nvSpPr>
              <xdr:cNvPr id="336901" name="Object 5" hidden="1">
                <a:extLst>
                  <a:ext uri="{63B3BB69-23CF-44E3-9099-C40C66FF867C}">
                    <a14:compatExt spid="_x0000_s336901"/>
                  </a:ext>
                  <a:ext uri="{FF2B5EF4-FFF2-40B4-BE49-F238E27FC236}">
                    <a16:creationId xmlns:a16="http://schemas.microsoft.com/office/drawing/2014/main" id="{00000000-0008-0000-A900-0000052405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A9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6" name="Picture 5" descr="index">
          <a:extLst>
            <a:ext uri="{FF2B5EF4-FFF2-40B4-BE49-F238E27FC236}">
              <a16:creationId xmlns:a16="http://schemas.microsoft.com/office/drawing/2014/main" id="{00000000-0008-0000-A9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34246" y="898712"/>
          <a:ext cx="1690347"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336902" name="Check Box 6" hidden="1">
              <a:extLst>
                <a:ext uri="{63B3BB69-23CF-44E3-9099-C40C66FF867C}">
                  <a14:compatExt spid="_x0000_s336902"/>
                </a:ext>
                <a:ext uri="{FF2B5EF4-FFF2-40B4-BE49-F238E27FC236}">
                  <a16:creationId xmlns:a16="http://schemas.microsoft.com/office/drawing/2014/main" id="{00000000-0008-0000-A900-000006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71.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AA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72893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3" name="Picture 2" descr="index">
          <a:extLst>
            <a:ext uri="{FF2B5EF4-FFF2-40B4-BE49-F238E27FC236}">
              <a16:creationId xmlns:a16="http://schemas.microsoft.com/office/drawing/2014/main" id="{00000000-0008-0000-AA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065143" y="1716716"/>
          <a:ext cx="13785667" cy="4703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51</xdr:row>
      <xdr:rowOff>233589</xdr:rowOff>
    </xdr:from>
    <xdr:to>
      <xdr:col>6</xdr:col>
      <xdr:colOff>4940527</xdr:colOff>
      <xdr:row>51</xdr:row>
      <xdr:rowOff>587374</xdr:rowOff>
    </xdr:to>
    <xdr:sp macro="" textlink="">
      <xdr:nvSpPr>
        <xdr:cNvPr id="4" name="Rectangle 3">
          <a:extLst>
            <a:ext uri="{FF2B5EF4-FFF2-40B4-BE49-F238E27FC236}">
              <a16:creationId xmlns:a16="http://schemas.microsoft.com/office/drawing/2014/main" id="{00000000-0008-0000-AA00-000004000000}"/>
            </a:ext>
          </a:extLst>
        </xdr:cNvPr>
        <xdr:cNvSpPr/>
      </xdr:nvSpPr>
      <xdr:spPr>
        <a:xfrm flipH="1">
          <a:off x="10018912298" y="15528153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1130525</xdr:colOff>
      <xdr:row>51</xdr:row>
      <xdr:rowOff>258536</xdr:rowOff>
    </xdr:from>
    <xdr:to>
      <xdr:col>6</xdr:col>
      <xdr:colOff>273276</xdr:colOff>
      <xdr:row>51</xdr:row>
      <xdr:rowOff>721177</xdr:rowOff>
    </xdr:to>
    <xdr:sp macro="" textlink="">
      <xdr:nvSpPr>
        <xdr:cNvPr id="5" name="Rectangle 4">
          <a:extLst>
            <a:ext uri="{FF2B5EF4-FFF2-40B4-BE49-F238E27FC236}">
              <a16:creationId xmlns:a16="http://schemas.microsoft.com/office/drawing/2014/main" id="{00000000-0008-0000-AA00-000005000000}"/>
            </a:ext>
          </a:extLst>
        </xdr:cNvPr>
        <xdr:cNvSpPr/>
      </xdr:nvSpPr>
      <xdr:spPr>
        <a:xfrm flipH="1">
          <a:off x="10023579549" y="155306486"/>
          <a:ext cx="352425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51</xdr:row>
      <xdr:rowOff>187099</xdr:rowOff>
    </xdr:from>
    <xdr:to>
      <xdr:col>8</xdr:col>
      <xdr:colOff>1296761</xdr:colOff>
      <xdr:row>51</xdr:row>
      <xdr:rowOff>649741</xdr:rowOff>
    </xdr:to>
    <xdr:sp macro="" textlink="">
      <xdr:nvSpPr>
        <xdr:cNvPr id="6" name="Rectangle 5">
          <a:extLst>
            <a:ext uri="{FF2B5EF4-FFF2-40B4-BE49-F238E27FC236}">
              <a16:creationId xmlns:a16="http://schemas.microsoft.com/office/drawing/2014/main" id="{00000000-0008-0000-AA00-000006000000}"/>
            </a:ext>
          </a:extLst>
        </xdr:cNvPr>
        <xdr:cNvSpPr/>
      </xdr:nvSpPr>
      <xdr:spPr>
        <a:xfrm flipH="1">
          <a:off x="10008544789" y="15523504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51</xdr:row>
      <xdr:rowOff>0</xdr:rowOff>
    </xdr:from>
    <xdr:to>
      <xdr:col>5</xdr:col>
      <xdr:colOff>9524</xdr:colOff>
      <xdr:row>51</xdr:row>
      <xdr:rowOff>219048</xdr:rowOff>
    </xdr:to>
    <xdr:pic>
      <xdr:nvPicPr>
        <xdr:cNvPr id="7" name="Picture 6">
          <a:extLst>
            <a:ext uri="{FF2B5EF4-FFF2-40B4-BE49-F238E27FC236}">
              <a16:creationId xmlns:a16="http://schemas.microsoft.com/office/drawing/2014/main" id="{00000000-0008-0000-AA00-000007000000}"/>
            </a:ext>
          </a:extLst>
        </xdr:cNvPr>
        <xdr:cNvPicPr>
          <a:picLocks noChangeAspect="1"/>
        </xdr:cNvPicPr>
      </xdr:nvPicPr>
      <xdr:blipFill>
        <a:blip xmlns:r="http://schemas.openxmlformats.org/officeDocument/2006/relationships" r:embed="rId3"/>
        <a:stretch>
          <a:fillRect/>
        </a:stretch>
      </xdr:blipFill>
      <xdr:spPr>
        <a:xfrm>
          <a:off x="10028224801" y="155047950"/>
          <a:ext cx="9524" cy="219048"/>
        </a:xfrm>
        <a:prstGeom prst="rect">
          <a:avLst/>
        </a:prstGeom>
      </xdr:spPr>
    </xdr:pic>
    <xdr:clientData/>
  </xdr:twoCellAnchor>
  <xdr:twoCellAnchor>
    <xdr:from>
      <xdr:col>9</xdr:col>
      <xdr:colOff>3221263</xdr:colOff>
      <xdr:row>51</xdr:row>
      <xdr:rowOff>188686</xdr:rowOff>
    </xdr:from>
    <xdr:to>
      <xdr:col>9</xdr:col>
      <xdr:colOff>3652611</xdr:colOff>
      <xdr:row>51</xdr:row>
      <xdr:rowOff>651328</xdr:rowOff>
    </xdr:to>
    <xdr:sp macro="" textlink="">
      <xdr:nvSpPr>
        <xdr:cNvPr id="8" name="Rectangle 7">
          <a:extLst>
            <a:ext uri="{FF2B5EF4-FFF2-40B4-BE49-F238E27FC236}">
              <a16:creationId xmlns:a16="http://schemas.microsoft.com/office/drawing/2014/main" id="{00000000-0008-0000-AA00-000008000000}"/>
            </a:ext>
          </a:extLst>
        </xdr:cNvPr>
        <xdr:cNvSpPr/>
      </xdr:nvSpPr>
      <xdr:spPr>
        <a:xfrm flipH="1">
          <a:off x="10003226664" y="15523663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51</xdr:row>
      <xdr:rowOff>290286</xdr:rowOff>
    </xdr:from>
    <xdr:to>
      <xdr:col>3</xdr:col>
      <xdr:colOff>749526</xdr:colOff>
      <xdr:row>51</xdr:row>
      <xdr:rowOff>752927</xdr:rowOff>
    </xdr:to>
    <xdr:sp macro="" textlink="">
      <xdr:nvSpPr>
        <xdr:cNvPr id="9" name="Rectangle 8">
          <a:extLst>
            <a:ext uri="{FF2B5EF4-FFF2-40B4-BE49-F238E27FC236}">
              <a16:creationId xmlns:a16="http://schemas.microsoft.com/office/drawing/2014/main" id="{00000000-0008-0000-AA00-000009000000}"/>
            </a:ext>
          </a:extLst>
        </xdr:cNvPr>
        <xdr:cNvSpPr/>
      </xdr:nvSpPr>
      <xdr:spPr>
        <a:xfrm flipH="1">
          <a:off x="10030980474" y="15533823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51</xdr:row>
      <xdr:rowOff>188686</xdr:rowOff>
    </xdr:from>
    <xdr:to>
      <xdr:col>10</xdr:col>
      <xdr:colOff>3652611</xdr:colOff>
      <xdr:row>51</xdr:row>
      <xdr:rowOff>651328</xdr:rowOff>
    </xdr:to>
    <xdr:sp macro="" textlink="">
      <xdr:nvSpPr>
        <xdr:cNvPr id="10" name="Rectangle 9">
          <a:extLst>
            <a:ext uri="{FF2B5EF4-FFF2-40B4-BE49-F238E27FC236}">
              <a16:creationId xmlns:a16="http://schemas.microsoft.com/office/drawing/2014/main" id="{00000000-0008-0000-AA00-00000A000000}"/>
            </a:ext>
          </a:extLst>
        </xdr:cNvPr>
        <xdr:cNvSpPr/>
      </xdr:nvSpPr>
      <xdr:spPr>
        <a:xfrm flipH="1">
          <a:off x="9997883139" y="15523663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172.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AB00-000002000000}"/>
            </a:ext>
          </a:extLst>
        </xdr:cNvPr>
        <xdr:cNvPicPr>
          <a:picLocks noChangeAspect="1"/>
        </xdr:cNvPicPr>
      </xdr:nvPicPr>
      <xdr:blipFill>
        <a:blip xmlns:r="http://schemas.openxmlformats.org/officeDocument/2006/relationships" r:embed="rId1"/>
        <a:stretch>
          <a:fillRect/>
        </a:stretch>
      </xdr:blipFill>
      <xdr:spPr>
        <a:xfrm>
          <a:off x="9987743551" y="109442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AB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AB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337921" name="Object 1" hidden="1">
                <a:extLst>
                  <a:ext uri="{63B3BB69-23CF-44E3-9099-C40C66FF867C}">
                    <a14:compatExt spid="_x0000_s337921"/>
                  </a:ext>
                  <a:ext uri="{FF2B5EF4-FFF2-40B4-BE49-F238E27FC236}">
                    <a16:creationId xmlns:a16="http://schemas.microsoft.com/office/drawing/2014/main" id="{00000000-0008-0000-AB00-0000012805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AB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AB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AB00-000007000000}"/>
            </a:ext>
          </a:extLst>
        </xdr:cNvPr>
        <xdr:cNvPicPr>
          <a:picLocks noChangeAspect="1"/>
        </xdr:cNvPicPr>
      </xdr:nvPicPr>
      <xdr:blipFill>
        <a:blip xmlns:r="http://schemas.openxmlformats.org/officeDocument/2006/relationships" r:embed="rId1"/>
        <a:stretch>
          <a:fillRect/>
        </a:stretch>
      </xdr:blipFill>
      <xdr:spPr>
        <a:xfrm>
          <a:off x="9987743551" y="106203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337922" name="Check Box 2" hidden="1">
              <a:extLst>
                <a:ext uri="{63B3BB69-23CF-44E3-9099-C40C66FF867C}">
                  <a14:compatExt spid="_x0000_s337922"/>
                </a:ext>
                <a:ext uri="{FF2B5EF4-FFF2-40B4-BE49-F238E27FC236}">
                  <a16:creationId xmlns:a16="http://schemas.microsoft.com/office/drawing/2014/main" id="{00000000-0008-0000-AB00-0000022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337923" name="Check Box 3" hidden="1">
              <a:extLst>
                <a:ext uri="{63B3BB69-23CF-44E3-9099-C40C66FF867C}">
                  <a14:compatExt spid="_x0000_s337923"/>
                </a:ext>
                <a:ext uri="{FF2B5EF4-FFF2-40B4-BE49-F238E27FC236}">
                  <a16:creationId xmlns:a16="http://schemas.microsoft.com/office/drawing/2014/main" id="{00000000-0008-0000-AB00-0000032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337924" name="Check Box 4" hidden="1">
              <a:extLst>
                <a:ext uri="{63B3BB69-23CF-44E3-9099-C40C66FF867C}">
                  <a14:compatExt spid="_x0000_s337924"/>
                </a:ext>
                <a:ext uri="{FF2B5EF4-FFF2-40B4-BE49-F238E27FC236}">
                  <a16:creationId xmlns:a16="http://schemas.microsoft.com/office/drawing/2014/main" id="{00000000-0008-0000-AB00-0000042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337925" name="Check Box 5" hidden="1">
              <a:extLst>
                <a:ext uri="{63B3BB69-23CF-44E3-9099-C40C66FF867C}">
                  <a14:compatExt spid="_x0000_s337925"/>
                </a:ext>
                <a:ext uri="{FF2B5EF4-FFF2-40B4-BE49-F238E27FC236}">
                  <a16:creationId xmlns:a16="http://schemas.microsoft.com/office/drawing/2014/main" id="{00000000-0008-0000-AB00-0000052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337926" name="Check Box 6" hidden="1">
              <a:extLst>
                <a:ext uri="{63B3BB69-23CF-44E3-9099-C40C66FF867C}">
                  <a14:compatExt spid="_x0000_s337926"/>
                </a:ext>
                <a:ext uri="{FF2B5EF4-FFF2-40B4-BE49-F238E27FC236}">
                  <a16:creationId xmlns:a16="http://schemas.microsoft.com/office/drawing/2014/main" id="{00000000-0008-0000-AB00-0000062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73.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AC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72893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3" name="Picture 2" descr="index">
          <a:extLst>
            <a:ext uri="{FF2B5EF4-FFF2-40B4-BE49-F238E27FC236}">
              <a16:creationId xmlns:a16="http://schemas.microsoft.com/office/drawing/2014/main" id="{00000000-0008-0000-AC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065143" y="1716716"/>
          <a:ext cx="13785667" cy="4703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51</xdr:row>
      <xdr:rowOff>233589</xdr:rowOff>
    </xdr:from>
    <xdr:to>
      <xdr:col>6</xdr:col>
      <xdr:colOff>4940527</xdr:colOff>
      <xdr:row>51</xdr:row>
      <xdr:rowOff>587374</xdr:rowOff>
    </xdr:to>
    <xdr:sp macro="" textlink="">
      <xdr:nvSpPr>
        <xdr:cNvPr id="4" name="Rectangle 3">
          <a:extLst>
            <a:ext uri="{FF2B5EF4-FFF2-40B4-BE49-F238E27FC236}">
              <a16:creationId xmlns:a16="http://schemas.microsoft.com/office/drawing/2014/main" id="{00000000-0008-0000-AC00-000004000000}"/>
            </a:ext>
          </a:extLst>
        </xdr:cNvPr>
        <xdr:cNvSpPr/>
      </xdr:nvSpPr>
      <xdr:spPr>
        <a:xfrm flipH="1">
          <a:off x="10018912298" y="15528153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1130525</xdr:colOff>
      <xdr:row>51</xdr:row>
      <xdr:rowOff>258536</xdr:rowOff>
    </xdr:from>
    <xdr:to>
      <xdr:col>6</xdr:col>
      <xdr:colOff>273276</xdr:colOff>
      <xdr:row>51</xdr:row>
      <xdr:rowOff>721177</xdr:rowOff>
    </xdr:to>
    <xdr:sp macro="" textlink="">
      <xdr:nvSpPr>
        <xdr:cNvPr id="5" name="Rectangle 4">
          <a:extLst>
            <a:ext uri="{FF2B5EF4-FFF2-40B4-BE49-F238E27FC236}">
              <a16:creationId xmlns:a16="http://schemas.microsoft.com/office/drawing/2014/main" id="{00000000-0008-0000-AC00-000005000000}"/>
            </a:ext>
          </a:extLst>
        </xdr:cNvPr>
        <xdr:cNvSpPr/>
      </xdr:nvSpPr>
      <xdr:spPr>
        <a:xfrm flipH="1">
          <a:off x="10023579549" y="155306486"/>
          <a:ext cx="352425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51</xdr:row>
      <xdr:rowOff>187099</xdr:rowOff>
    </xdr:from>
    <xdr:to>
      <xdr:col>8</xdr:col>
      <xdr:colOff>1296761</xdr:colOff>
      <xdr:row>51</xdr:row>
      <xdr:rowOff>649741</xdr:rowOff>
    </xdr:to>
    <xdr:sp macro="" textlink="">
      <xdr:nvSpPr>
        <xdr:cNvPr id="6" name="Rectangle 5">
          <a:extLst>
            <a:ext uri="{FF2B5EF4-FFF2-40B4-BE49-F238E27FC236}">
              <a16:creationId xmlns:a16="http://schemas.microsoft.com/office/drawing/2014/main" id="{00000000-0008-0000-AC00-000006000000}"/>
            </a:ext>
          </a:extLst>
        </xdr:cNvPr>
        <xdr:cNvSpPr/>
      </xdr:nvSpPr>
      <xdr:spPr>
        <a:xfrm flipH="1">
          <a:off x="10008544789" y="15523504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51</xdr:row>
      <xdr:rowOff>0</xdr:rowOff>
    </xdr:from>
    <xdr:to>
      <xdr:col>5</xdr:col>
      <xdr:colOff>9524</xdr:colOff>
      <xdr:row>51</xdr:row>
      <xdr:rowOff>219048</xdr:rowOff>
    </xdr:to>
    <xdr:pic>
      <xdr:nvPicPr>
        <xdr:cNvPr id="7" name="Picture 6">
          <a:extLst>
            <a:ext uri="{FF2B5EF4-FFF2-40B4-BE49-F238E27FC236}">
              <a16:creationId xmlns:a16="http://schemas.microsoft.com/office/drawing/2014/main" id="{00000000-0008-0000-AC00-000007000000}"/>
            </a:ext>
          </a:extLst>
        </xdr:cNvPr>
        <xdr:cNvPicPr>
          <a:picLocks noChangeAspect="1"/>
        </xdr:cNvPicPr>
      </xdr:nvPicPr>
      <xdr:blipFill>
        <a:blip xmlns:r="http://schemas.openxmlformats.org/officeDocument/2006/relationships" r:embed="rId3"/>
        <a:stretch>
          <a:fillRect/>
        </a:stretch>
      </xdr:blipFill>
      <xdr:spPr>
        <a:xfrm>
          <a:off x="10028224801" y="155047950"/>
          <a:ext cx="9524" cy="219048"/>
        </a:xfrm>
        <a:prstGeom prst="rect">
          <a:avLst/>
        </a:prstGeom>
      </xdr:spPr>
    </xdr:pic>
    <xdr:clientData/>
  </xdr:twoCellAnchor>
  <xdr:twoCellAnchor>
    <xdr:from>
      <xdr:col>9</xdr:col>
      <xdr:colOff>3221263</xdr:colOff>
      <xdr:row>51</xdr:row>
      <xdr:rowOff>188686</xdr:rowOff>
    </xdr:from>
    <xdr:to>
      <xdr:col>9</xdr:col>
      <xdr:colOff>3652611</xdr:colOff>
      <xdr:row>51</xdr:row>
      <xdr:rowOff>651328</xdr:rowOff>
    </xdr:to>
    <xdr:sp macro="" textlink="">
      <xdr:nvSpPr>
        <xdr:cNvPr id="8" name="Rectangle 7">
          <a:extLst>
            <a:ext uri="{FF2B5EF4-FFF2-40B4-BE49-F238E27FC236}">
              <a16:creationId xmlns:a16="http://schemas.microsoft.com/office/drawing/2014/main" id="{00000000-0008-0000-AC00-000008000000}"/>
            </a:ext>
          </a:extLst>
        </xdr:cNvPr>
        <xdr:cNvSpPr/>
      </xdr:nvSpPr>
      <xdr:spPr>
        <a:xfrm flipH="1">
          <a:off x="10003226664" y="15523663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51</xdr:row>
      <xdr:rowOff>290286</xdr:rowOff>
    </xdr:from>
    <xdr:to>
      <xdr:col>3</xdr:col>
      <xdr:colOff>749526</xdr:colOff>
      <xdr:row>51</xdr:row>
      <xdr:rowOff>752927</xdr:rowOff>
    </xdr:to>
    <xdr:sp macro="" textlink="">
      <xdr:nvSpPr>
        <xdr:cNvPr id="9" name="Rectangle 8">
          <a:extLst>
            <a:ext uri="{FF2B5EF4-FFF2-40B4-BE49-F238E27FC236}">
              <a16:creationId xmlns:a16="http://schemas.microsoft.com/office/drawing/2014/main" id="{00000000-0008-0000-AC00-000009000000}"/>
            </a:ext>
          </a:extLst>
        </xdr:cNvPr>
        <xdr:cNvSpPr/>
      </xdr:nvSpPr>
      <xdr:spPr>
        <a:xfrm flipH="1">
          <a:off x="10030980474" y="15533823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51</xdr:row>
      <xdr:rowOff>188686</xdr:rowOff>
    </xdr:from>
    <xdr:to>
      <xdr:col>10</xdr:col>
      <xdr:colOff>3652611</xdr:colOff>
      <xdr:row>51</xdr:row>
      <xdr:rowOff>651328</xdr:rowOff>
    </xdr:to>
    <xdr:sp macro="" textlink="">
      <xdr:nvSpPr>
        <xdr:cNvPr id="10" name="Rectangle 9">
          <a:extLst>
            <a:ext uri="{FF2B5EF4-FFF2-40B4-BE49-F238E27FC236}">
              <a16:creationId xmlns:a16="http://schemas.microsoft.com/office/drawing/2014/main" id="{00000000-0008-0000-AC00-00000A000000}"/>
            </a:ext>
          </a:extLst>
        </xdr:cNvPr>
        <xdr:cNvSpPr/>
      </xdr:nvSpPr>
      <xdr:spPr>
        <a:xfrm flipH="1">
          <a:off x="9997883139" y="15523663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174.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AD00-000002000000}"/>
            </a:ext>
          </a:extLst>
        </xdr:cNvPr>
        <xdr:cNvPicPr>
          <a:picLocks noChangeAspect="1"/>
        </xdr:cNvPicPr>
      </xdr:nvPicPr>
      <xdr:blipFill>
        <a:blip xmlns:r="http://schemas.openxmlformats.org/officeDocument/2006/relationships" r:embed="rId1"/>
        <a:stretch>
          <a:fillRect/>
        </a:stretch>
      </xdr:blipFill>
      <xdr:spPr>
        <a:xfrm>
          <a:off x="9987743551" y="107156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AD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AD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338945" name="Object 1" hidden="1">
                <a:extLst>
                  <a:ext uri="{63B3BB69-23CF-44E3-9099-C40C66FF867C}">
                    <a14:compatExt spid="_x0000_s338945"/>
                  </a:ext>
                  <a:ext uri="{FF2B5EF4-FFF2-40B4-BE49-F238E27FC236}">
                    <a16:creationId xmlns:a16="http://schemas.microsoft.com/office/drawing/2014/main" id="{00000000-0008-0000-AD00-0000012C05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AD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AD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AD00-000007000000}"/>
            </a:ext>
          </a:extLst>
        </xdr:cNvPr>
        <xdr:cNvPicPr>
          <a:picLocks noChangeAspect="1"/>
        </xdr:cNvPicPr>
      </xdr:nvPicPr>
      <xdr:blipFill>
        <a:blip xmlns:r="http://schemas.openxmlformats.org/officeDocument/2006/relationships" r:embed="rId1"/>
        <a:stretch>
          <a:fillRect/>
        </a:stretch>
      </xdr:blipFill>
      <xdr:spPr>
        <a:xfrm>
          <a:off x="9987743551" y="103917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338946" name="Check Box 2" hidden="1">
              <a:extLst>
                <a:ext uri="{63B3BB69-23CF-44E3-9099-C40C66FF867C}">
                  <a14:compatExt spid="_x0000_s338946"/>
                </a:ext>
                <a:ext uri="{FF2B5EF4-FFF2-40B4-BE49-F238E27FC236}">
                  <a16:creationId xmlns:a16="http://schemas.microsoft.com/office/drawing/2014/main" id="{00000000-0008-0000-AD00-0000022C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338947" name="Check Box 3" hidden="1">
              <a:extLst>
                <a:ext uri="{63B3BB69-23CF-44E3-9099-C40C66FF867C}">
                  <a14:compatExt spid="_x0000_s338947"/>
                </a:ext>
                <a:ext uri="{FF2B5EF4-FFF2-40B4-BE49-F238E27FC236}">
                  <a16:creationId xmlns:a16="http://schemas.microsoft.com/office/drawing/2014/main" id="{00000000-0008-0000-AD00-0000032C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338948" name="Check Box 4" hidden="1">
              <a:extLst>
                <a:ext uri="{63B3BB69-23CF-44E3-9099-C40C66FF867C}">
                  <a14:compatExt spid="_x0000_s338948"/>
                </a:ext>
                <a:ext uri="{FF2B5EF4-FFF2-40B4-BE49-F238E27FC236}">
                  <a16:creationId xmlns:a16="http://schemas.microsoft.com/office/drawing/2014/main" id="{00000000-0008-0000-AD00-0000042C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338949" name="Check Box 5" hidden="1">
              <a:extLst>
                <a:ext uri="{63B3BB69-23CF-44E3-9099-C40C66FF867C}">
                  <a14:compatExt spid="_x0000_s338949"/>
                </a:ext>
                <a:ext uri="{FF2B5EF4-FFF2-40B4-BE49-F238E27FC236}">
                  <a16:creationId xmlns:a16="http://schemas.microsoft.com/office/drawing/2014/main" id="{00000000-0008-0000-AD00-0000052C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338950" name="Check Box 6" hidden="1">
              <a:extLst>
                <a:ext uri="{63B3BB69-23CF-44E3-9099-C40C66FF867C}">
                  <a14:compatExt spid="_x0000_s338950"/>
                </a:ext>
                <a:ext uri="{FF2B5EF4-FFF2-40B4-BE49-F238E27FC236}">
                  <a16:creationId xmlns:a16="http://schemas.microsoft.com/office/drawing/2014/main" id="{00000000-0008-0000-AD00-0000062C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75.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AE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72893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3" name="Picture 2" descr="index">
          <a:extLst>
            <a:ext uri="{FF2B5EF4-FFF2-40B4-BE49-F238E27FC236}">
              <a16:creationId xmlns:a16="http://schemas.microsoft.com/office/drawing/2014/main" id="{00000000-0008-0000-AE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065143" y="1716716"/>
          <a:ext cx="13785667" cy="4703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51</xdr:row>
      <xdr:rowOff>233589</xdr:rowOff>
    </xdr:from>
    <xdr:to>
      <xdr:col>6</xdr:col>
      <xdr:colOff>4940527</xdr:colOff>
      <xdr:row>51</xdr:row>
      <xdr:rowOff>587374</xdr:rowOff>
    </xdr:to>
    <xdr:sp macro="" textlink="">
      <xdr:nvSpPr>
        <xdr:cNvPr id="4" name="Rectangle 3">
          <a:extLst>
            <a:ext uri="{FF2B5EF4-FFF2-40B4-BE49-F238E27FC236}">
              <a16:creationId xmlns:a16="http://schemas.microsoft.com/office/drawing/2014/main" id="{00000000-0008-0000-AE00-000004000000}"/>
            </a:ext>
          </a:extLst>
        </xdr:cNvPr>
        <xdr:cNvSpPr/>
      </xdr:nvSpPr>
      <xdr:spPr>
        <a:xfrm flipH="1">
          <a:off x="10018912298" y="15232878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1130525</xdr:colOff>
      <xdr:row>51</xdr:row>
      <xdr:rowOff>258536</xdr:rowOff>
    </xdr:from>
    <xdr:to>
      <xdr:col>6</xdr:col>
      <xdr:colOff>273276</xdr:colOff>
      <xdr:row>51</xdr:row>
      <xdr:rowOff>721177</xdr:rowOff>
    </xdr:to>
    <xdr:sp macro="" textlink="">
      <xdr:nvSpPr>
        <xdr:cNvPr id="5" name="Rectangle 4">
          <a:extLst>
            <a:ext uri="{FF2B5EF4-FFF2-40B4-BE49-F238E27FC236}">
              <a16:creationId xmlns:a16="http://schemas.microsoft.com/office/drawing/2014/main" id="{00000000-0008-0000-AE00-000005000000}"/>
            </a:ext>
          </a:extLst>
        </xdr:cNvPr>
        <xdr:cNvSpPr/>
      </xdr:nvSpPr>
      <xdr:spPr>
        <a:xfrm flipH="1">
          <a:off x="10023579549" y="152353736"/>
          <a:ext cx="352425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51</xdr:row>
      <xdr:rowOff>187099</xdr:rowOff>
    </xdr:from>
    <xdr:to>
      <xdr:col>8</xdr:col>
      <xdr:colOff>1296761</xdr:colOff>
      <xdr:row>51</xdr:row>
      <xdr:rowOff>649741</xdr:rowOff>
    </xdr:to>
    <xdr:sp macro="" textlink="">
      <xdr:nvSpPr>
        <xdr:cNvPr id="6" name="Rectangle 5">
          <a:extLst>
            <a:ext uri="{FF2B5EF4-FFF2-40B4-BE49-F238E27FC236}">
              <a16:creationId xmlns:a16="http://schemas.microsoft.com/office/drawing/2014/main" id="{00000000-0008-0000-AE00-000006000000}"/>
            </a:ext>
          </a:extLst>
        </xdr:cNvPr>
        <xdr:cNvSpPr/>
      </xdr:nvSpPr>
      <xdr:spPr>
        <a:xfrm flipH="1">
          <a:off x="10008544789" y="15228229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51</xdr:row>
      <xdr:rowOff>0</xdr:rowOff>
    </xdr:from>
    <xdr:to>
      <xdr:col>5</xdr:col>
      <xdr:colOff>9524</xdr:colOff>
      <xdr:row>51</xdr:row>
      <xdr:rowOff>219048</xdr:rowOff>
    </xdr:to>
    <xdr:pic>
      <xdr:nvPicPr>
        <xdr:cNvPr id="7" name="Picture 6">
          <a:extLst>
            <a:ext uri="{FF2B5EF4-FFF2-40B4-BE49-F238E27FC236}">
              <a16:creationId xmlns:a16="http://schemas.microsoft.com/office/drawing/2014/main" id="{00000000-0008-0000-AE00-000007000000}"/>
            </a:ext>
          </a:extLst>
        </xdr:cNvPr>
        <xdr:cNvPicPr>
          <a:picLocks noChangeAspect="1"/>
        </xdr:cNvPicPr>
      </xdr:nvPicPr>
      <xdr:blipFill>
        <a:blip xmlns:r="http://schemas.openxmlformats.org/officeDocument/2006/relationships" r:embed="rId3"/>
        <a:stretch>
          <a:fillRect/>
        </a:stretch>
      </xdr:blipFill>
      <xdr:spPr>
        <a:xfrm>
          <a:off x="10028224801" y="152095200"/>
          <a:ext cx="9524" cy="219048"/>
        </a:xfrm>
        <a:prstGeom prst="rect">
          <a:avLst/>
        </a:prstGeom>
      </xdr:spPr>
    </xdr:pic>
    <xdr:clientData/>
  </xdr:twoCellAnchor>
  <xdr:twoCellAnchor>
    <xdr:from>
      <xdr:col>9</xdr:col>
      <xdr:colOff>3221263</xdr:colOff>
      <xdr:row>51</xdr:row>
      <xdr:rowOff>188686</xdr:rowOff>
    </xdr:from>
    <xdr:to>
      <xdr:col>9</xdr:col>
      <xdr:colOff>3652611</xdr:colOff>
      <xdr:row>51</xdr:row>
      <xdr:rowOff>651328</xdr:rowOff>
    </xdr:to>
    <xdr:sp macro="" textlink="">
      <xdr:nvSpPr>
        <xdr:cNvPr id="8" name="Rectangle 7">
          <a:extLst>
            <a:ext uri="{FF2B5EF4-FFF2-40B4-BE49-F238E27FC236}">
              <a16:creationId xmlns:a16="http://schemas.microsoft.com/office/drawing/2014/main" id="{00000000-0008-0000-AE00-000008000000}"/>
            </a:ext>
          </a:extLst>
        </xdr:cNvPr>
        <xdr:cNvSpPr/>
      </xdr:nvSpPr>
      <xdr:spPr>
        <a:xfrm flipH="1">
          <a:off x="10003226664" y="1522838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51</xdr:row>
      <xdr:rowOff>290286</xdr:rowOff>
    </xdr:from>
    <xdr:to>
      <xdr:col>3</xdr:col>
      <xdr:colOff>749526</xdr:colOff>
      <xdr:row>51</xdr:row>
      <xdr:rowOff>752927</xdr:rowOff>
    </xdr:to>
    <xdr:sp macro="" textlink="">
      <xdr:nvSpPr>
        <xdr:cNvPr id="9" name="Rectangle 8">
          <a:extLst>
            <a:ext uri="{FF2B5EF4-FFF2-40B4-BE49-F238E27FC236}">
              <a16:creationId xmlns:a16="http://schemas.microsoft.com/office/drawing/2014/main" id="{00000000-0008-0000-AE00-000009000000}"/>
            </a:ext>
          </a:extLst>
        </xdr:cNvPr>
        <xdr:cNvSpPr/>
      </xdr:nvSpPr>
      <xdr:spPr>
        <a:xfrm flipH="1">
          <a:off x="10030980474" y="15238548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51</xdr:row>
      <xdr:rowOff>188686</xdr:rowOff>
    </xdr:from>
    <xdr:to>
      <xdr:col>10</xdr:col>
      <xdr:colOff>3652611</xdr:colOff>
      <xdr:row>51</xdr:row>
      <xdr:rowOff>651328</xdr:rowOff>
    </xdr:to>
    <xdr:sp macro="" textlink="">
      <xdr:nvSpPr>
        <xdr:cNvPr id="10" name="Rectangle 9">
          <a:extLst>
            <a:ext uri="{FF2B5EF4-FFF2-40B4-BE49-F238E27FC236}">
              <a16:creationId xmlns:a16="http://schemas.microsoft.com/office/drawing/2014/main" id="{00000000-0008-0000-AE00-00000A000000}"/>
            </a:ext>
          </a:extLst>
        </xdr:cNvPr>
        <xdr:cNvSpPr/>
      </xdr:nvSpPr>
      <xdr:spPr>
        <a:xfrm flipH="1">
          <a:off x="9997883139" y="1522838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176.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AF00-000002000000}"/>
            </a:ext>
          </a:extLst>
        </xdr:cNvPr>
        <xdr:cNvPicPr>
          <a:picLocks noChangeAspect="1"/>
        </xdr:cNvPicPr>
      </xdr:nvPicPr>
      <xdr:blipFill>
        <a:blip xmlns:r="http://schemas.openxmlformats.org/officeDocument/2006/relationships" r:embed="rId1"/>
        <a:stretch>
          <a:fillRect/>
        </a:stretch>
      </xdr:blipFill>
      <xdr:spPr>
        <a:xfrm>
          <a:off x="9990048601" y="121920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28575</xdr:rowOff>
        </xdr:to>
        <xdr:sp macro="" textlink="">
          <xdr:nvSpPr>
            <xdr:cNvPr id="276481" name="Check Box 1" hidden="1">
              <a:extLst>
                <a:ext uri="{63B3BB69-23CF-44E3-9099-C40C66FF867C}">
                  <a14:compatExt spid="_x0000_s276481"/>
                </a:ext>
                <a:ext uri="{FF2B5EF4-FFF2-40B4-BE49-F238E27FC236}">
                  <a16:creationId xmlns:a16="http://schemas.microsoft.com/office/drawing/2014/main" id="{00000000-0008-0000-AF00-0000013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1009650</xdr:colOff>
          <xdr:row>36</xdr:row>
          <xdr:rowOff>9525</xdr:rowOff>
        </xdr:to>
        <xdr:sp macro="" textlink="">
          <xdr:nvSpPr>
            <xdr:cNvPr id="276482" name="Check Box 2" hidden="1">
              <a:extLst>
                <a:ext uri="{63B3BB69-23CF-44E3-9099-C40C66FF867C}">
                  <a14:compatExt spid="_x0000_s276482"/>
                </a:ext>
                <a:ext uri="{FF2B5EF4-FFF2-40B4-BE49-F238E27FC236}">
                  <a16:creationId xmlns:a16="http://schemas.microsoft.com/office/drawing/2014/main" id="{00000000-0008-0000-AF00-0000023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276483" name="Check Box 3" hidden="1">
              <a:extLst>
                <a:ext uri="{63B3BB69-23CF-44E3-9099-C40C66FF867C}">
                  <a14:compatExt spid="_x0000_s276483"/>
                </a:ext>
                <a:ext uri="{FF2B5EF4-FFF2-40B4-BE49-F238E27FC236}">
                  <a16:creationId xmlns:a16="http://schemas.microsoft.com/office/drawing/2014/main" id="{00000000-0008-0000-AF00-0000033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600075</xdr:colOff>
          <xdr:row>36</xdr:row>
          <xdr:rowOff>28575</xdr:rowOff>
        </xdr:to>
        <xdr:sp macro="" textlink="">
          <xdr:nvSpPr>
            <xdr:cNvPr id="276484" name="Check Box 4" hidden="1">
              <a:extLst>
                <a:ext uri="{63B3BB69-23CF-44E3-9099-C40C66FF867C}">
                  <a14:compatExt spid="_x0000_s276484"/>
                </a:ext>
                <a:ext uri="{FF2B5EF4-FFF2-40B4-BE49-F238E27FC236}">
                  <a16:creationId xmlns:a16="http://schemas.microsoft.com/office/drawing/2014/main" id="{00000000-0008-0000-AF00-0000043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28575</xdr:rowOff>
        </xdr:to>
        <xdr:sp macro="" textlink="">
          <xdr:nvSpPr>
            <xdr:cNvPr id="276485" name="Check Box 5" hidden="1">
              <a:extLst>
                <a:ext uri="{63B3BB69-23CF-44E3-9099-C40C66FF867C}">
                  <a14:compatExt spid="_x0000_s276485"/>
                </a:ext>
                <a:ext uri="{FF2B5EF4-FFF2-40B4-BE49-F238E27FC236}">
                  <a16:creationId xmlns:a16="http://schemas.microsoft.com/office/drawing/2014/main" id="{00000000-0008-0000-AF00-0000053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8" name="Picture 1">
          <a:extLst>
            <a:ext uri="{FF2B5EF4-FFF2-40B4-BE49-F238E27FC236}">
              <a16:creationId xmlns:a16="http://schemas.microsoft.com/office/drawing/2014/main" id="{00000000-0008-0000-AF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9302456" y="838620"/>
          <a:ext cx="1219033"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9" name="Group 8">
          <a:extLst>
            <a:ext uri="{FF2B5EF4-FFF2-40B4-BE49-F238E27FC236}">
              <a16:creationId xmlns:a16="http://schemas.microsoft.com/office/drawing/2014/main" id="{00000000-0008-0000-AF00-000009000000}"/>
            </a:ext>
          </a:extLst>
        </xdr:cNvPr>
        <xdr:cNvGrpSpPr>
          <a:grpSpLocks/>
        </xdr:cNvGrpSpPr>
      </xdr:nvGrpSpPr>
      <xdr:grpSpPr bwMode="auto">
        <a:xfrm>
          <a:off x="9916199263" y="769284"/>
          <a:ext cx="2511010" cy="1402556"/>
          <a:chOff x="7483" y="1187"/>
          <a:chExt cx="3022" cy="1915"/>
        </a:xfrm>
      </xdr:grpSpPr>
      <mc:AlternateContent xmlns:mc="http://schemas.openxmlformats.org/markup-compatibility/2006">
        <mc:Choice xmlns:a14="http://schemas.microsoft.com/office/drawing/2010/main" Requires="a14">
          <xdr:sp macro="" textlink="">
            <xdr:nvSpPr>
              <xdr:cNvPr id="276486" name="Object 6" hidden="1">
                <a:extLst>
                  <a:ext uri="{63B3BB69-23CF-44E3-9099-C40C66FF867C}">
                    <a14:compatExt spid="_x0000_s276486"/>
                  </a:ext>
                  <a:ext uri="{FF2B5EF4-FFF2-40B4-BE49-F238E27FC236}">
                    <a16:creationId xmlns:a16="http://schemas.microsoft.com/office/drawing/2014/main" id="{00000000-0008-0000-AF00-0000063804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11" name="Text Box 4">
            <a:extLst>
              <a:ext uri="{FF2B5EF4-FFF2-40B4-BE49-F238E27FC236}">
                <a16:creationId xmlns:a16="http://schemas.microsoft.com/office/drawing/2014/main" id="{00000000-0008-0000-AF00-00000B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12" name="Picture 11" descr="index">
          <a:extLst>
            <a:ext uri="{FF2B5EF4-FFF2-40B4-BE49-F238E27FC236}">
              <a16:creationId xmlns:a16="http://schemas.microsoft.com/office/drawing/2014/main" id="{00000000-0008-0000-AF00-00000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74393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13" name="Picture 12">
          <a:extLst>
            <a:ext uri="{FF2B5EF4-FFF2-40B4-BE49-F238E27FC236}">
              <a16:creationId xmlns:a16="http://schemas.microsoft.com/office/drawing/2014/main" id="{00000000-0008-0000-AF00-00000D000000}"/>
            </a:ext>
          </a:extLst>
        </xdr:cNvPr>
        <xdr:cNvPicPr>
          <a:picLocks noChangeAspect="1"/>
        </xdr:cNvPicPr>
      </xdr:nvPicPr>
      <xdr:blipFill>
        <a:blip xmlns:r="http://schemas.openxmlformats.org/officeDocument/2006/relationships" r:embed="rId1"/>
        <a:stretch>
          <a:fillRect/>
        </a:stretch>
      </xdr:blipFill>
      <xdr:spPr>
        <a:xfrm>
          <a:off x="9990048601" y="119062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180975</xdr:colOff>
          <xdr:row>34</xdr:row>
          <xdr:rowOff>247650</xdr:rowOff>
        </xdr:to>
        <xdr:sp macro="" textlink="">
          <xdr:nvSpPr>
            <xdr:cNvPr id="276487" name="Check Box 7" hidden="1">
              <a:extLst>
                <a:ext uri="{63B3BB69-23CF-44E3-9099-C40C66FF867C}">
                  <a14:compatExt spid="_x0000_s276487"/>
                </a:ext>
                <a:ext uri="{FF2B5EF4-FFF2-40B4-BE49-F238E27FC236}">
                  <a16:creationId xmlns:a16="http://schemas.microsoft.com/office/drawing/2014/main" id="{00000000-0008-0000-AF00-0000073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657225</xdr:colOff>
          <xdr:row>34</xdr:row>
          <xdr:rowOff>247650</xdr:rowOff>
        </xdr:to>
        <xdr:sp macro="" textlink="">
          <xdr:nvSpPr>
            <xdr:cNvPr id="276488" name="Check Box 8" hidden="1">
              <a:extLst>
                <a:ext uri="{63B3BB69-23CF-44E3-9099-C40C66FF867C}">
                  <a14:compatExt spid="_x0000_s276488"/>
                </a:ext>
                <a:ext uri="{FF2B5EF4-FFF2-40B4-BE49-F238E27FC236}">
                  <a16:creationId xmlns:a16="http://schemas.microsoft.com/office/drawing/2014/main" id="{00000000-0008-0000-AF00-0000083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219075</xdr:rowOff>
        </xdr:to>
        <xdr:sp macro="" textlink="">
          <xdr:nvSpPr>
            <xdr:cNvPr id="276489" name="Check Box 9" hidden="1">
              <a:extLst>
                <a:ext uri="{63B3BB69-23CF-44E3-9099-C40C66FF867C}">
                  <a14:compatExt spid="_x0000_s276489"/>
                </a:ext>
                <a:ext uri="{FF2B5EF4-FFF2-40B4-BE49-F238E27FC236}">
                  <a16:creationId xmlns:a16="http://schemas.microsoft.com/office/drawing/2014/main" id="{00000000-0008-0000-AF00-0000093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276225</xdr:rowOff>
        </xdr:to>
        <xdr:sp macro="" textlink="">
          <xdr:nvSpPr>
            <xdr:cNvPr id="276490" name="Check Box 10" hidden="1">
              <a:extLst>
                <a:ext uri="{63B3BB69-23CF-44E3-9099-C40C66FF867C}">
                  <a14:compatExt spid="_x0000_s276490"/>
                </a:ext>
                <a:ext uri="{FF2B5EF4-FFF2-40B4-BE49-F238E27FC236}">
                  <a16:creationId xmlns:a16="http://schemas.microsoft.com/office/drawing/2014/main" id="{00000000-0008-0000-AF00-00000A3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276491" name="Check Box 11" hidden="1">
              <a:extLst>
                <a:ext uri="{63B3BB69-23CF-44E3-9099-C40C66FF867C}">
                  <a14:compatExt spid="_x0000_s276491"/>
                </a:ext>
                <a:ext uri="{FF2B5EF4-FFF2-40B4-BE49-F238E27FC236}">
                  <a16:creationId xmlns:a16="http://schemas.microsoft.com/office/drawing/2014/main" id="{00000000-0008-0000-AF00-00000B3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77.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B000-000002000000}"/>
            </a:ext>
          </a:extLst>
        </xdr:cNvPr>
        <xdr:cNvPicPr>
          <a:picLocks noChangeAspect="1"/>
        </xdr:cNvPicPr>
      </xdr:nvPicPr>
      <xdr:blipFill>
        <a:blip xmlns:r="http://schemas.openxmlformats.org/officeDocument/2006/relationships" r:embed="rId1"/>
        <a:stretch>
          <a:fillRect/>
        </a:stretch>
      </xdr:blipFill>
      <xdr:spPr>
        <a:xfrm>
          <a:off x="9988619851"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152400</xdr:colOff>
          <xdr:row>34</xdr:row>
          <xdr:rowOff>247650</xdr:rowOff>
        </xdr:to>
        <xdr:sp macro="" textlink="">
          <xdr:nvSpPr>
            <xdr:cNvPr id="275457" name="Check Box 1" hidden="1">
              <a:extLst>
                <a:ext uri="{63B3BB69-23CF-44E3-9099-C40C66FF867C}">
                  <a14:compatExt spid="_x0000_s275457"/>
                </a:ext>
                <a:ext uri="{FF2B5EF4-FFF2-40B4-BE49-F238E27FC236}">
                  <a16:creationId xmlns:a16="http://schemas.microsoft.com/office/drawing/2014/main" id="{00000000-0008-0000-B000-0000013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275458" name="Check Box 2" hidden="1">
              <a:extLst>
                <a:ext uri="{63B3BB69-23CF-44E3-9099-C40C66FF867C}">
                  <a14:compatExt spid="_x0000_s275458"/>
                </a:ext>
                <a:ext uri="{FF2B5EF4-FFF2-40B4-BE49-F238E27FC236}">
                  <a16:creationId xmlns:a16="http://schemas.microsoft.com/office/drawing/2014/main" id="{00000000-0008-0000-B000-0000023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228600</xdr:rowOff>
        </xdr:to>
        <xdr:sp macro="" textlink="">
          <xdr:nvSpPr>
            <xdr:cNvPr id="275459" name="Check Box 3" hidden="1">
              <a:extLst>
                <a:ext uri="{63B3BB69-23CF-44E3-9099-C40C66FF867C}">
                  <a14:compatExt spid="_x0000_s275459"/>
                </a:ext>
                <a:ext uri="{FF2B5EF4-FFF2-40B4-BE49-F238E27FC236}">
                  <a16:creationId xmlns:a16="http://schemas.microsoft.com/office/drawing/2014/main" id="{00000000-0008-0000-B000-0000033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275460" name="Check Box 4" hidden="1">
              <a:extLst>
                <a:ext uri="{63B3BB69-23CF-44E3-9099-C40C66FF867C}">
                  <a14:compatExt spid="_x0000_s275460"/>
                </a:ext>
                <a:ext uri="{FF2B5EF4-FFF2-40B4-BE49-F238E27FC236}">
                  <a16:creationId xmlns:a16="http://schemas.microsoft.com/office/drawing/2014/main" id="{00000000-0008-0000-B000-0000043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7" name="Picture 1">
          <a:extLst>
            <a:ext uri="{FF2B5EF4-FFF2-40B4-BE49-F238E27FC236}">
              <a16:creationId xmlns:a16="http://schemas.microsoft.com/office/drawing/2014/main" id="{00000000-0008-0000-B0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016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8" name="Group 7">
          <a:extLst>
            <a:ext uri="{FF2B5EF4-FFF2-40B4-BE49-F238E27FC236}">
              <a16:creationId xmlns:a16="http://schemas.microsoft.com/office/drawing/2014/main" id="{00000000-0008-0000-B000-000008000000}"/>
            </a:ext>
          </a:extLst>
        </xdr:cNvPr>
        <xdr:cNvGrpSpPr>
          <a:grpSpLocks/>
        </xdr:cNvGrpSpPr>
      </xdr:nvGrpSpPr>
      <xdr:grpSpPr bwMode="auto">
        <a:xfrm>
          <a:off x="9914764910" y="769284"/>
          <a:ext cx="2511010" cy="1214008"/>
          <a:chOff x="7483" y="1187"/>
          <a:chExt cx="3022" cy="1915"/>
        </a:xfrm>
      </xdr:grpSpPr>
      <mc:AlternateContent xmlns:mc="http://schemas.openxmlformats.org/markup-compatibility/2006">
        <mc:Choice xmlns:a14="http://schemas.microsoft.com/office/drawing/2010/main" Requires="a14">
          <xdr:sp macro="" textlink="">
            <xdr:nvSpPr>
              <xdr:cNvPr id="275461" name="Object 5" hidden="1">
                <a:extLst>
                  <a:ext uri="{63B3BB69-23CF-44E3-9099-C40C66FF867C}">
                    <a14:compatExt spid="_x0000_s275461"/>
                  </a:ext>
                  <a:ext uri="{FF2B5EF4-FFF2-40B4-BE49-F238E27FC236}">
                    <a16:creationId xmlns:a16="http://schemas.microsoft.com/office/drawing/2014/main" id="{00000000-0008-0000-B000-0000053404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10" name="Text Box 4">
            <a:extLst>
              <a:ext uri="{FF2B5EF4-FFF2-40B4-BE49-F238E27FC236}">
                <a16:creationId xmlns:a16="http://schemas.microsoft.com/office/drawing/2014/main" id="{00000000-0008-0000-B000-00000A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11" name="Picture 10" descr="index">
          <a:extLst>
            <a:ext uri="{FF2B5EF4-FFF2-40B4-BE49-F238E27FC236}">
              <a16:creationId xmlns:a16="http://schemas.microsoft.com/office/drawing/2014/main" id="{00000000-0008-0000-B0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34246" y="898712"/>
          <a:ext cx="1690347"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275462" name="Check Box 6" hidden="1">
              <a:extLst>
                <a:ext uri="{63B3BB69-23CF-44E3-9099-C40C66FF867C}">
                  <a14:compatExt spid="_x0000_s275462"/>
                </a:ext>
                <a:ext uri="{FF2B5EF4-FFF2-40B4-BE49-F238E27FC236}">
                  <a16:creationId xmlns:a16="http://schemas.microsoft.com/office/drawing/2014/main" id="{00000000-0008-0000-B000-0000063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78.xml><?xml version="1.0" encoding="utf-8"?>
<xdr:wsDr xmlns:xdr="http://schemas.openxmlformats.org/drawingml/2006/spreadsheetDrawing" xmlns:a="http://schemas.openxmlformats.org/drawingml/2006/main">
  <xdr:twoCellAnchor>
    <xdr:from>
      <xdr:col>1</xdr:col>
      <xdr:colOff>749754</xdr:colOff>
      <xdr:row>1</xdr:row>
      <xdr:rowOff>873102</xdr:rowOff>
    </xdr:from>
    <xdr:to>
      <xdr:col>5</xdr:col>
      <xdr:colOff>2754161</xdr:colOff>
      <xdr:row>2</xdr:row>
      <xdr:rowOff>3810000</xdr:rowOff>
    </xdr:to>
    <xdr:pic>
      <xdr:nvPicPr>
        <xdr:cNvPr id="2" name="Picture 1">
          <a:extLst>
            <a:ext uri="{FF2B5EF4-FFF2-40B4-BE49-F238E27FC236}">
              <a16:creationId xmlns:a16="http://schemas.microsoft.com/office/drawing/2014/main" id="{00000000-0008-0000-B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5480164" y="1177902"/>
          <a:ext cx="9348182" cy="5908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3" name="Picture 2" descr="index">
          <a:extLst>
            <a:ext uri="{FF2B5EF4-FFF2-40B4-BE49-F238E27FC236}">
              <a16:creationId xmlns:a16="http://schemas.microsoft.com/office/drawing/2014/main" id="{00000000-0008-0000-B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065143" y="1716716"/>
          <a:ext cx="13785667" cy="4703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40</xdr:row>
      <xdr:rowOff>233589</xdr:rowOff>
    </xdr:from>
    <xdr:to>
      <xdr:col>6</xdr:col>
      <xdr:colOff>4940527</xdr:colOff>
      <xdr:row>40</xdr:row>
      <xdr:rowOff>587374</xdr:rowOff>
    </xdr:to>
    <xdr:sp macro="" textlink="">
      <xdr:nvSpPr>
        <xdr:cNvPr id="4" name="Rectangle 3">
          <a:extLst>
            <a:ext uri="{FF2B5EF4-FFF2-40B4-BE49-F238E27FC236}">
              <a16:creationId xmlns:a16="http://schemas.microsoft.com/office/drawing/2014/main" id="{00000000-0008-0000-B100-000004000000}"/>
            </a:ext>
          </a:extLst>
        </xdr:cNvPr>
        <xdr:cNvSpPr/>
      </xdr:nvSpPr>
      <xdr:spPr>
        <a:xfrm flipH="1">
          <a:off x="10018912298" y="16007261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1130525</xdr:colOff>
      <xdr:row>40</xdr:row>
      <xdr:rowOff>258536</xdr:rowOff>
    </xdr:from>
    <xdr:to>
      <xdr:col>6</xdr:col>
      <xdr:colOff>273276</xdr:colOff>
      <xdr:row>40</xdr:row>
      <xdr:rowOff>721177</xdr:rowOff>
    </xdr:to>
    <xdr:sp macro="" textlink="">
      <xdr:nvSpPr>
        <xdr:cNvPr id="5" name="Rectangle 4">
          <a:extLst>
            <a:ext uri="{FF2B5EF4-FFF2-40B4-BE49-F238E27FC236}">
              <a16:creationId xmlns:a16="http://schemas.microsoft.com/office/drawing/2014/main" id="{00000000-0008-0000-B100-000005000000}"/>
            </a:ext>
          </a:extLst>
        </xdr:cNvPr>
        <xdr:cNvSpPr/>
      </xdr:nvSpPr>
      <xdr:spPr>
        <a:xfrm flipH="1">
          <a:off x="10023579549" y="160097561"/>
          <a:ext cx="352425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40</xdr:row>
      <xdr:rowOff>187099</xdr:rowOff>
    </xdr:from>
    <xdr:to>
      <xdr:col>8</xdr:col>
      <xdr:colOff>1296761</xdr:colOff>
      <xdr:row>40</xdr:row>
      <xdr:rowOff>649741</xdr:rowOff>
    </xdr:to>
    <xdr:sp macro="" textlink="">
      <xdr:nvSpPr>
        <xdr:cNvPr id="6" name="Rectangle 5">
          <a:extLst>
            <a:ext uri="{FF2B5EF4-FFF2-40B4-BE49-F238E27FC236}">
              <a16:creationId xmlns:a16="http://schemas.microsoft.com/office/drawing/2014/main" id="{00000000-0008-0000-B100-000006000000}"/>
            </a:ext>
          </a:extLst>
        </xdr:cNvPr>
        <xdr:cNvSpPr/>
      </xdr:nvSpPr>
      <xdr:spPr>
        <a:xfrm flipH="1">
          <a:off x="10008544789" y="16002612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40</xdr:row>
      <xdr:rowOff>0</xdr:rowOff>
    </xdr:from>
    <xdr:to>
      <xdr:col>5</xdr:col>
      <xdr:colOff>9524</xdr:colOff>
      <xdr:row>40</xdr:row>
      <xdr:rowOff>219048</xdr:rowOff>
    </xdr:to>
    <xdr:pic>
      <xdr:nvPicPr>
        <xdr:cNvPr id="7" name="Picture 6">
          <a:extLst>
            <a:ext uri="{FF2B5EF4-FFF2-40B4-BE49-F238E27FC236}">
              <a16:creationId xmlns:a16="http://schemas.microsoft.com/office/drawing/2014/main" id="{00000000-0008-0000-B100-000007000000}"/>
            </a:ext>
          </a:extLst>
        </xdr:cNvPr>
        <xdr:cNvPicPr>
          <a:picLocks noChangeAspect="1"/>
        </xdr:cNvPicPr>
      </xdr:nvPicPr>
      <xdr:blipFill>
        <a:blip xmlns:r="http://schemas.openxmlformats.org/officeDocument/2006/relationships" r:embed="rId3"/>
        <a:stretch>
          <a:fillRect/>
        </a:stretch>
      </xdr:blipFill>
      <xdr:spPr>
        <a:xfrm>
          <a:off x="10028224801" y="159839025"/>
          <a:ext cx="9524" cy="219048"/>
        </a:xfrm>
        <a:prstGeom prst="rect">
          <a:avLst/>
        </a:prstGeom>
      </xdr:spPr>
    </xdr:pic>
    <xdr:clientData/>
  </xdr:twoCellAnchor>
  <xdr:twoCellAnchor>
    <xdr:from>
      <xdr:col>9</xdr:col>
      <xdr:colOff>3221263</xdr:colOff>
      <xdr:row>40</xdr:row>
      <xdr:rowOff>188686</xdr:rowOff>
    </xdr:from>
    <xdr:to>
      <xdr:col>9</xdr:col>
      <xdr:colOff>3652611</xdr:colOff>
      <xdr:row>40</xdr:row>
      <xdr:rowOff>651328</xdr:rowOff>
    </xdr:to>
    <xdr:sp macro="" textlink="">
      <xdr:nvSpPr>
        <xdr:cNvPr id="8" name="Rectangle 7">
          <a:extLst>
            <a:ext uri="{FF2B5EF4-FFF2-40B4-BE49-F238E27FC236}">
              <a16:creationId xmlns:a16="http://schemas.microsoft.com/office/drawing/2014/main" id="{00000000-0008-0000-B100-000008000000}"/>
            </a:ext>
          </a:extLst>
        </xdr:cNvPr>
        <xdr:cNvSpPr/>
      </xdr:nvSpPr>
      <xdr:spPr>
        <a:xfrm flipH="1">
          <a:off x="10003226664" y="1600277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40</xdr:row>
      <xdr:rowOff>290286</xdr:rowOff>
    </xdr:from>
    <xdr:to>
      <xdr:col>3</xdr:col>
      <xdr:colOff>749526</xdr:colOff>
      <xdr:row>40</xdr:row>
      <xdr:rowOff>752927</xdr:rowOff>
    </xdr:to>
    <xdr:sp macro="" textlink="">
      <xdr:nvSpPr>
        <xdr:cNvPr id="9" name="Rectangle 8">
          <a:extLst>
            <a:ext uri="{FF2B5EF4-FFF2-40B4-BE49-F238E27FC236}">
              <a16:creationId xmlns:a16="http://schemas.microsoft.com/office/drawing/2014/main" id="{00000000-0008-0000-B100-000009000000}"/>
            </a:ext>
          </a:extLst>
        </xdr:cNvPr>
        <xdr:cNvSpPr/>
      </xdr:nvSpPr>
      <xdr:spPr>
        <a:xfrm flipH="1">
          <a:off x="10030980474" y="16012931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40</xdr:row>
      <xdr:rowOff>188686</xdr:rowOff>
    </xdr:from>
    <xdr:to>
      <xdr:col>10</xdr:col>
      <xdr:colOff>3652611</xdr:colOff>
      <xdr:row>40</xdr:row>
      <xdr:rowOff>651328</xdr:rowOff>
    </xdr:to>
    <xdr:sp macro="" textlink="">
      <xdr:nvSpPr>
        <xdr:cNvPr id="10" name="Rectangle 9">
          <a:extLst>
            <a:ext uri="{FF2B5EF4-FFF2-40B4-BE49-F238E27FC236}">
              <a16:creationId xmlns:a16="http://schemas.microsoft.com/office/drawing/2014/main" id="{00000000-0008-0000-B100-00000A000000}"/>
            </a:ext>
          </a:extLst>
        </xdr:cNvPr>
        <xdr:cNvSpPr/>
      </xdr:nvSpPr>
      <xdr:spPr>
        <a:xfrm flipH="1">
          <a:off x="9997883139" y="1600277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179.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B200-000002000000}"/>
            </a:ext>
          </a:extLst>
        </xdr:cNvPr>
        <xdr:cNvPicPr>
          <a:picLocks noChangeAspect="1"/>
        </xdr:cNvPicPr>
      </xdr:nvPicPr>
      <xdr:blipFill>
        <a:blip xmlns:r="http://schemas.openxmlformats.org/officeDocument/2006/relationships" r:embed="rId1"/>
        <a:stretch>
          <a:fillRect/>
        </a:stretch>
      </xdr:blipFill>
      <xdr:spPr>
        <a:xfrm>
          <a:off x="9987743551" y="109442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B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B2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273409" name="Object 1" hidden="1">
                <a:extLst>
                  <a:ext uri="{63B3BB69-23CF-44E3-9099-C40C66FF867C}">
                    <a14:compatExt spid="_x0000_s273409"/>
                  </a:ext>
                  <a:ext uri="{FF2B5EF4-FFF2-40B4-BE49-F238E27FC236}">
                    <a16:creationId xmlns:a16="http://schemas.microsoft.com/office/drawing/2014/main" id="{00000000-0008-0000-B200-0000012C04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6" name="Text Box 4">
            <a:extLst>
              <a:ext uri="{FF2B5EF4-FFF2-40B4-BE49-F238E27FC236}">
                <a16:creationId xmlns:a16="http://schemas.microsoft.com/office/drawing/2014/main" id="{00000000-0008-0000-B200-000006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7" name="Picture 6" descr="index">
          <a:extLst>
            <a:ext uri="{FF2B5EF4-FFF2-40B4-BE49-F238E27FC236}">
              <a16:creationId xmlns:a16="http://schemas.microsoft.com/office/drawing/2014/main" id="{00000000-0008-0000-B2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8" name="Picture 7">
          <a:extLst>
            <a:ext uri="{FF2B5EF4-FFF2-40B4-BE49-F238E27FC236}">
              <a16:creationId xmlns:a16="http://schemas.microsoft.com/office/drawing/2014/main" id="{00000000-0008-0000-B200-000008000000}"/>
            </a:ext>
          </a:extLst>
        </xdr:cNvPr>
        <xdr:cNvPicPr>
          <a:picLocks noChangeAspect="1"/>
        </xdr:cNvPicPr>
      </xdr:nvPicPr>
      <xdr:blipFill>
        <a:blip xmlns:r="http://schemas.openxmlformats.org/officeDocument/2006/relationships" r:embed="rId1"/>
        <a:stretch>
          <a:fillRect/>
        </a:stretch>
      </xdr:blipFill>
      <xdr:spPr>
        <a:xfrm>
          <a:off x="9987743551" y="106203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273410" name="Check Box 2" hidden="1">
              <a:extLst>
                <a:ext uri="{63B3BB69-23CF-44E3-9099-C40C66FF867C}">
                  <a14:compatExt spid="_x0000_s273410"/>
                </a:ext>
                <a:ext uri="{FF2B5EF4-FFF2-40B4-BE49-F238E27FC236}">
                  <a16:creationId xmlns:a16="http://schemas.microsoft.com/office/drawing/2014/main" id="{00000000-0008-0000-B200-0000022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273411" name="Check Box 3" hidden="1">
              <a:extLst>
                <a:ext uri="{63B3BB69-23CF-44E3-9099-C40C66FF867C}">
                  <a14:compatExt spid="_x0000_s273411"/>
                </a:ext>
                <a:ext uri="{FF2B5EF4-FFF2-40B4-BE49-F238E27FC236}">
                  <a16:creationId xmlns:a16="http://schemas.microsoft.com/office/drawing/2014/main" id="{00000000-0008-0000-B200-0000032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273412" name="Check Box 4" hidden="1">
              <a:extLst>
                <a:ext uri="{63B3BB69-23CF-44E3-9099-C40C66FF867C}">
                  <a14:compatExt spid="_x0000_s273412"/>
                </a:ext>
                <a:ext uri="{FF2B5EF4-FFF2-40B4-BE49-F238E27FC236}">
                  <a16:creationId xmlns:a16="http://schemas.microsoft.com/office/drawing/2014/main" id="{00000000-0008-0000-B200-0000042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273413" name="Check Box 5" hidden="1">
              <a:extLst>
                <a:ext uri="{63B3BB69-23CF-44E3-9099-C40C66FF867C}">
                  <a14:compatExt spid="_x0000_s273413"/>
                </a:ext>
                <a:ext uri="{FF2B5EF4-FFF2-40B4-BE49-F238E27FC236}">
                  <a16:creationId xmlns:a16="http://schemas.microsoft.com/office/drawing/2014/main" id="{00000000-0008-0000-B200-0000052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273414" name="Check Box 6" hidden="1">
              <a:extLst>
                <a:ext uri="{63B3BB69-23CF-44E3-9099-C40C66FF867C}">
                  <a14:compatExt spid="_x0000_s273414"/>
                </a:ext>
                <a:ext uri="{FF2B5EF4-FFF2-40B4-BE49-F238E27FC236}">
                  <a16:creationId xmlns:a16="http://schemas.microsoft.com/office/drawing/2014/main" id="{00000000-0008-0000-B200-0000062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80.xml><?xml version="1.0" encoding="utf-8"?>
<xdr:wsDr xmlns:xdr="http://schemas.openxmlformats.org/drawingml/2006/spreadsheetDrawing" xmlns:a="http://schemas.openxmlformats.org/drawingml/2006/main">
  <xdr:twoCellAnchor>
    <xdr:from>
      <xdr:col>1</xdr:col>
      <xdr:colOff>749754</xdr:colOff>
      <xdr:row>1</xdr:row>
      <xdr:rowOff>873102</xdr:rowOff>
    </xdr:from>
    <xdr:to>
      <xdr:col>5</xdr:col>
      <xdr:colOff>2754161</xdr:colOff>
      <xdr:row>2</xdr:row>
      <xdr:rowOff>3810000</xdr:rowOff>
    </xdr:to>
    <xdr:pic>
      <xdr:nvPicPr>
        <xdr:cNvPr id="2" name="Picture 1">
          <a:extLst>
            <a:ext uri="{FF2B5EF4-FFF2-40B4-BE49-F238E27FC236}">
              <a16:creationId xmlns:a16="http://schemas.microsoft.com/office/drawing/2014/main" id="{00000000-0008-0000-B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5480164" y="1177902"/>
          <a:ext cx="9348182" cy="5908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3" name="Picture 2" descr="index">
          <a:extLst>
            <a:ext uri="{FF2B5EF4-FFF2-40B4-BE49-F238E27FC236}">
              <a16:creationId xmlns:a16="http://schemas.microsoft.com/office/drawing/2014/main" id="{00000000-0008-0000-B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065143" y="1716716"/>
          <a:ext cx="13785667" cy="4703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40</xdr:row>
      <xdr:rowOff>233589</xdr:rowOff>
    </xdr:from>
    <xdr:to>
      <xdr:col>6</xdr:col>
      <xdr:colOff>4940527</xdr:colOff>
      <xdr:row>40</xdr:row>
      <xdr:rowOff>587374</xdr:rowOff>
    </xdr:to>
    <xdr:sp macro="" textlink="">
      <xdr:nvSpPr>
        <xdr:cNvPr id="4" name="Rectangle 3">
          <a:extLst>
            <a:ext uri="{FF2B5EF4-FFF2-40B4-BE49-F238E27FC236}">
              <a16:creationId xmlns:a16="http://schemas.microsoft.com/office/drawing/2014/main" id="{00000000-0008-0000-B300-000004000000}"/>
            </a:ext>
          </a:extLst>
        </xdr:cNvPr>
        <xdr:cNvSpPr/>
      </xdr:nvSpPr>
      <xdr:spPr>
        <a:xfrm flipH="1">
          <a:off x="10018912298" y="16007261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1130525</xdr:colOff>
      <xdr:row>40</xdr:row>
      <xdr:rowOff>258536</xdr:rowOff>
    </xdr:from>
    <xdr:to>
      <xdr:col>6</xdr:col>
      <xdr:colOff>273276</xdr:colOff>
      <xdr:row>40</xdr:row>
      <xdr:rowOff>721177</xdr:rowOff>
    </xdr:to>
    <xdr:sp macro="" textlink="">
      <xdr:nvSpPr>
        <xdr:cNvPr id="5" name="Rectangle 4">
          <a:extLst>
            <a:ext uri="{FF2B5EF4-FFF2-40B4-BE49-F238E27FC236}">
              <a16:creationId xmlns:a16="http://schemas.microsoft.com/office/drawing/2014/main" id="{00000000-0008-0000-B300-000005000000}"/>
            </a:ext>
          </a:extLst>
        </xdr:cNvPr>
        <xdr:cNvSpPr/>
      </xdr:nvSpPr>
      <xdr:spPr>
        <a:xfrm flipH="1">
          <a:off x="10023579549" y="160097561"/>
          <a:ext cx="352425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40</xdr:row>
      <xdr:rowOff>187099</xdr:rowOff>
    </xdr:from>
    <xdr:to>
      <xdr:col>8</xdr:col>
      <xdr:colOff>1296761</xdr:colOff>
      <xdr:row>40</xdr:row>
      <xdr:rowOff>649741</xdr:rowOff>
    </xdr:to>
    <xdr:sp macro="" textlink="">
      <xdr:nvSpPr>
        <xdr:cNvPr id="6" name="Rectangle 5">
          <a:extLst>
            <a:ext uri="{FF2B5EF4-FFF2-40B4-BE49-F238E27FC236}">
              <a16:creationId xmlns:a16="http://schemas.microsoft.com/office/drawing/2014/main" id="{00000000-0008-0000-B300-000006000000}"/>
            </a:ext>
          </a:extLst>
        </xdr:cNvPr>
        <xdr:cNvSpPr/>
      </xdr:nvSpPr>
      <xdr:spPr>
        <a:xfrm flipH="1">
          <a:off x="10008544789" y="16002612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40</xdr:row>
      <xdr:rowOff>0</xdr:rowOff>
    </xdr:from>
    <xdr:to>
      <xdr:col>5</xdr:col>
      <xdr:colOff>9524</xdr:colOff>
      <xdr:row>40</xdr:row>
      <xdr:rowOff>219048</xdr:rowOff>
    </xdr:to>
    <xdr:pic>
      <xdr:nvPicPr>
        <xdr:cNvPr id="7" name="Picture 6">
          <a:extLst>
            <a:ext uri="{FF2B5EF4-FFF2-40B4-BE49-F238E27FC236}">
              <a16:creationId xmlns:a16="http://schemas.microsoft.com/office/drawing/2014/main" id="{00000000-0008-0000-B300-000007000000}"/>
            </a:ext>
          </a:extLst>
        </xdr:cNvPr>
        <xdr:cNvPicPr>
          <a:picLocks noChangeAspect="1"/>
        </xdr:cNvPicPr>
      </xdr:nvPicPr>
      <xdr:blipFill>
        <a:blip xmlns:r="http://schemas.openxmlformats.org/officeDocument/2006/relationships" r:embed="rId3"/>
        <a:stretch>
          <a:fillRect/>
        </a:stretch>
      </xdr:blipFill>
      <xdr:spPr>
        <a:xfrm>
          <a:off x="10028224801" y="159839025"/>
          <a:ext cx="9524" cy="219048"/>
        </a:xfrm>
        <a:prstGeom prst="rect">
          <a:avLst/>
        </a:prstGeom>
      </xdr:spPr>
    </xdr:pic>
    <xdr:clientData/>
  </xdr:twoCellAnchor>
  <xdr:twoCellAnchor>
    <xdr:from>
      <xdr:col>9</xdr:col>
      <xdr:colOff>3221263</xdr:colOff>
      <xdr:row>40</xdr:row>
      <xdr:rowOff>188686</xdr:rowOff>
    </xdr:from>
    <xdr:to>
      <xdr:col>9</xdr:col>
      <xdr:colOff>3652611</xdr:colOff>
      <xdr:row>40</xdr:row>
      <xdr:rowOff>651328</xdr:rowOff>
    </xdr:to>
    <xdr:sp macro="" textlink="">
      <xdr:nvSpPr>
        <xdr:cNvPr id="8" name="Rectangle 7">
          <a:extLst>
            <a:ext uri="{FF2B5EF4-FFF2-40B4-BE49-F238E27FC236}">
              <a16:creationId xmlns:a16="http://schemas.microsoft.com/office/drawing/2014/main" id="{00000000-0008-0000-B300-000008000000}"/>
            </a:ext>
          </a:extLst>
        </xdr:cNvPr>
        <xdr:cNvSpPr/>
      </xdr:nvSpPr>
      <xdr:spPr>
        <a:xfrm flipH="1">
          <a:off x="10003226664" y="1600277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40</xdr:row>
      <xdr:rowOff>290286</xdr:rowOff>
    </xdr:from>
    <xdr:to>
      <xdr:col>3</xdr:col>
      <xdr:colOff>749526</xdr:colOff>
      <xdr:row>40</xdr:row>
      <xdr:rowOff>752927</xdr:rowOff>
    </xdr:to>
    <xdr:sp macro="" textlink="">
      <xdr:nvSpPr>
        <xdr:cNvPr id="9" name="Rectangle 8">
          <a:extLst>
            <a:ext uri="{FF2B5EF4-FFF2-40B4-BE49-F238E27FC236}">
              <a16:creationId xmlns:a16="http://schemas.microsoft.com/office/drawing/2014/main" id="{00000000-0008-0000-B300-000009000000}"/>
            </a:ext>
          </a:extLst>
        </xdr:cNvPr>
        <xdr:cNvSpPr/>
      </xdr:nvSpPr>
      <xdr:spPr>
        <a:xfrm flipH="1">
          <a:off x="10030980474" y="16012931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40</xdr:row>
      <xdr:rowOff>188686</xdr:rowOff>
    </xdr:from>
    <xdr:to>
      <xdr:col>10</xdr:col>
      <xdr:colOff>3652611</xdr:colOff>
      <xdr:row>40</xdr:row>
      <xdr:rowOff>651328</xdr:rowOff>
    </xdr:to>
    <xdr:sp macro="" textlink="">
      <xdr:nvSpPr>
        <xdr:cNvPr id="10" name="Rectangle 9">
          <a:extLst>
            <a:ext uri="{FF2B5EF4-FFF2-40B4-BE49-F238E27FC236}">
              <a16:creationId xmlns:a16="http://schemas.microsoft.com/office/drawing/2014/main" id="{00000000-0008-0000-B300-00000A000000}"/>
            </a:ext>
          </a:extLst>
        </xdr:cNvPr>
        <xdr:cNvSpPr/>
      </xdr:nvSpPr>
      <xdr:spPr>
        <a:xfrm flipH="1">
          <a:off x="9997883139" y="1600277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181.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B400-000002000000}"/>
            </a:ext>
          </a:extLst>
        </xdr:cNvPr>
        <xdr:cNvPicPr>
          <a:picLocks noChangeAspect="1"/>
        </xdr:cNvPicPr>
      </xdr:nvPicPr>
      <xdr:blipFill>
        <a:blip xmlns:r="http://schemas.openxmlformats.org/officeDocument/2006/relationships" r:embed="rId1"/>
        <a:stretch>
          <a:fillRect/>
        </a:stretch>
      </xdr:blipFill>
      <xdr:spPr>
        <a:xfrm>
          <a:off x="9987743551" y="107156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B4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B4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270337" name="Object 1" hidden="1">
                <a:extLst>
                  <a:ext uri="{63B3BB69-23CF-44E3-9099-C40C66FF867C}">
                    <a14:compatExt spid="_x0000_s270337"/>
                  </a:ext>
                  <a:ext uri="{FF2B5EF4-FFF2-40B4-BE49-F238E27FC236}">
                    <a16:creationId xmlns:a16="http://schemas.microsoft.com/office/drawing/2014/main" id="{00000000-0008-0000-B400-0000012004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6" name="Text Box 4">
            <a:extLst>
              <a:ext uri="{FF2B5EF4-FFF2-40B4-BE49-F238E27FC236}">
                <a16:creationId xmlns:a16="http://schemas.microsoft.com/office/drawing/2014/main" id="{00000000-0008-0000-B400-000006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7" name="Picture 6" descr="index">
          <a:extLst>
            <a:ext uri="{FF2B5EF4-FFF2-40B4-BE49-F238E27FC236}">
              <a16:creationId xmlns:a16="http://schemas.microsoft.com/office/drawing/2014/main" id="{00000000-0008-0000-B4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8" name="Picture 7">
          <a:extLst>
            <a:ext uri="{FF2B5EF4-FFF2-40B4-BE49-F238E27FC236}">
              <a16:creationId xmlns:a16="http://schemas.microsoft.com/office/drawing/2014/main" id="{00000000-0008-0000-B400-000008000000}"/>
            </a:ext>
          </a:extLst>
        </xdr:cNvPr>
        <xdr:cNvPicPr>
          <a:picLocks noChangeAspect="1"/>
        </xdr:cNvPicPr>
      </xdr:nvPicPr>
      <xdr:blipFill>
        <a:blip xmlns:r="http://schemas.openxmlformats.org/officeDocument/2006/relationships" r:embed="rId1"/>
        <a:stretch>
          <a:fillRect/>
        </a:stretch>
      </xdr:blipFill>
      <xdr:spPr>
        <a:xfrm>
          <a:off x="9987743551" y="103917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270338" name="Check Box 2" hidden="1">
              <a:extLst>
                <a:ext uri="{63B3BB69-23CF-44E3-9099-C40C66FF867C}">
                  <a14:compatExt spid="_x0000_s270338"/>
                </a:ext>
                <a:ext uri="{FF2B5EF4-FFF2-40B4-BE49-F238E27FC236}">
                  <a16:creationId xmlns:a16="http://schemas.microsoft.com/office/drawing/2014/main" id="{00000000-0008-0000-B400-0000022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270339" name="Check Box 3" hidden="1">
              <a:extLst>
                <a:ext uri="{63B3BB69-23CF-44E3-9099-C40C66FF867C}">
                  <a14:compatExt spid="_x0000_s270339"/>
                </a:ext>
                <a:ext uri="{FF2B5EF4-FFF2-40B4-BE49-F238E27FC236}">
                  <a16:creationId xmlns:a16="http://schemas.microsoft.com/office/drawing/2014/main" id="{00000000-0008-0000-B400-0000032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270340" name="Check Box 4" hidden="1">
              <a:extLst>
                <a:ext uri="{63B3BB69-23CF-44E3-9099-C40C66FF867C}">
                  <a14:compatExt spid="_x0000_s270340"/>
                </a:ext>
                <a:ext uri="{FF2B5EF4-FFF2-40B4-BE49-F238E27FC236}">
                  <a16:creationId xmlns:a16="http://schemas.microsoft.com/office/drawing/2014/main" id="{00000000-0008-0000-B400-0000042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270341" name="Check Box 5" hidden="1">
              <a:extLst>
                <a:ext uri="{63B3BB69-23CF-44E3-9099-C40C66FF867C}">
                  <a14:compatExt spid="_x0000_s270341"/>
                </a:ext>
                <a:ext uri="{FF2B5EF4-FFF2-40B4-BE49-F238E27FC236}">
                  <a16:creationId xmlns:a16="http://schemas.microsoft.com/office/drawing/2014/main" id="{00000000-0008-0000-B400-0000052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270342" name="Check Box 6" hidden="1">
              <a:extLst>
                <a:ext uri="{63B3BB69-23CF-44E3-9099-C40C66FF867C}">
                  <a14:compatExt spid="_x0000_s270342"/>
                </a:ext>
                <a:ext uri="{FF2B5EF4-FFF2-40B4-BE49-F238E27FC236}">
                  <a16:creationId xmlns:a16="http://schemas.microsoft.com/office/drawing/2014/main" id="{00000000-0008-0000-B400-0000062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82.xml><?xml version="1.0" encoding="utf-8"?>
<xdr:wsDr xmlns:xdr="http://schemas.openxmlformats.org/drawingml/2006/spreadsheetDrawing" xmlns:a="http://schemas.openxmlformats.org/drawingml/2006/main">
  <xdr:twoCellAnchor>
    <xdr:from>
      <xdr:col>1</xdr:col>
      <xdr:colOff>749754</xdr:colOff>
      <xdr:row>1</xdr:row>
      <xdr:rowOff>873102</xdr:rowOff>
    </xdr:from>
    <xdr:to>
      <xdr:col>5</xdr:col>
      <xdr:colOff>2754161</xdr:colOff>
      <xdr:row>2</xdr:row>
      <xdr:rowOff>3810000</xdr:rowOff>
    </xdr:to>
    <xdr:pic>
      <xdr:nvPicPr>
        <xdr:cNvPr id="2" name="Picture 1">
          <a:extLst>
            <a:ext uri="{FF2B5EF4-FFF2-40B4-BE49-F238E27FC236}">
              <a16:creationId xmlns:a16="http://schemas.microsoft.com/office/drawing/2014/main" id="{00000000-0008-0000-B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5480164" y="1177902"/>
          <a:ext cx="9348182" cy="5908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3" name="Picture 2" descr="index">
          <a:extLst>
            <a:ext uri="{FF2B5EF4-FFF2-40B4-BE49-F238E27FC236}">
              <a16:creationId xmlns:a16="http://schemas.microsoft.com/office/drawing/2014/main" id="{00000000-0008-0000-B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065143" y="1716716"/>
          <a:ext cx="13785667" cy="4703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40</xdr:row>
      <xdr:rowOff>233589</xdr:rowOff>
    </xdr:from>
    <xdr:to>
      <xdr:col>6</xdr:col>
      <xdr:colOff>4940527</xdr:colOff>
      <xdr:row>40</xdr:row>
      <xdr:rowOff>587374</xdr:rowOff>
    </xdr:to>
    <xdr:sp macro="" textlink="">
      <xdr:nvSpPr>
        <xdr:cNvPr id="4" name="Rectangle 3">
          <a:extLst>
            <a:ext uri="{FF2B5EF4-FFF2-40B4-BE49-F238E27FC236}">
              <a16:creationId xmlns:a16="http://schemas.microsoft.com/office/drawing/2014/main" id="{00000000-0008-0000-B500-000004000000}"/>
            </a:ext>
          </a:extLst>
        </xdr:cNvPr>
        <xdr:cNvSpPr/>
      </xdr:nvSpPr>
      <xdr:spPr>
        <a:xfrm flipH="1">
          <a:off x="10018912298" y="1560911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1130525</xdr:colOff>
      <xdr:row>40</xdr:row>
      <xdr:rowOff>258536</xdr:rowOff>
    </xdr:from>
    <xdr:to>
      <xdr:col>6</xdr:col>
      <xdr:colOff>273276</xdr:colOff>
      <xdr:row>40</xdr:row>
      <xdr:rowOff>721177</xdr:rowOff>
    </xdr:to>
    <xdr:sp macro="" textlink="">
      <xdr:nvSpPr>
        <xdr:cNvPr id="5" name="Rectangle 4">
          <a:extLst>
            <a:ext uri="{FF2B5EF4-FFF2-40B4-BE49-F238E27FC236}">
              <a16:creationId xmlns:a16="http://schemas.microsoft.com/office/drawing/2014/main" id="{00000000-0008-0000-B500-000005000000}"/>
            </a:ext>
          </a:extLst>
        </xdr:cNvPr>
        <xdr:cNvSpPr/>
      </xdr:nvSpPr>
      <xdr:spPr>
        <a:xfrm flipH="1">
          <a:off x="10023579549" y="156116111"/>
          <a:ext cx="352425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40</xdr:row>
      <xdr:rowOff>187099</xdr:rowOff>
    </xdr:from>
    <xdr:to>
      <xdr:col>8</xdr:col>
      <xdr:colOff>1296761</xdr:colOff>
      <xdr:row>40</xdr:row>
      <xdr:rowOff>649741</xdr:rowOff>
    </xdr:to>
    <xdr:sp macro="" textlink="">
      <xdr:nvSpPr>
        <xdr:cNvPr id="6" name="Rectangle 5">
          <a:extLst>
            <a:ext uri="{FF2B5EF4-FFF2-40B4-BE49-F238E27FC236}">
              <a16:creationId xmlns:a16="http://schemas.microsoft.com/office/drawing/2014/main" id="{00000000-0008-0000-B500-000006000000}"/>
            </a:ext>
          </a:extLst>
        </xdr:cNvPr>
        <xdr:cNvSpPr/>
      </xdr:nvSpPr>
      <xdr:spPr>
        <a:xfrm flipH="1">
          <a:off x="10008544789" y="15604467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40</xdr:row>
      <xdr:rowOff>0</xdr:rowOff>
    </xdr:from>
    <xdr:to>
      <xdr:col>5</xdr:col>
      <xdr:colOff>9524</xdr:colOff>
      <xdr:row>40</xdr:row>
      <xdr:rowOff>219048</xdr:rowOff>
    </xdr:to>
    <xdr:pic>
      <xdr:nvPicPr>
        <xdr:cNvPr id="7" name="Picture 6">
          <a:extLst>
            <a:ext uri="{FF2B5EF4-FFF2-40B4-BE49-F238E27FC236}">
              <a16:creationId xmlns:a16="http://schemas.microsoft.com/office/drawing/2014/main" id="{00000000-0008-0000-B500-000007000000}"/>
            </a:ext>
          </a:extLst>
        </xdr:cNvPr>
        <xdr:cNvPicPr>
          <a:picLocks noChangeAspect="1"/>
        </xdr:cNvPicPr>
      </xdr:nvPicPr>
      <xdr:blipFill>
        <a:blip xmlns:r="http://schemas.openxmlformats.org/officeDocument/2006/relationships" r:embed="rId3"/>
        <a:stretch>
          <a:fillRect/>
        </a:stretch>
      </xdr:blipFill>
      <xdr:spPr>
        <a:xfrm>
          <a:off x="10028224801" y="155857575"/>
          <a:ext cx="9524" cy="219048"/>
        </a:xfrm>
        <a:prstGeom prst="rect">
          <a:avLst/>
        </a:prstGeom>
      </xdr:spPr>
    </xdr:pic>
    <xdr:clientData/>
  </xdr:twoCellAnchor>
  <xdr:twoCellAnchor>
    <xdr:from>
      <xdr:col>9</xdr:col>
      <xdr:colOff>3221263</xdr:colOff>
      <xdr:row>40</xdr:row>
      <xdr:rowOff>188686</xdr:rowOff>
    </xdr:from>
    <xdr:to>
      <xdr:col>9</xdr:col>
      <xdr:colOff>3652611</xdr:colOff>
      <xdr:row>40</xdr:row>
      <xdr:rowOff>651328</xdr:rowOff>
    </xdr:to>
    <xdr:sp macro="" textlink="">
      <xdr:nvSpPr>
        <xdr:cNvPr id="8" name="Rectangle 7">
          <a:extLst>
            <a:ext uri="{FF2B5EF4-FFF2-40B4-BE49-F238E27FC236}">
              <a16:creationId xmlns:a16="http://schemas.microsoft.com/office/drawing/2014/main" id="{00000000-0008-0000-B500-000008000000}"/>
            </a:ext>
          </a:extLst>
        </xdr:cNvPr>
        <xdr:cNvSpPr/>
      </xdr:nvSpPr>
      <xdr:spPr>
        <a:xfrm flipH="1">
          <a:off x="10003226664" y="1560462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40</xdr:row>
      <xdr:rowOff>290286</xdr:rowOff>
    </xdr:from>
    <xdr:to>
      <xdr:col>3</xdr:col>
      <xdr:colOff>749526</xdr:colOff>
      <xdr:row>40</xdr:row>
      <xdr:rowOff>752927</xdr:rowOff>
    </xdr:to>
    <xdr:sp macro="" textlink="">
      <xdr:nvSpPr>
        <xdr:cNvPr id="9" name="Rectangle 8">
          <a:extLst>
            <a:ext uri="{FF2B5EF4-FFF2-40B4-BE49-F238E27FC236}">
              <a16:creationId xmlns:a16="http://schemas.microsoft.com/office/drawing/2014/main" id="{00000000-0008-0000-B500-000009000000}"/>
            </a:ext>
          </a:extLst>
        </xdr:cNvPr>
        <xdr:cNvSpPr/>
      </xdr:nvSpPr>
      <xdr:spPr>
        <a:xfrm flipH="1">
          <a:off x="10030980474" y="15614786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40</xdr:row>
      <xdr:rowOff>188686</xdr:rowOff>
    </xdr:from>
    <xdr:to>
      <xdr:col>10</xdr:col>
      <xdr:colOff>3652611</xdr:colOff>
      <xdr:row>40</xdr:row>
      <xdr:rowOff>651328</xdr:rowOff>
    </xdr:to>
    <xdr:sp macro="" textlink="">
      <xdr:nvSpPr>
        <xdr:cNvPr id="10" name="Rectangle 9">
          <a:extLst>
            <a:ext uri="{FF2B5EF4-FFF2-40B4-BE49-F238E27FC236}">
              <a16:creationId xmlns:a16="http://schemas.microsoft.com/office/drawing/2014/main" id="{00000000-0008-0000-B500-00000A000000}"/>
            </a:ext>
          </a:extLst>
        </xdr:cNvPr>
        <xdr:cNvSpPr/>
      </xdr:nvSpPr>
      <xdr:spPr>
        <a:xfrm flipH="1">
          <a:off x="9997883139" y="1560462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183.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B600-000002000000}"/>
            </a:ext>
          </a:extLst>
        </xdr:cNvPr>
        <xdr:cNvPicPr>
          <a:picLocks noChangeAspect="1"/>
        </xdr:cNvPicPr>
      </xdr:nvPicPr>
      <xdr:blipFill>
        <a:blip xmlns:r="http://schemas.openxmlformats.org/officeDocument/2006/relationships" r:embed="rId1"/>
        <a:stretch>
          <a:fillRect/>
        </a:stretch>
      </xdr:blipFill>
      <xdr:spPr>
        <a:xfrm>
          <a:off x="9990048601" y="121920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28575</xdr:rowOff>
        </xdr:to>
        <xdr:sp macro="" textlink="">
          <xdr:nvSpPr>
            <xdr:cNvPr id="260097" name="Check Box 1" hidden="1">
              <a:extLst>
                <a:ext uri="{63B3BB69-23CF-44E3-9099-C40C66FF867C}">
                  <a14:compatExt spid="_x0000_s260097"/>
                </a:ext>
                <a:ext uri="{FF2B5EF4-FFF2-40B4-BE49-F238E27FC236}">
                  <a16:creationId xmlns:a16="http://schemas.microsoft.com/office/drawing/2014/main" id="{00000000-0008-0000-B600-000001F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1009650</xdr:colOff>
          <xdr:row>36</xdr:row>
          <xdr:rowOff>9525</xdr:rowOff>
        </xdr:to>
        <xdr:sp macro="" textlink="">
          <xdr:nvSpPr>
            <xdr:cNvPr id="260098" name="Check Box 2" hidden="1">
              <a:extLst>
                <a:ext uri="{63B3BB69-23CF-44E3-9099-C40C66FF867C}">
                  <a14:compatExt spid="_x0000_s260098"/>
                </a:ext>
                <a:ext uri="{FF2B5EF4-FFF2-40B4-BE49-F238E27FC236}">
                  <a16:creationId xmlns:a16="http://schemas.microsoft.com/office/drawing/2014/main" id="{00000000-0008-0000-B600-000002F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260099" name="Check Box 3" hidden="1">
              <a:extLst>
                <a:ext uri="{63B3BB69-23CF-44E3-9099-C40C66FF867C}">
                  <a14:compatExt spid="_x0000_s260099"/>
                </a:ext>
                <a:ext uri="{FF2B5EF4-FFF2-40B4-BE49-F238E27FC236}">
                  <a16:creationId xmlns:a16="http://schemas.microsoft.com/office/drawing/2014/main" id="{00000000-0008-0000-B600-000003F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600075</xdr:colOff>
          <xdr:row>36</xdr:row>
          <xdr:rowOff>28575</xdr:rowOff>
        </xdr:to>
        <xdr:sp macro="" textlink="">
          <xdr:nvSpPr>
            <xdr:cNvPr id="260100" name="Check Box 4" hidden="1">
              <a:extLst>
                <a:ext uri="{63B3BB69-23CF-44E3-9099-C40C66FF867C}">
                  <a14:compatExt spid="_x0000_s260100"/>
                </a:ext>
                <a:ext uri="{FF2B5EF4-FFF2-40B4-BE49-F238E27FC236}">
                  <a16:creationId xmlns:a16="http://schemas.microsoft.com/office/drawing/2014/main" id="{00000000-0008-0000-B600-000004F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28575</xdr:rowOff>
        </xdr:to>
        <xdr:sp macro="" textlink="">
          <xdr:nvSpPr>
            <xdr:cNvPr id="260101" name="Check Box 5" hidden="1">
              <a:extLst>
                <a:ext uri="{63B3BB69-23CF-44E3-9099-C40C66FF867C}">
                  <a14:compatExt spid="_x0000_s260101"/>
                </a:ext>
                <a:ext uri="{FF2B5EF4-FFF2-40B4-BE49-F238E27FC236}">
                  <a16:creationId xmlns:a16="http://schemas.microsoft.com/office/drawing/2014/main" id="{00000000-0008-0000-B600-000005F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8" name="Picture 1">
          <a:extLst>
            <a:ext uri="{FF2B5EF4-FFF2-40B4-BE49-F238E27FC236}">
              <a16:creationId xmlns:a16="http://schemas.microsoft.com/office/drawing/2014/main" id="{00000000-0008-0000-B6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9302456" y="838620"/>
          <a:ext cx="1219033"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9" name="Group 8">
          <a:extLst>
            <a:ext uri="{FF2B5EF4-FFF2-40B4-BE49-F238E27FC236}">
              <a16:creationId xmlns:a16="http://schemas.microsoft.com/office/drawing/2014/main" id="{00000000-0008-0000-B600-000009000000}"/>
            </a:ext>
          </a:extLst>
        </xdr:cNvPr>
        <xdr:cNvGrpSpPr>
          <a:grpSpLocks/>
        </xdr:cNvGrpSpPr>
      </xdr:nvGrpSpPr>
      <xdr:grpSpPr bwMode="auto">
        <a:xfrm>
          <a:off x="9916199263" y="769284"/>
          <a:ext cx="2511010" cy="1402556"/>
          <a:chOff x="7483" y="1187"/>
          <a:chExt cx="3022" cy="1915"/>
        </a:xfrm>
      </xdr:grpSpPr>
      <mc:AlternateContent xmlns:mc="http://schemas.openxmlformats.org/markup-compatibility/2006">
        <mc:Choice xmlns:a14="http://schemas.microsoft.com/office/drawing/2010/main" Requires="a14">
          <xdr:sp macro="" textlink="">
            <xdr:nvSpPr>
              <xdr:cNvPr id="260102" name="Object 6" hidden="1">
                <a:extLst>
                  <a:ext uri="{63B3BB69-23CF-44E3-9099-C40C66FF867C}">
                    <a14:compatExt spid="_x0000_s260102"/>
                  </a:ext>
                  <a:ext uri="{FF2B5EF4-FFF2-40B4-BE49-F238E27FC236}">
                    <a16:creationId xmlns:a16="http://schemas.microsoft.com/office/drawing/2014/main" id="{00000000-0008-0000-B600-000006F803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11" name="Text Box 4">
            <a:extLst>
              <a:ext uri="{FF2B5EF4-FFF2-40B4-BE49-F238E27FC236}">
                <a16:creationId xmlns:a16="http://schemas.microsoft.com/office/drawing/2014/main" id="{00000000-0008-0000-B600-00000B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12" name="Picture 11" descr="index">
          <a:extLst>
            <a:ext uri="{FF2B5EF4-FFF2-40B4-BE49-F238E27FC236}">
              <a16:creationId xmlns:a16="http://schemas.microsoft.com/office/drawing/2014/main" id="{00000000-0008-0000-B600-00000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74393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13" name="Picture 12">
          <a:extLst>
            <a:ext uri="{FF2B5EF4-FFF2-40B4-BE49-F238E27FC236}">
              <a16:creationId xmlns:a16="http://schemas.microsoft.com/office/drawing/2014/main" id="{00000000-0008-0000-B600-00000D000000}"/>
            </a:ext>
          </a:extLst>
        </xdr:cNvPr>
        <xdr:cNvPicPr>
          <a:picLocks noChangeAspect="1"/>
        </xdr:cNvPicPr>
      </xdr:nvPicPr>
      <xdr:blipFill>
        <a:blip xmlns:r="http://schemas.openxmlformats.org/officeDocument/2006/relationships" r:embed="rId1"/>
        <a:stretch>
          <a:fillRect/>
        </a:stretch>
      </xdr:blipFill>
      <xdr:spPr>
        <a:xfrm>
          <a:off x="9990048601" y="119062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180975</xdr:colOff>
          <xdr:row>34</xdr:row>
          <xdr:rowOff>247650</xdr:rowOff>
        </xdr:to>
        <xdr:sp macro="" textlink="">
          <xdr:nvSpPr>
            <xdr:cNvPr id="260103" name="Check Box 7" hidden="1">
              <a:extLst>
                <a:ext uri="{63B3BB69-23CF-44E3-9099-C40C66FF867C}">
                  <a14:compatExt spid="_x0000_s260103"/>
                </a:ext>
                <a:ext uri="{FF2B5EF4-FFF2-40B4-BE49-F238E27FC236}">
                  <a16:creationId xmlns:a16="http://schemas.microsoft.com/office/drawing/2014/main" id="{00000000-0008-0000-B600-000007F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657225</xdr:colOff>
          <xdr:row>34</xdr:row>
          <xdr:rowOff>247650</xdr:rowOff>
        </xdr:to>
        <xdr:sp macro="" textlink="">
          <xdr:nvSpPr>
            <xdr:cNvPr id="260104" name="Check Box 8" hidden="1">
              <a:extLst>
                <a:ext uri="{63B3BB69-23CF-44E3-9099-C40C66FF867C}">
                  <a14:compatExt spid="_x0000_s260104"/>
                </a:ext>
                <a:ext uri="{FF2B5EF4-FFF2-40B4-BE49-F238E27FC236}">
                  <a16:creationId xmlns:a16="http://schemas.microsoft.com/office/drawing/2014/main" id="{00000000-0008-0000-B600-000008F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219075</xdr:rowOff>
        </xdr:to>
        <xdr:sp macro="" textlink="">
          <xdr:nvSpPr>
            <xdr:cNvPr id="260105" name="Check Box 9" hidden="1">
              <a:extLst>
                <a:ext uri="{63B3BB69-23CF-44E3-9099-C40C66FF867C}">
                  <a14:compatExt spid="_x0000_s260105"/>
                </a:ext>
                <a:ext uri="{FF2B5EF4-FFF2-40B4-BE49-F238E27FC236}">
                  <a16:creationId xmlns:a16="http://schemas.microsoft.com/office/drawing/2014/main" id="{00000000-0008-0000-B600-000009F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276225</xdr:rowOff>
        </xdr:to>
        <xdr:sp macro="" textlink="">
          <xdr:nvSpPr>
            <xdr:cNvPr id="260106" name="Check Box 10" hidden="1">
              <a:extLst>
                <a:ext uri="{63B3BB69-23CF-44E3-9099-C40C66FF867C}">
                  <a14:compatExt spid="_x0000_s260106"/>
                </a:ext>
                <a:ext uri="{FF2B5EF4-FFF2-40B4-BE49-F238E27FC236}">
                  <a16:creationId xmlns:a16="http://schemas.microsoft.com/office/drawing/2014/main" id="{00000000-0008-0000-B600-00000AF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260107" name="Check Box 11" hidden="1">
              <a:extLst>
                <a:ext uri="{63B3BB69-23CF-44E3-9099-C40C66FF867C}">
                  <a14:compatExt spid="_x0000_s260107"/>
                </a:ext>
                <a:ext uri="{FF2B5EF4-FFF2-40B4-BE49-F238E27FC236}">
                  <a16:creationId xmlns:a16="http://schemas.microsoft.com/office/drawing/2014/main" id="{00000000-0008-0000-B600-00000BF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84.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B700-000002000000}"/>
            </a:ext>
          </a:extLst>
        </xdr:cNvPr>
        <xdr:cNvPicPr>
          <a:picLocks noChangeAspect="1"/>
        </xdr:cNvPicPr>
      </xdr:nvPicPr>
      <xdr:blipFill>
        <a:blip xmlns:r="http://schemas.openxmlformats.org/officeDocument/2006/relationships" r:embed="rId1"/>
        <a:stretch>
          <a:fillRect/>
        </a:stretch>
      </xdr:blipFill>
      <xdr:spPr>
        <a:xfrm>
          <a:off x="9988619851"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152400</xdr:colOff>
          <xdr:row>34</xdr:row>
          <xdr:rowOff>247650</xdr:rowOff>
        </xdr:to>
        <xdr:sp macro="" textlink="">
          <xdr:nvSpPr>
            <xdr:cNvPr id="209921" name="Check Box 1" hidden="1">
              <a:extLst>
                <a:ext uri="{63B3BB69-23CF-44E3-9099-C40C66FF867C}">
                  <a14:compatExt spid="_x0000_s209921"/>
                </a:ext>
                <a:ext uri="{FF2B5EF4-FFF2-40B4-BE49-F238E27FC236}">
                  <a16:creationId xmlns:a16="http://schemas.microsoft.com/office/drawing/2014/main" id="{00000000-0008-0000-B700-0000013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209922" name="Check Box 2" hidden="1">
              <a:extLst>
                <a:ext uri="{63B3BB69-23CF-44E3-9099-C40C66FF867C}">
                  <a14:compatExt spid="_x0000_s209922"/>
                </a:ext>
                <a:ext uri="{FF2B5EF4-FFF2-40B4-BE49-F238E27FC236}">
                  <a16:creationId xmlns:a16="http://schemas.microsoft.com/office/drawing/2014/main" id="{00000000-0008-0000-B700-0000023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228600</xdr:rowOff>
        </xdr:to>
        <xdr:sp macro="" textlink="">
          <xdr:nvSpPr>
            <xdr:cNvPr id="209923" name="Check Box 3" hidden="1">
              <a:extLst>
                <a:ext uri="{63B3BB69-23CF-44E3-9099-C40C66FF867C}">
                  <a14:compatExt spid="_x0000_s209923"/>
                </a:ext>
                <a:ext uri="{FF2B5EF4-FFF2-40B4-BE49-F238E27FC236}">
                  <a16:creationId xmlns:a16="http://schemas.microsoft.com/office/drawing/2014/main" id="{00000000-0008-0000-B700-0000033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209924" name="Check Box 4" hidden="1">
              <a:extLst>
                <a:ext uri="{63B3BB69-23CF-44E3-9099-C40C66FF867C}">
                  <a14:compatExt spid="_x0000_s209924"/>
                </a:ext>
                <a:ext uri="{FF2B5EF4-FFF2-40B4-BE49-F238E27FC236}">
                  <a16:creationId xmlns:a16="http://schemas.microsoft.com/office/drawing/2014/main" id="{00000000-0008-0000-B700-0000043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B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016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B700-000004000000}"/>
            </a:ext>
          </a:extLst>
        </xdr:cNvPr>
        <xdr:cNvGrpSpPr>
          <a:grpSpLocks/>
        </xdr:cNvGrpSpPr>
      </xdr:nvGrpSpPr>
      <xdr:grpSpPr bwMode="auto">
        <a:xfrm>
          <a:off x="9914764910" y="769284"/>
          <a:ext cx="2511010" cy="1214008"/>
          <a:chOff x="7483" y="1187"/>
          <a:chExt cx="3022" cy="1915"/>
        </a:xfrm>
      </xdr:grpSpPr>
      <mc:AlternateContent xmlns:mc="http://schemas.openxmlformats.org/markup-compatibility/2006">
        <mc:Choice xmlns:a14="http://schemas.microsoft.com/office/drawing/2010/main" Requires="a14">
          <xdr:sp macro="" textlink="">
            <xdr:nvSpPr>
              <xdr:cNvPr id="209925" name="Object 5" hidden="1">
                <a:extLst>
                  <a:ext uri="{63B3BB69-23CF-44E3-9099-C40C66FF867C}">
                    <a14:compatExt spid="_x0000_s209925"/>
                  </a:ext>
                  <a:ext uri="{FF2B5EF4-FFF2-40B4-BE49-F238E27FC236}">
                    <a16:creationId xmlns:a16="http://schemas.microsoft.com/office/drawing/2014/main" id="{00000000-0008-0000-B700-0000053403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B7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6" name="Picture 5" descr="index">
          <a:extLst>
            <a:ext uri="{FF2B5EF4-FFF2-40B4-BE49-F238E27FC236}">
              <a16:creationId xmlns:a16="http://schemas.microsoft.com/office/drawing/2014/main" id="{00000000-0008-0000-B7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34246" y="898712"/>
          <a:ext cx="1690347"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209926" name="Check Box 6" hidden="1">
              <a:extLst>
                <a:ext uri="{63B3BB69-23CF-44E3-9099-C40C66FF867C}">
                  <a14:compatExt spid="_x0000_s209926"/>
                </a:ext>
                <a:ext uri="{FF2B5EF4-FFF2-40B4-BE49-F238E27FC236}">
                  <a16:creationId xmlns:a16="http://schemas.microsoft.com/office/drawing/2014/main" id="{00000000-0008-0000-B700-0000063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85.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B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72893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3" name="Picture 2" descr="index">
          <a:extLst>
            <a:ext uri="{FF2B5EF4-FFF2-40B4-BE49-F238E27FC236}">
              <a16:creationId xmlns:a16="http://schemas.microsoft.com/office/drawing/2014/main" id="{00000000-0008-0000-B8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065143" y="1716716"/>
          <a:ext cx="13785667" cy="4703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39</xdr:row>
      <xdr:rowOff>233589</xdr:rowOff>
    </xdr:from>
    <xdr:to>
      <xdr:col>6</xdr:col>
      <xdr:colOff>4940527</xdr:colOff>
      <xdr:row>39</xdr:row>
      <xdr:rowOff>587374</xdr:rowOff>
    </xdr:to>
    <xdr:sp macro="" textlink="">
      <xdr:nvSpPr>
        <xdr:cNvPr id="4" name="Rectangle 3">
          <a:extLst>
            <a:ext uri="{FF2B5EF4-FFF2-40B4-BE49-F238E27FC236}">
              <a16:creationId xmlns:a16="http://schemas.microsoft.com/office/drawing/2014/main" id="{00000000-0008-0000-B800-000004000000}"/>
            </a:ext>
          </a:extLst>
        </xdr:cNvPr>
        <xdr:cNvSpPr/>
      </xdr:nvSpPr>
      <xdr:spPr>
        <a:xfrm flipH="1">
          <a:off x="10018912298" y="15061428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1130525</xdr:colOff>
      <xdr:row>39</xdr:row>
      <xdr:rowOff>258536</xdr:rowOff>
    </xdr:from>
    <xdr:to>
      <xdr:col>6</xdr:col>
      <xdr:colOff>273276</xdr:colOff>
      <xdr:row>39</xdr:row>
      <xdr:rowOff>721177</xdr:rowOff>
    </xdr:to>
    <xdr:sp macro="" textlink="">
      <xdr:nvSpPr>
        <xdr:cNvPr id="5" name="Rectangle 4">
          <a:extLst>
            <a:ext uri="{FF2B5EF4-FFF2-40B4-BE49-F238E27FC236}">
              <a16:creationId xmlns:a16="http://schemas.microsoft.com/office/drawing/2014/main" id="{00000000-0008-0000-B800-000005000000}"/>
            </a:ext>
          </a:extLst>
        </xdr:cNvPr>
        <xdr:cNvSpPr/>
      </xdr:nvSpPr>
      <xdr:spPr>
        <a:xfrm flipH="1">
          <a:off x="10023579549" y="150639236"/>
          <a:ext cx="352425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39</xdr:row>
      <xdr:rowOff>187099</xdr:rowOff>
    </xdr:from>
    <xdr:to>
      <xdr:col>8</xdr:col>
      <xdr:colOff>1296761</xdr:colOff>
      <xdr:row>39</xdr:row>
      <xdr:rowOff>649741</xdr:rowOff>
    </xdr:to>
    <xdr:sp macro="" textlink="">
      <xdr:nvSpPr>
        <xdr:cNvPr id="6" name="Rectangle 5">
          <a:extLst>
            <a:ext uri="{FF2B5EF4-FFF2-40B4-BE49-F238E27FC236}">
              <a16:creationId xmlns:a16="http://schemas.microsoft.com/office/drawing/2014/main" id="{00000000-0008-0000-B800-000006000000}"/>
            </a:ext>
          </a:extLst>
        </xdr:cNvPr>
        <xdr:cNvSpPr/>
      </xdr:nvSpPr>
      <xdr:spPr>
        <a:xfrm flipH="1">
          <a:off x="10008544789" y="15056779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39</xdr:row>
      <xdr:rowOff>0</xdr:rowOff>
    </xdr:from>
    <xdr:to>
      <xdr:col>5</xdr:col>
      <xdr:colOff>9524</xdr:colOff>
      <xdr:row>39</xdr:row>
      <xdr:rowOff>219048</xdr:rowOff>
    </xdr:to>
    <xdr:pic>
      <xdr:nvPicPr>
        <xdr:cNvPr id="7" name="Picture 6">
          <a:extLst>
            <a:ext uri="{FF2B5EF4-FFF2-40B4-BE49-F238E27FC236}">
              <a16:creationId xmlns:a16="http://schemas.microsoft.com/office/drawing/2014/main" id="{00000000-0008-0000-B800-000007000000}"/>
            </a:ext>
          </a:extLst>
        </xdr:cNvPr>
        <xdr:cNvPicPr>
          <a:picLocks noChangeAspect="1"/>
        </xdr:cNvPicPr>
      </xdr:nvPicPr>
      <xdr:blipFill>
        <a:blip xmlns:r="http://schemas.openxmlformats.org/officeDocument/2006/relationships" r:embed="rId3"/>
        <a:stretch>
          <a:fillRect/>
        </a:stretch>
      </xdr:blipFill>
      <xdr:spPr>
        <a:xfrm>
          <a:off x="10028224801" y="150380700"/>
          <a:ext cx="9524" cy="219048"/>
        </a:xfrm>
        <a:prstGeom prst="rect">
          <a:avLst/>
        </a:prstGeom>
      </xdr:spPr>
    </xdr:pic>
    <xdr:clientData/>
  </xdr:twoCellAnchor>
  <xdr:twoCellAnchor>
    <xdr:from>
      <xdr:col>9</xdr:col>
      <xdr:colOff>3221263</xdr:colOff>
      <xdr:row>39</xdr:row>
      <xdr:rowOff>188686</xdr:rowOff>
    </xdr:from>
    <xdr:to>
      <xdr:col>9</xdr:col>
      <xdr:colOff>3652611</xdr:colOff>
      <xdr:row>39</xdr:row>
      <xdr:rowOff>651328</xdr:rowOff>
    </xdr:to>
    <xdr:sp macro="" textlink="">
      <xdr:nvSpPr>
        <xdr:cNvPr id="8" name="Rectangle 7">
          <a:extLst>
            <a:ext uri="{FF2B5EF4-FFF2-40B4-BE49-F238E27FC236}">
              <a16:creationId xmlns:a16="http://schemas.microsoft.com/office/drawing/2014/main" id="{00000000-0008-0000-B800-000008000000}"/>
            </a:ext>
          </a:extLst>
        </xdr:cNvPr>
        <xdr:cNvSpPr/>
      </xdr:nvSpPr>
      <xdr:spPr>
        <a:xfrm flipH="1">
          <a:off x="10003226664" y="1505693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39</xdr:row>
      <xdr:rowOff>290286</xdr:rowOff>
    </xdr:from>
    <xdr:to>
      <xdr:col>3</xdr:col>
      <xdr:colOff>749526</xdr:colOff>
      <xdr:row>39</xdr:row>
      <xdr:rowOff>752927</xdr:rowOff>
    </xdr:to>
    <xdr:sp macro="" textlink="">
      <xdr:nvSpPr>
        <xdr:cNvPr id="9" name="Rectangle 8">
          <a:extLst>
            <a:ext uri="{FF2B5EF4-FFF2-40B4-BE49-F238E27FC236}">
              <a16:creationId xmlns:a16="http://schemas.microsoft.com/office/drawing/2014/main" id="{00000000-0008-0000-B800-000009000000}"/>
            </a:ext>
          </a:extLst>
        </xdr:cNvPr>
        <xdr:cNvSpPr/>
      </xdr:nvSpPr>
      <xdr:spPr>
        <a:xfrm flipH="1">
          <a:off x="10030980474" y="15067098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39</xdr:row>
      <xdr:rowOff>188686</xdr:rowOff>
    </xdr:from>
    <xdr:to>
      <xdr:col>10</xdr:col>
      <xdr:colOff>3652611</xdr:colOff>
      <xdr:row>39</xdr:row>
      <xdr:rowOff>651328</xdr:rowOff>
    </xdr:to>
    <xdr:sp macro="" textlink="">
      <xdr:nvSpPr>
        <xdr:cNvPr id="10" name="Rectangle 9">
          <a:extLst>
            <a:ext uri="{FF2B5EF4-FFF2-40B4-BE49-F238E27FC236}">
              <a16:creationId xmlns:a16="http://schemas.microsoft.com/office/drawing/2014/main" id="{00000000-0008-0000-B800-00000A000000}"/>
            </a:ext>
          </a:extLst>
        </xdr:cNvPr>
        <xdr:cNvSpPr/>
      </xdr:nvSpPr>
      <xdr:spPr>
        <a:xfrm flipH="1">
          <a:off x="9997883139" y="1505693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186.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B900-000002000000}"/>
            </a:ext>
          </a:extLst>
        </xdr:cNvPr>
        <xdr:cNvPicPr>
          <a:picLocks noChangeAspect="1"/>
        </xdr:cNvPicPr>
      </xdr:nvPicPr>
      <xdr:blipFill>
        <a:blip xmlns:r="http://schemas.openxmlformats.org/officeDocument/2006/relationships" r:embed="rId1"/>
        <a:stretch>
          <a:fillRect/>
        </a:stretch>
      </xdr:blipFill>
      <xdr:spPr>
        <a:xfrm>
          <a:off x="9987743551" y="109442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B9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B9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210945" name="Object 1" hidden="1">
                <a:extLst>
                  <a:ext uri="{63B3BB69-23CF-44E3-9099-C40C66FF867C}">
                    <a14:compatExt spid="_x0000_s210945"/>
                  </a:ext>
                  <a:ext uri="{FF2B5EF4-FFF2-40B4-BE49-F238E27FC236}">
                    <a16:creationId xmlns:a16="http://schemas.microsoft.com/office/drawing/2014/main" id="{00000000-0008-0000-B900-0000013803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B9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B9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B900-000007000000}"/>
            </a:ext>
          </a:extLst>
        </xdr:cNvPr>
        <xdr:cNvPicPr>
          <a:picLocks noChangeAspect="1"/>
        </xdr:cNvPicPr>
      </xdr:nvPicPr>
      <xdr:blipFill>
        <a:blip xmlns:r="http://schemas.openxmlformats.org/officeDocument/2006/relationships" r:embed="rId1"/>
        <a:stretch>
          <a:fillRect/>
        </a:stretch>
      </xdr:blipFill>
      <xdr:spPr>
        <a:xfrm>
          <a:off x="9987743551" y="106203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210946" name="Check Box 2" hidden="1">
              <a:extLst>
                <a:ext uri="{63B3BB69-23CF-44E3-9099-C40C66FF867C}">
                  <a14:compatExt spid="_x0000_s210946"/>
                </a:ext>
                <a:ext uri="{FF2B5EF4-FFF2-40B4-BE49-F238E27FC236}">
                  <a16:creationId xmlns:a16="http://schemas.microsoft.com/office/drawing/2014/main" id="{00000000-0008-0000-B900-0000023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210947" name="Check Box 3" hidden="1">
              <a:extLst>
                <a:ext uri="{63B3BB69-23CF-44E3-9099-C40C66FF867C}">
                  <a14:compatExt spid="_x0000_s210947"/>
                </a:ext>
                <a:ext uri="{FF2B5EF4-FFF2-40B4-BE49-F238E27FC236}">
                  <a16:creationId xmlns:a16="http://schemas.microsoft.com/office/drawing/2014/main" id="{00000000-0008-0000-B900-0000033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210948" name="Check Box 4" hidden="1">
              <a:extLst>
                <a:ext uri="{63B3BB69-23CF-44E3-9099-C40C66FF867C}">
                  <a14:compatExt spid="_x0000_s210948"/>
                </a:ext>
                <a:ext uri="{FF2B5EF4-FFF2-40B4-BE49-F238E27FC236}">
                  <a16:creationId xmlns:a16="http://schemas.microsoft.com/office/drawing/2014/main" id="{00000000-0008-0000-B900-0000043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210949" name="Check Box 5" hidden="1">
              <a:extLst>
                <a:ext uri="{63B3BB69-23CF-44E3-9099-C40C66FF867C}">
                  <a14:compatExt spid="_x0000_s210949"/>
                </a:ext>
                <a:ext uri="{FF2B5EF4-FFF2-40B4-BE49-F238E27FC236}">
                  <a16:creationId xmlns:a16="http://schemas.microsoft.com/office/drawing/2014/main" id="{00000000-0008-0000-B900-0000053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210950" name="Check Box 6" hidden="1">
              <a:extLst>
                <a:ext uri="{63B3BB69-23CF-44E3-9099-C40C66FF867C}">
                  <a14:compatExt spid="_x0000_s210950"/>
                </a:ext>
                <a:ext uri="{FF2B5EF4-FFF2-40B4-BE49-F238E27FC236}">
                  <a16:creationId xmlns:a16="http://schemas.microsoft.com/office/drawing/2014/main" id="{00000000-0008-0000-B900-0000063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87.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BA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4028800" y="377803"/>
          <a:ext cx="2441121" cy="197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3" name="Picture 2" descr="index">
          <a:extLst>
            <a:ext uri="{FF2B5EF4-FFF2-40B4-BE49-F238E27FC236}">
              <a16:creationId xmlns:a16="http://schemas.microsoft.com/office/drawing/2014/main" id="{00000000-0008-0000-BA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9150743" y="383216"/>
          <a:ext cx="1222192" cy="1882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39</xdr:row>
      <xdr:rowOff>233589</xdr:rowOff>
    </xdr:from>
    <xdr:to>
      <xdr:col>6</xdr:col>
      <xdr:colOff>4940527</xdr:colOff>
      <xdr:row>39</xdr:row>
      <xdr:rowOff>587374</xdr:rowOff>
    </xdr:to>
    <xdr:sp macro="" textlink="">
      <xdr:nvSpPr>
        <xdr:cNvPr id="4" name="Rectangle 3">
          <a:extLst>
            <a:ext uri="{FF2B5EF4-FFF2-40B4-BE49-F238E27FC236}">
              <a16:creationId xmlns:a16="http://schemas.microsoft.com/office/drawing/2014/main" id="{00000000-0008-0000-BA00-000004000000}"/>
            </a:ext>
          </a:extLst>
        </xdr:cNvPr>
        <xdr:cNvSpPr/>
      </xdr:nvSpPr>
      <xdr:spPr>
        <a:xfrm flipH="1">
          <a:off x="9983422148" y="7424964"/>
          <a:ext cx="0" cy="13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1130525</xdr:colOff>
      <xdr:row>39</xdr:row>
      <xdr:rowOff>258536</xdr:rowOff>
    </xdr:from>
    <xdr:to>
      <xdr:col>6</xdr:col>
      <xdr:colOff>273276</xdr:colOff>
      <xdr:row>39</xdr:row>
      <xdr:rowOff>721177</xdr:rowOff>
    </xdr:to>
    <xdr:sp macro="" textlink="">
      <xdr:nvSpPr>
        <xdr:cNvPr id="5" name="Rectangle 4">
          <a:extLst>
            <a:ext uri="{FF2B5EF4-FFF2-40B4-BE49-F238E27FC236}">
              <a16:creationId xmlns:a16="http://schemas.microsoft.com/office/drawing/2014/main" id="{00000000-0008-0000-BA00-000005000000}"/>
            </a:ext>
          </a:extLst>
        </xdr:cNvPr>
        <xdr:cNvSpPr/>
      </xdr:nvSpPr>
      <xdr:spPr>
        <a:xfrm flipH="1">
          <a:off x="9983755524" y="7430861"/>
          <a:ext cx="276226" cy="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39</xdr:row>
      <xdr:rowOff>187099</xdr:rowOff>
    </xdr:from>
    <xdr:to>
      <xdr:col>8</xdr:col>
      <xdr:colOff>1296761</xdr:colOff>
      <xdr:row>39</xdr:row>
      <xdr:rowOff>649741</xdr:rowOff>
    </xdr:to>
    <xdr:sp macro="" textlink="">
      <xdr:nvSpPr>
        <xdr:cNvPr id="6" name="Rectangle 5">
          <a:extLst>
            <a:ext uri="{FF2B5EF4-FFF2-40B4-BE49-F238E27FC236}">
              <a16:creationId xmlns:a16="http://schemas.microsoft.com/office/drawing/2014/main" id="{00000000-0008-0000-BA00-000006000000}"/>
            </a:ext>
          </a:extLst>
        </xdr:cNvPr>
        <xdr:cNvSpPr/>
      </xdr:nvSpPr>
      <xdr:spPr>
        <a:xfrm flipH="1">
          <a:off x="9982198639" y="7426099"/>
          <a:ext cx="2723" cy="54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oneCellAnchor>
    <xdr:from>
      <xdr:col>5</xdr:col>
      <xdr:colOff>0</xdr:colOff>
      <xdr:row>39</xdr:row>
      <xdr:rowOff>0</xdr:rowOff>
    </xdr:from>
    <xdr:ext cx="9524" cy="219048"/>
    <xdr:pic>
      <xdr:nvPicPr>
        <xdr:cNvPr id="7" name="Picture 6">
          <a:extLst>
            <a:ext uri="{FF2B5EF4-FFF2-40B4-BE49-F238E27FC236}">
              <a16:creationId xmlns:a16="http://schemas.microsoft.com/office/drawing/2014/main" id="{00000000-0008-0000-BA00-000007000000}"/>
            </a:ext>
          </a:extLst>
        </xdr:cNvPr>
        <xdr:cNvPicPr>
          <a:picLocks noChangeAspect="1"/>
        </xdr:cNvPicPr>
      </xdr:nvPicPr>
      <xdr:blipFill>
        <a:blip xmlns:r="http://schemas.openxmlformats.org/officeDocument/2006/relationships" r:embed="rId3"/>
        <a:stretch>
          <a:fillRect/>
        </a:stretch>
      </xdr:blipFill>
      <xdr:spPr>
        <a:xfrm>
          <a:off x="9984628876" y="7239000"/>
          <a:ext cx="9524" cy="219048"/>
        </a:xfrm>
        <a:prstGeom prst="rect">
          <a:avLst/>
        </a:prstGeom>
      </xdr:spPr>
    </xdr:pic>
    <xdr:clientData/>
  </xdr:oneCellAnchor>
  <xdr:twoCellAnchor>
    <xdr:from>
      <xdr:col>9</xdr:col>
      <xdr:colOff>3221263</xdr:colOff>
      <xdr:row>39</xdr:row>
      <xdr:rowOff>188686</xdr:rowOff>
    </xdr:from>
    <xdr:to>
      <xdr:col>9</xdr:col>
      <xdr:colOff>3652611</xdr:colOff>
      <xdr:row>39</xdr:row>
      <xdr:rowOff>651328</xdr:rowOff>
    </xdr:to>
    <xdr:sp macro="" textlink="">
      <xdr:nvSpPr>
        <xdr:cNvPr id="8" name="Rectangle 7">
          <a:extLst>
            <a:ext uri="{FF2B5EF4-FFF2-40B4-BE49-F238E27FC236}">
              <a16:creationId xmlns:a16="http://schemas.microsoft.com/office/drawing/2014/main" id="{00000000-0008-0000-BA00-000008000000}"/>
            </a:ext>
          </a:extLst>
        </xdr:cNvPr>
        <xdr:cNvSpPr/>
      </xdr:nvSpPr>
      <xdr:spPr>
        <a:xfrm flipH="1">
          <a:off x="9981585864" y="7427686"/>
          <a:ext cx="2723" cy="54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39</xdr:row>
      <xdr:rowOff>290286</xdr:rowOff>
    </xdr:from>
    <xdr:to>
      <xdr:col>3</xdr:col>
      <xdr:colOff>749526</xdr:colOff>
      <xdr:row>39</xdr:row>
      <xdr:rowOff>752927</xdr:rowOff>
    </xdr:to>
    <xdr:sp macro="" textlink="">
      <xdr:nvSpPr>
        <xdr:cNvPr id="9" name="Rectangle 8">
          <a:extLst>
            <a:ext uri="{FF2B5EF4-FFF2-40B4-BE49-F238E27FC236}">
              <a16:creationId xmlns:a16="http://schemas.microsoft.com/office/drawing/2014/main" id="{00000000-0008-0000-BA00-000009000000}"/>
            </a:ext>
          </a:extLst>
        </xdr:cNvPr>
        <xdr:cNvSpPr/>
      </xdr:nvSpPr>
      <xdr:spPr>
        <a:xfrm flipH="1">
          <a:off x="9985250949" y="7434036"/>
          <a:ext cx="238126" cy="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39</xdr:row>
      <xdr:rowOff>188686</xdr:rowOff>
    </xdr:from>
    <xdr:to>
      <xdr:col>10</xdr:col>
      <xdr:colOff>3652611</xdr:colOff>
      <xdr:row>39</xdr:row>
      <xdr:rowOff>651328</xdr:rowOff>
    </xdr:to>
    <xdr:sp macro="" textlink="">
      <xdr:nvSpPr>
        <xdr:cNvPr id="10" name="Rectangle 9">
          <a:extLst>
            <a:ext uri="{FF2B5EF4-FFF2-40B4-BE49-F238E27FC236}">
              <a16:creationId xmlns:a16="http://schemas.microsoft.com/office/drawing/2014/main" id="{00000000-0008-0000-BA00-00000A000000}"/>
            </a:ext>
          </a:extLst>
        </xdr:cNvPr>
        <xdr:cNvSpPr/>
      </xdr:nvSpPr>
      <xdr:spPr>
        <a:xfrm flipH="1">
          <a:off x="9980976264" y="7427686"/>
          <a:ext cx="2723" cy="54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188.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BB00-000002000000}"/>
            </a:ext>
          </a:extLst>
        </xdr:cNvPr>
        <xdr:cNvPicPr>
          <a:picLocks noChangeAspect="1"/>
        </xdr:cNvPicPr>
      </xdr:nvPicPr>
      <xdr:blipFill>
        <a:blip xmlns:r="http://schemas.openxmlformats.org/officeDocument/2006/relationships" r:embed="rId1"/>
        <a:stretch>
          <a:fillRect/>
        </a:stretch>
      </xdr:blipFill>
      <xdr:spPr>
        <a:xfrm>
          <a:off x="9987743551" y="107156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BB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BB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211969" name="Object 1" hidden="1">
                <a:extLst>
                  <a:ext uri="{63B3BB69-23CF-44E3-9099-C40C66FF867C}">
                    <a14:compatExt spid="_x0000_s211969"/>
                  </a:ext>
                  <a:ext uri="{FF2B5EF4-FFF2-40B4-BE49-F238E27FC236}">
                    <a16:creationId xmlns:a16="http://schemas.microsoft.com/office/drawing/2014/main" id="{00000000-0008-0000-BB00-0000013C03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BB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BB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BB00-000007000000}"/>
            </a:ext>
          </a:extLst>
        </xdr:cNvPr>
        <xdr:cNvPicPr>
          <a:picLocks noChangeAspect="1"/>
        </xdr:cNvPicPr>
      </xdr:nvPicPr>
      <xdr:blipFill>
        <a:blip xmlns:r="http://schemas.openxmlformats.org/officeDocument/2006/relationships" r:embed="rId1"/>
        <a:stretch>
          <a:fillRect/>
        </a:stretch>
      </xdr:blipFill>
      <xdr:spPr>
        <a:xfrm>
          <a:off x="9987743551" y="103917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211970" name="Check Box 2" hidden="1">
              <a:extLst>
                <a:ext uri="{63B3BB69-23CF-44E3-9099-C40C66FF867C}">
                  <a14:compatExt spid="_x0000_s211970"/>
                </a:ext>
                <a:ext uri="{FF2B5EF4-FFF2-40B4-BE49-F238E27FC236}">
                  <a16:creationId xmlns:a16="http://schemas.microsoft.com/office/drawing/2014/main" id="{00000000-0008-0000-BB00-0000023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211971" name="Check Box 3" hidden="1">
              <a:extLst>
                <a:ext uri="{63B3BB69-23CF-44E3-9099-C40C66FF867C}">
                  <a14:compatExt spid="_x0000_s211971"/>
                </a:ext>
                <a:ext uri="{FF2B5EF4-FFF2-40B4-BE49-F238E27FC236}">
                  <a16:creationId xmlns:a16="http://schemas.microsoft.com/office/drawing/2014/main" id="{00000000-0008-0000-BB00-0000033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211972" name="Check Box 4" hidden="1">
              <a:extLst>
                <a:ext uri="{63B3BB69-23CF-44E3-9099-C40C66FF867C}">
                  <a14:compatExt spid="_x0000_s211972"/>
                </a:ext>
                <a:ext uri="{FF2B5EF4-FFF2-40B4-BE49-F238E27FC236}">
                  <a16:creationId xmlns:a16="http://schemas.microsoft.com/office/drawing/2014/main" id="{00000000-0008-0000-BB00-0000043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211973" name="Check Box 5" hidden="1">
              <a:extLst>
                <a:ext uri="{63B3BB69-23CF-44E3-9099-C40C66FF867C}">
                  <a14:compatExt spid="_x0000_s211973"/>
                </a:ext>
                <a:ext uri="{FF2B5EF4-FFF2-40B4-BE49-F238E27FC236}">
                  <a16:creationId xmlns:a16="http://schemas.microsoft.com/office/drawing/2014/main" id="{00000000-0008-0000-BB00-0000053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211974" name="Check Box 6" hidden="1">
              <a:extLst>
                <a:ext uri="{63B3BB69-23CF-44E3-9099-C40C66FF867C}">
                  <a14:compatExt spid="_x0000_s211974"/>
                </a:ext>
                <a:ext uri="{FF2B5EF4-FFF2-40B4-BE49-F238E27FC236}">
                  <a16:creationId xmlns:a16="http://schemas.microsoft.com/office/drawing/2014/main" id="{00000000-0008-0000-BB00-0000063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89.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BC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4028800" y="377803"/>
          <a:ext cx="2441121" cy="197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1322240</xdr:colOff>
      <xdr:row>1</xdr:row>
      <xdr:rowOff>1411916</xdr:rowOff>
    </xdr:from>
    <xdr:to>
      <xdr:col>13</xdr:col>
      <xdr:colOff>2163432</xdr:colOff>
      <xdr:row>2</xdr:row>
      <xdr:rowOff>3143250</xdr:rowOff>
    </xdr:to>
    <xdr:pic>
      <xdr:nvPicPr>
        <xdr:cNvPr id="3" name="Picture 2" descr="index">
          <a:extLst>
            <a:ext uri="{FF2B5EF4-FFF2-40B4-BE49-F238E27FC236}">
              <a16:creationId xmlns:a16="http://schemas.microsoft.com/office/drawing/2014/main" id="{00000000-0008-0000-BC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9150743" y="383216"/>
          <a:ext cx="1222192" cy="1882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39</xdr:row>
      <xdr:rowOff>233589</xdr:rowOff>
    </xdr:from>
    <xdr:to>
      <xdr:col>6</xdr:col>
      <xdr:colOff>4940527</xdr:colOff>
      <xdr:row>39</xdr:row>
      <xdr:rowOff>587374</xdr:rowOff>
    </xdr:to>
    <xdr:sp macro="" textlink="">
      <xdr:nvSpPr>
        <xdr:cNvPr id="4" name="Rectangle 3">
          <a:extLst>
            <a:ext uri="{FF2B5EF4-FFF2-40B4-BE49-F238E27FC236}">
              <a16:creationId xmlns:a16="http://schemas.microsoft.com/office/drawing/2014/main" id="{00000000-0008-0000-BC00-000004000000}"/>
            </a:ext>
          </a:extLst>
        </xdr:cNvPr>
        <xdr:cNvSpPr/>
      </xdr:nvSpPr>
      <xdr:spPr>
        <a:xfrm flipH="1">
          <a:off x="9983422148" y="7424964"/>
          <a:ext cx="0" cy="13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1130525</xdr:colOff>
      <xdr:row>39</xdr:row>
      <xdr:rowOff>258536</xdr:rowOff>
    </xdr:from>
    <xdr:to>
      <xdr:col>6</xdr:col>
      <xdr:colOff>273276</xdr:colOff>
      <xdr:row>39</xdr:row>
      <xdr:rowOff>721177</xdr:rowOff>
    </xdr:to>
    <xdr:sp macro="" textlink="">
      <xdr:nvSpPr>
        <xdr:cNvPr id="5" name="Rectangle 4">
          <a:extLst>
            <a:ext uri="{FF2B5EF4-FFF2-40B4-BE49-F238E27FC236}">
              <a16:creationId xmlns:a16="http://schemas.microsoft.com/office/drawing/2014/main" id="{00000000-0008-0000-BC00-000005000000}"/>
            </a:ext>
          </a:extLst>
        </xdr:cNvPr>
        <xdr:cNvSpPr/>
      </xdr:nvSpPr>
      <xdr:spPr>
        <a:xfrm flipH="1">
          <a:off x="9983755524" y="7430861"/>
          <a:ext cx="276226" cy="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39</xdr:row>
      <xdr:rowOff>187099</xdr:rowOff>
    </xdr:from>
    <xdr:to>
      <xdr:col>8</xdr:col>
      <xdr:colOff>1296761</xdr:colOff>
      <xdr:row>39</xdr:row>
      <xdr:rowOff>649741</xdr:rowOff>
    </xdr:to>
    <xdr:sp macro="" textlink="">
      <xdr:nvSpPr>
        <xdr:cNvPr id="6" name="Rectangle 5">
          <a:extLst>
            <a:ext uri="{FF2B5EF4-FFF2-40B4-BE49-F238E27FC236}">
              <a16:creationId xmlns:a16="http://schemas.microsoft.com/office/drawing/2014/main" id="{00000000-0008-0000-BC00-000006000000}"/>
            </a:ext>
          </a:extLst>
        </xdr:cNvPr>
        <xdr:cNvSpPr/>
      </xdr:nvSpPr>
      <xdr:spPr>
        <a:xfrm flipH="1">
          <a:off x="9982198639" y="7426099"/>
          <a:ext cx="2723" cy="54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oneCellAnchor>
    <xdr:from>
      <xdr:col>5</xdr:col>
      <xdr:colOff>0</xdr:colOff>
      <xdr:row>39</xdr:row>
      <xdr:rowOff>0</xdr:rowOff>
    </xdr:from>
    <xdr:ext cx="9524" cy="219048"/>
    <xdr:pic>
      <xdr:nvPicPr>
        <xdr:cNvPr id="7" name="Picture 6">
          <a:extLst>
            <a:ext uri="{FF2B5EF4-FFF2-40B4-BE49-F238E27FC236}">
              <a16:creationId xmlns:a16="http://schemas.microsoft.com/office/drawing/2014/main" id="{00000000-0008-0000-BC00-000007000000}"/>
            </a:ext>
          </a:extLst>
        </xdr:cNvPr>
        <xdr:cNvPicPr>
          <a:picLocks noChangeAspect="1"/>
        </xdr:cNvPicPr>
      </xdr:nvPicPr>
      <xdr:blipFill>
        <a:blip xmlns:r="http://schemas.openxmlformats.org/officeDocument/2006/relationships" r:embed="rId3"/>
        <a:stretch>
          <a:fillRect/>
        </a:stretch>
      </xdr:blipFill>
      <xdr:spPr>
        <a:xfrm>
          <a:off x="9984628876" y="7239000"/>
          <a:ext cx="9524" cy="219048"/>
        </a:xfrm>
        <a:prstGeom prst="rect">
          <a:avLst/>
        </a:prstGeom>
      </xdr:spPr>
    </xdr:pic>
    <xdr:clientData/>
  </xdr:oneCellAnchor>
  <xdr:twoCellAnchor>
    <xdr:from>
      <xdr:col>9</xdr:col>
      <xdr:colOff>3221263</xdr:colOff>
      <xdr:row>39</xdr:row>
      <xdr:rowOff>188686</xdr:rowOff>
    </xdr:from>
    <xdr:to>
      <xdr:col>9</xdr:col>
      <xdr:colOff>3652611</xdr:colOff>
      <xdr:row>39</xdr:row>
      <xdr:rowOff>651328</xdr:rowOff>
    </xdr:to>
    <xdr:sp macro="" textlink="">
      <xdr:nvSpPr>
        <xdr:cNvPr id="8" name="Rectangle 7">
          <a:extLst>
            <a:ext uri="{FF2B5EF4-FFF2-40B4-BE49-F238E27FC236}">
              <a16:creationId xmlns:a16="http://schemas.microsoft.com/office/drawing/2014/main" id="{00000000-0008-0000-BC00-000008000000}"/>
            </a:ext>
          </a:extLst>
        </xdr:cNvPr>
        <xdr:cNvSpPr/>
      </xdr:nvSpPr>
      <xdr:spPr>
        <a:xfrm flipH="1">
          <a:off x="9981585864" y="7427686"/>
          <a:ext cx="2723" cy="54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39</xdr:row>
      <xdr:rowOff>290286</xdr:rowOff>
    </xdr:from>
    <xdr:to>
      <xdr:col>3</xdr:col>
      <xdr:colOff>749526</xdr:colOff>
      <xdr:row>39</xdr:row>
      <xdr:rowOff>752927</xdr:rowOff>
    </xdr:to>
    <xdr:sp macro="" textlink="">
      <xdr:nvSpPr>
        <xdr:cNvPr id="9" name="Rectangle 8">
          <a:extLst>
            <a:ext uri="{FF2B5EF4-FFF2-40B4-BE49-F238E27FC236}">
              <a16:creationId xmlns:a16="http://schemas.microsoft.com/office/drawing/2014/main" id="{00000000-0008-0000-BC00-000009000000}"/>
            </a:ext>
          </a:extLst>
        </xdr:cNvPr>
        <xdr:cNvSpPr/>
      </xdr:nvSpPr>
      <xdr:spPr>
        <a:xfrm flipH="1">
          <a:off x="9985250949" y="7434036"/>
          <a:ext cx="238126" cy="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39</xdr:row>
      <xdr:rowOff>188686</xdr:rowOff>
    </xdr:from>
    <xdr:to>
      <xdr:col>10</xdr:col>
      <xdr:colOff>3652611</xdr:colOff>
      <xdr:row>39</xdr:row>
      <xdr:rowOff>651328</xdr:rowOff>
    </xdr:to>
    <xdr:sp macro="" textlink="">
      <xdr:nvSpPr>
        <xdr:cNvPr id="10" name="Rectangle 9">
          <a:extLst>
            <a:ext uri="{FF2B5EF4-FFF2-40B4-BE49-F238E27FC236}">
              <a16:creationId xmlns:a16="http://schemas.microsoft.com/office/drawing/2014/main" id="{00000000-0008-0000-BC00-00000A000000}"/>
            </a:ext>
          </a:extLst>
        </xdr:cNvPr>
        <xdr:cNvSpPr/>
      </xdr:nvSpPr>
      <xdr:spPr>
        <a:xfrm flipH="1">
          <a:off x="9980976264" y="7427686"/>
          <a:ext cx="2723" cy="54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190.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BD00-000002000000}"/>
            </a:ext>
          </a:extLst>
        </xdr:cNvPr>
        <xdr:cNvPicPr>
          <a:picLocks noChangeAspect="1"/>
        </xdr:cNvPicPr>
      </xdr:nvPicPr>
      <xdr:blipFill>
        <a:blip xmlns:r="http://schemas.openxmlformats.org/officeDocument/2006/relationships" r:embed="rId1"/>
        <a:stretch>
          <a:fillRect/>
        </a:stretch>
      </xdr:blipFill>
      <xdr:spPr>
        <a:xfrm>
          <a:off x="9990048601" y="121920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28575</xdr:rowOff>
        </xdr:to>
        <xdr:sp macro="" textlink="">
          <xdr:nvSpPr>
            <xdr:cNvPr id="162817" name="Check Box 1" hidden="1">
              <a:extLst>
                <a:ext uri="{63B3BB69-23CF-44E3-9099-C40C66FF867C}">
                  <a14:compatExt spid="_x0000_s162817"/>
                </a:ext>
                <a:ext uri="{FF2B5EF4-FFF2-40B4-BE49-F238E27FC236}">
                  <a16:creationId xmlns:a16="http://schemas.microsoft.com/office/drawing/2014/main" id="{00000000-0008-0000-BD00-0000017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1009650</xdr:colOff>
          <xdr:row>36</xdr:row>
          <xdr:rowOff>9525</xdr:rowOff>
        </xdr:to>
        <xdr:sp macro="" textlink="">
          <xdr:nvSpPr>
            <xdr:cNvPr id="162818" name="Check Box 2" hidden="1">
              <a:extLst>
                <a:ext uri="{63B3BB69-23CF-44E3-9099-C40C66FF867C}">
                  <a14:compatExt spid="_x0000_s162818"/>
                </a:ext>
                <a:ext uri="{FF2B5EF4-FFF2-40B4-BE49-F238E27FC236}">
                  <a16:creationId xmlns:a16="http://schemas.microsoft.com/office/drawing/2014/main" id="{00000000-0008-0000-BD00-0000027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162819" name="Check Box 3" hidden="1">
              <a:extLst>
                <a:ext uri="{63B3BB69-23CF-44E3-9099-C40C66FF867C}">
                  <a14:compatExt spid="_x0000_s162819"/>
                </a:ext>
                <a:ext uri="{FF2B5EF4-FFF2-40B4-BE49-F238E27FC236}">
                  <a16:creationId xmlns:a16="http://schemas.microsoft.com/office/drawing/2014/main" id="{00000000-0008-0000-BD00-0000037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600075</xdr:colOff>
          <xdr:row>36</xdr:row>
          <xdr:rowOff>28575</xdr:rowOff>
        </xdr:to>
        <xdr:sp macro="" textlink="">
          <xdr:nvSpPr>
            <xdr:cNvPr id="162820" name="Check Box 4" hidden="1">
              <a:extLst>
                <a:ext uri="{63B3BB69-23CF-44E3-9099-C40C66FF867C}">
                  <a14:compatExt spid="_x0000_s162820"/>
                </a:ext>
                <a:ext uri="{FF2B5EF4-FFF2-40B4-BE49-F238E27FC236}">
                  <a16:creationId xmlns:a16="http://schemas.microsoft.com/office/drawing/2014/main" id="{00000000-0008-0000-BD00-0000047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28575</xdr:rowOff>
        </xdr:to>
        <xdr:sp macro="" textlink="">
          <xdr:nvSpPr>
            <xdr:cNvPr id="162821" name="Check Box 5" hidden="1">
              <a:extLst>
                <a:ext uri="{63B3BB69-23CF-44E3-9099-C40C66FF867C}">
                  <a14:compatExt spid="_x0000_s162821"/>
                </a:ext>
                <a:ext uri="{FF2B5EF4-FFF2-40B4-BE49-F238E27FC236}">
                  <a16:creationId xmlns:a16="http://schemas.microsoft.com/office/drawing/2014/main" id="{00000000-0008-0000-BD00-0000057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3" name="Picture 1">
          <a:extLst>
            <a:ext uri="{FF2B5EF4-FFF2-40B4-BE49-F238E27FC236}">
              <a16:creationId xmlns:a16="http://schemas.microsoft.com/office/drawing/2014/main" id="{00000000-0008-0000-BD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9302456" y="838620"/>
          <a:ext cx="1219033"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4" name="Group 3">
          <a:extLst>
            <a:ext uri="{FF2B5EF4-FFF2-40B4-BE49-F238E27FC236}">
              <a16:creationId xmlns:a16="http://schemas.microsoft.com/office/drawing/2014/main" id="{00000000-0008-0000-BD00-000004000000}"/>
            </a:ext>
          </a:extLst>
        </xdr:cNvPr>
        <xdr:cNvGrpSpPr>
          <a:grpSpLocks/>
        </xdr:cNvGrpSpPr>
      </xdr:nvGrpSpPr>
      <xdr:grpSpPr bwMode="auto">
        <a:xfrm>
          <a:off x="10034148379" y="779689"/>
          <a:ext cx="2520615" cy="1402556"/>
          <a:chOff x="7483" y="1187"/>
          <a:chExt cx="3022" cy="1915"/>
        </a:xfrm>
      </xdr:grpSpPr>
      <mc:AlternateContent xmlns:mc="http://schemas.openxmlformats.org/markup-compatibility/2006">
        <mc:Choice xmlns:a14="http://schemas.microsoft.com/office/drawing/2010/main" Requires="a14">
          <xdr:sp macro="" textlink="">
            <xdr:nvSpPr>
              <xdr:cNvPr id="162822" name="Object 6" hidden="1">
                <a:extLst>
                  <a:ext uri="{63B3BB69-23CF-44E3-9099-C40C66FF867C}">
                    <a14:compatExt spid="_x0000_s162822"/>
                  </a:ext>
                  <a:ext uri="{FF2B5EF4-FFF2-40B4-BE49-F238E27FC236}">
                    <a16:creationId xmlns:a16="http://schemas.microsoft.com/office/drawing/2014/main" id="{00000000-0008-0000-BD00-0000067C02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BD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6" name="Picture 5" descr="index">
          <a:extLst>
            <a:ext uri="{FF2B5EF4-FFF2-40B4-BE49-F238E27FC236}">
              <a16:creationId xmlns:a16="http://schemas.microsoft.com/office/drawing/2014/main" id="{00000000-0008-0000-BD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74393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BD00-000007000000}"/>
            </a:ext>
          </a:extLst>
        </xdr:cNvPr>
        <xdr:cNvPicPr>
          <a:picLocks noChangeAspect="1"/>
        </xdr:cNvPicPr>
      </xdr:nvPicPr>
      <xdr:blipFill>
        <a:blip xmlns:r="http://schemas.openxmlformats.org/officeDocument/2006/relationships" r:embed="rId1"/>
        <a:stretch>
          <a:fillRect/>
        </a:stretch>
      </xdr:blipFill>
      <xdr:spPr>
        <a:xfrm>
          <a:off x="9990048601" y="119062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180975</xdr:colOff>
          <xdr:row>34</xdr:row>
          <xdr:rowOff>247650</xdr:rowOff>
        </xdr:to>
        <xdr:sp macro="" textlink="">
          <xdr:nvSpPr>
            <xdr:cNvPr id="162823" name="Check Box 7" hidden="1">
              <a:extLst>
                <a:ext uri="{63B3BB69-23CF-44E3-9099-C40C66FF867C}">
                  <a14:compatExt spid="_x0000_s162823"/>
                </a:ext>
                <a:ext uri="{FF2B5EF4-FFF2-40B4-BE49-F238E27FC236}">
                  <a16:creationId xmlns:a16="http://schemas.microsoft.com/office/drawing/2014/main" id="{00000000-0008-0000-BD00-0000077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657225</xdr:colOff>
          <xdr:row>34</xdr:row>
          <xdr:rowOff>247650</xdr:rowOff>
        </xdr:to>
        <xdr:sp macro="" textlink="">
          <xdr:nvSpPr>
            <xdr:cNvPr id="162824" name="Check Box 8" hidden="1">
              <a:extLst>
                <a:ext uri="{63B3BB69-23CF-44E3-9099-C40C66FF867C}">
                  <a14:compatExt spid="_x0000_s162824"/>
                </a:ext>
                <a:ext uri="{FF2B5EF4-FFF2-40B4-BE49-F238E27FC236}">
                  <a16:creationId xmlns:a16="http://schemas.microsoft.com/office/drawing/2014/main" id="{00000000-0008-0000-BD00-0000087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219075</xdr:rowOff>
        </xdr:to>
        <xdr:sp macro="" textlink="">
          <xdr:nvSpPr>
            <xdr:cNvPr id="162825" name="Check Box 9" hidden="1">
              <a:extLst>
                <a:ext uri="{63B3BB69-23CF-44E3-9099-C40C66FF867C}">
                  <a14:compatExt spid="_x0000_s162825"/>
                </a:ext>
                <a:ext uri="{FF2B5EF4-FFF2-40B4-BE49-F238E27FC236}">
                  <a16:creationId xmlns:a16="http://schemas.microsoft.com/office/drawing/2014/main" id="{00000000-0008-0000-BD00-0000097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276225</xdr:rowOff>
        </xdr:to>
        <xdr:sp macro="" textlink="">
          <xdr:nvSpPr>
            <xdr:cNvPr id="162826" name="Check Box 10" hidden="1">
              <a:extLst>
                <a:ext uri="{63B3BB69-23CF-44E3-9099-C40C66FF867C}">
                  <a14:compatExt spid="_x0000_s162826"/>
                </a:ext>
                <a:ext uri="{FF2B5EF4-FFF2-40B4-BE49-F238E27FC236}">
                  <a16:creationId xmlns:a16="http://schemas.microsoft.com/office/drawing/2014/main" id="{00000000-0008-0000-BD00-00000A7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162827" name="Check Box 11" hidden="1">
              <a:extLst>
                <a:ext uri="{63B3BB69-23CF-44E3-9099-C40C66FF867C}">
                  <a14:compatExt spid="_x0000_s162827"/>
                </a:ext>
                <a:ext uri="{FF2B5EF4-FFF2-40B4-BE49-F238E27FC236}">
                  <a16:creationId xmlns:a16="http://schemas.microsoft.com/office/drawing/2014/main" id="{00000000-0008-0000-BD00-00000B7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91.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BE00-000002000000}"/>
            </a:ext>
          </a:extLst>
        </xdr:cNvPr>
        <xdr:cNvPicPr>
          <a:picLocks noChangeAspect="1"/>
        </xdr:cNvPicPr>
      </xdr:nvPicPr>
      <xdr:blipFill>
        <a:blip xmlns:r="http://schemas.openxmlformats.org/officeDocument/2006/relationships" r:embed="rId1"/>
        <a:stretch>
          <a:fillRect/>
        </a:stretch>
      </xdr:blipFill>
      <xdr:spPr>
        <a:xfrm>
          <a:off x="9988619851"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152400</xdr:colOff>
          <xdr:row>34</xdr:row>
          <xdr:rowOff>247650</xdr:rowOff>
        </xdr:to>
        <xdr:sp macro="" textlink="">
          <xdr:nvSpPr>
            <xdr:cNvPr id="163841" name="Check Box 1" hidden="1">
              <a:extLst>
                <a:ext uri="{63B3BB69-23CF-44E3-9099-C40C66FF867C}">
                  <a14:compatExt spid="_x0000_s163841"/>
                </a:ext>
                <a:ext uri="{FF2B5EF4-FFF2-40B4-BE49-F238E27FC236}">
                  <a16:creationId xmlns:a16="http://schemas.microsoft.com/office/drawing/2014/main" id="{00000000-0008-0000-BE00-0000018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163842" name="Check Box 2" hidden="1">
              <a:extLst>
                <a:ext uri="{63B3BB69-23CF-44E3-9099-C40C66FF867C}">
                  <a14:compatExt spid="_x0000_s163842"/>
                </a:ext>
                <a:ext uri="{FF2B5EF4-FFF2-40B4-BE49-F238E27FC236}">
                  <a16:creationId xmlns:a16="http://schemas.microsoft.com/office/drawing/2014/main" id="{00000000-0008-0000-BE00-0000028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228600</xdr:rowOff>
        </xdr:to>
        <xdr:sp macro="" textlink="">
          <xdr:nvSpPr>
            <xdr:cNvPr id="163843" name="Check Box 3" hidden="1">
              <a:extLst>
                <a:ext uri="{63B3BB69-23CF-44E3-9099-C40C66FF867C}">
                  <a14:compatExt spid="_x0000_s163843"/>
                </a:ext>
                <a:ext uri="{FF2B5EF4-FFF2-40B4-BE49-F238E27FC236}">
                  <a16:creationId xmlns:a16="http://schemas.microsoft.com/office/drawing/2014/main" id="{00000000-0008-0000-BE00-0000038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163844" name="Check Box 4" hidden="1">
              <a:extLst>
                <a:ext uri="{63B3BB69-23CF-44E3-9099-C40C66FF867C}">
                  <a14:compatExt spid="_x0000_s163844"/>
                </a:ext>
                <a:ext uri="{FF2B5EF4-FFF2-40B4-BE49-F238E27FC236}">
                  <a16:creationId xmlns:a16="http://schemas.microsoft.com/office/drawing/2014/main" id="{00000000-0008-0000-BE00-0000048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BE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016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BE00-000004000000}"/>
            </a:ext>
          </a:extLst>
        </xdr:cNvPr>
        <xdr:cNvGrpSpPr>
          <a:grpSpLocks/>
        </xdr:cNvGrpSpPr>
      </xdr:nvGrpSpPr>
      <xdr:grpSpPr bwMode="auto">
        <a:xfrm>
          <a:off x="9914764910" y="769284"/>
          <a:ext cx="2511010" cy="1214008"/>
          <a:chOff x="7483" y="1187"/>
          <a:chExt cx="3022" cy="1915"/>
        </a:xfrm>
      </xdr:grpSpPr>
      <mc:AlternateContent xmlns:mc="http://schemas.openxmlformats.org/markup-compatibility/2006">
        <mc:Choice xmlns:a14="http://schemas.microsoft.com/office/drawing/2010/main" Requires="a14">
          <xdr:sp macro="" textlink="">
            <xdr:nvSpPr>
              <xdr:cNvPr id="163845" name="Object 5" hidden="1">
                <a:extLst>
                  <a:ext uri="{63B3BB69-23CF-44E3-9099-C40C66FF867C}">
                    <a14:compatExt spid="_x0000_s163845"/>
                  </a:ext>
                  <a:ext uri="{FF2B5EF4-FFF2-40B4-BE49-F238E27FC236}">
                    <a16:creationId xmlns:a16="http://schemas.microsoft.com/office/drawing/2014/main" id="{00000000-0008-0000-BE00-0000058002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BE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6" name="Picture 5" descr="index">
          <a:extLst>
            <a:ext uri="{FF2B5EF4-FFF2-40B4-BE49-F238E27FC236}">
              <a16:creationId xmlns:a16="http://schemas.microsoft.com/office/drawing/2014/main" id="{00000000-0008-0000-BE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34246" y="898712"/>
          <a:ext cx="1690347"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163846" name="Check Box 6" hidden="1">
              <a:extLst>
                <a:ext uri="{63B3BB69-23CF-44E3-9099-C40C66FF867C}">
                  <a14:compatExt spid="_x0000_s163846"/>
                </a:ext>
                <a:ext uri="{FF2B5EF4-FFF2-40B4-BE49-F238E27FC236}">
                  <a16:creationId xmlns:a16="http://schemas.microsoft.com/office/drawing/2014/main" id="{00000000-0008-0000-BE00-0000068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92.xml><?xml version="1.0" encoding="utf-8"?>
<xdr:wsDr xmlns:xdr="http://schemas.openxmlformats.org/drawingml/2006/spreadsheetDrawing" xmlns:a="http://schemas.openxmlformats.org/drawingml/2006/main">
  <xdr:twoCellAnchor>
    <xdr:from>
      <xdr:col>1</xdr:col>
      <xdr:colOff>587738</xdr:colOff>
      <xdr:row>1</xdr:row>
      <xdr:rowOff>776139</xdr:rowOff>
    </xdr:from>
    <xdr:to>
      <xdr:col>5</xdr:col>
      <xdr:colOff>2540000</xdr:colOff>
      <xdr:row>2</xdr:row>
      <xdr:rowOff>3697422</xdr:rowOff>
    </xdr:to>
    <xdr:pic>
      <xdr:nvPicPr>
        <xdr:cNvPr id="2" name="Picture 1">
          <a:extLst>
            <a:ext uri="{FF2B5EF4-FFF2-40B4-BE49-F238E27FC236}">
              <a16:creationId xmlns:a16="http://schemas.microsoft.com/office/drawing/2014/main" id="{00000000-0008-0000-BF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3076200" y="1080939"/>
          <a:ext cx="9296037" cy="5893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997857</xdr:colOff>
      <xdr:row>1</xdr:row>
      <xdr:rowOff>1411916</xdr:rowOff>
    </xdr:from>
    <xdr:to>
      <xdr:col>13</xdr:col>
      <xdr:colOff>3115933</xdr:colOff>
      <xdr:row>2</xdr:row>
      <xdr:rowOff>3673929</xdr:rowOff>
    </xdr:to>
    <xdr:pic>
      <xdr:nvPicPr>
        <xdr:cNvPr id="3" name="Picture 2" descr="index">
          <a:extLst>
            <a:ext uri="{FF2B5EF4-FFF2-40B4-BE49-F238E27FC236}">
              <a16:creationId xmlns:a16="http://schemas.microsoft.com/office/drawing/2014/main" id="{00000000-0008-0000-BF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475717" y="1716716"/>
          <a:ext cx="14805376" cy="52338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69</xdr:row>
      <xdr:rowOff>233589</xdr:rowOff>
    </xdr:from>
    <xdr:to>
      <xdr:col>6</xdr:col>
      <xdr:colOff>4940527</xdr:colOff>
      <xdr:row>69</xdr:row>
      <xdr:rowOff>587374</xdr:rowOff>
    </xdr:to>
    <xdr:sp macro="" textlink="">
      <xdr:nvSpPr>
        <xdr:cNvPr id="4" name="Rectangle 3">
          <a:extLst>
            <a:ext uri="{FF2B5EF4-FFF2-40B4-BE49-F238E27FC236}">
              <a16:creationId xmlns:a16="http://schemas.microsoft.com/office/drawing/2014/main" id="{00000000-0008-0000-BF00-000004000000}"/>
            </a:ext>
          </a:extLst>
        </xdr:cNvPr>
        <xdr:cNvSpPr/>
      </xdr:nvSpPr>
      <xdr:spPr>
        <a:xfrm flipH="1">
          <a:off x="10027580048" y="21166001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1130525</xdr:colOff>
      <xdr:row>69</xdr:row>
      <xdr:rowOff>258536</xdr:rowOff>
    </xdr:from>
    <xdr:to>
      <xdr:col>6</xdr:col>
      <xdr:colOff>273276</xdr:colOff>
      <xdr:row>69</xdr:row>
      <xdr:rowOff>721177</xdr:rowOff>
    </xdr:to>
    <xdr:sp macro="" textlink="">
      <xdr:nvSpPr>
        <xdr:cNvPr id="5" name="Rectangle 4">
          <a:extLst>
            <a:ext uri="{FF2B5EF4-FFF2-40B4-BE49-F238E27FC236}">
              <a16:creationId xmlns:a16="http://schemas.microsoft.com/office/drawing/2014/main" id="{00000000-0008-0000-BF00-000005000000}"/>
            </a:ext>
          </a:extLst>
        </xdr:cNvPr>
        <xdr:cNvSpPr/>
      </xdr:nvSpPr>
      <xdr:spPr>
        <a:xfrm flipH="1">
          <a:off x="10032247299" y="211684961"/>
          <a:ext cx="2238376"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69</xdr:row>
      <xdr:rowOff>187099</xdr:rowOff>
    </xdr:from>
    <xdr:to>
      <xdr:col>8</xdr:col>
      <xdr:colOff>1296761</xdr:colOff>
      <xdr:row>69</xdr:row>
      <xdr:rowOff>649741</xdr:rowOff>
    </xdr:to>
    <xdr:sp macro="" textlink="">
      <xdr:nvSpPr>
        <xdr:cNvPr id="6" name="Rectangle 5">
          <a:extLst>
            <a:ext uri="{FF2B5EF4-FFF2-40B4-BE49-F238E27FC236}">
              <a16:creationId xmlns:a16="http://schemas.microsoft.com/office/drawing/2014/main" id="{00000000-0008-0000-BF00-000006000000}"/>
            </a:ext>
          </a:extLst>
        </xdr:cNvPr>
        <xdr:cNvSpPr/>
      </xdr:nvSpPr>
      <xdr:spPr>
        <a:xfrm flipH="1">
          <a:off x="10017212539" y="21161352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69</xdr:row>
      <xdr:rowOff>0</xdr:rowOff>
    </xdr:from>
    <xdr:to>
      <xdr:col>5</xdr:col>
      <xdr:colOff>9524</xdr:colOff>
      <xdr:row>69</xdr:row>
      <xdr:rowOff>219048</xdr:rowOff>
    </xdr:to>
    <xdr:pic>
      <xdr:nvPicPr>
        <xdr:cNvPr id="7" name="Picture 6">
          <a:extLst>
            <a:ext uri="{FF2B5EF4-FFF2-40B4-BE49-F238E27FC236}">
              <a16:creationId xmlns:a16="http://schemas.microsoft.com/office/drawing/2014/main" id="{00000000-0008-0000-BF00-000007000000}"/>
            </a:ext>
          </a:extLst>
        </xdr:cNvPr>
        <xdr:cNvPicPr>
          <a:picLocks noChangeAspect="1"/>
        </xdr:cNvPicPr>
      </xdr:nvPicPr>
      <xdr:blipFill>
        <a:blip xmlns:r="http://schemas.openxmlformats.org/officeDocument/2006/relationships" r:embed="rId3"/>
        <a:stretch>
          <a:fillRect/>
        </a:stretch>
      </xdr:blipFill>
      <xdr:spPr>
        <a:xfrm>
          <a:off x="10035606676" y="211426425"/>
          <a:ext cx="9524" cy="219048"/>
        </a:xfrm>
        <a:prstGeom prst="rect">
          <a:avLst/>
        </a:prstGeom>
      </xdr:spPr>
    </xdr:pic>
    <xdr:clientData/>
  </xdr:twoCellAnchor>
  <xdr:twoCellAnchor>
    <xdr:from>
      <xdr:col>9</xdr:col>
      <xdr:colOff>3221263</xdr:colOff>
      <xdr:row>69</xdr:row>
      <xdr:rowOff>188686</xdr:rowOff>
    </xdr:from>
    <xdr:to>
      <xdr:col>9</xdr:col>
      <xdr:colOff>3652611</xdr:colOff>
      <xdr:row>69</xdr:row>
      <xdr:rowOff>651328</xdr:rowOff>
    </xdr:to>
    <xdr:sp macro="" textlink="">
      <xdr:nvSpPr>
        <xdr:cNvPr id="8" name="Rectangle 7">
          <a:extLst>
            <a:ext uri="{FF2B5EF4-FFF2-40B4-BE49-F238E27FC236}">
              <a16:creationId xmlns:a16="http://schemas.microsoft.com/office/drawing/2014/main" id="{00000000-0008-0000-BF00-000008000000}"/>
            </a:ext>
          </a:extLst>
        </xdr:cNvPr>
        <xdr:cNvSpPr/>
      </xdr:nvSpPr>
      <xdr:spPr>
        <a:xfrm flipH="1">
          <a:off x="10011894414" y="2116151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69</xdr:row>
      <xdr:rowOff>290286</xdr:rowOff>
    </xdr:from>
    <xdr:to>
      <xdr:col>3</xdr:col>
      <xdr:colOff>749526</xdr:colOff>
      <xdr:row>69</xdr:row>
      <xdr:rowOff>752927</xdr:rowOff>
    </xdr:to>
    <xdr:sp macro="" textlink="">
      <xdr:nvSpPr>
        <xdr:cNvPr id="9" name="Rectangle 8">
          <a:extLst>
            <a:ext uri="{FF2B5EF4-FFF2-40B4-BE49-F238E27FC236}">
              <a16:creationId xmlns:a16="http://schemas.microsoft.com/office/drawing/2014/main" id="{00000000-0008-0000-BF00-000009000000}"/>
            </a:ext>
          </a:extLst>
        </xdr:cNvPr>
        <xdr:cNvSpPr/>
      </xdr:nvSpPr>
      <xdr:spPr>
        <a:xfrm flipH="1">
          <a:off x="10038362349" y="21171671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69</xdr:row>
      <xdr:rowOff>188686</xdr:rowOff>
    </xdr:from>
    <xdr:to>
      <xdr:col>10</xdr:col>
      <xdr:colOff>3652611</xdr:colOff>
      <xdr:row>69</xdr:row>
      <xdr:rowOff>651328</xdr:rowOff>
    </xdr:to>
    <xdr:sp macro="" textlink="">
      <xdr:nvSpPr>
        <xdr:cNvPr id="10" name="Rectangle 9">
          <a:extLst>
            <a:ext uri="{FF2B5EF4-FFF2-40B4-BE49-F238E27FC236}">
              <a16:creationId xmlns:a16="http://schemas.microsoft.com/office/drawing/2014/main" id="{00000000-0008-0000-BF00-00000A000000}"/>
            </a:ext>
          </a:extLst>
        </xdr:cNvPr>
        <xdr:cNvSpPr/>
      </xdr:nvSpPr>
      <xdr:spPr>
        <a:xfrm flipH="1">
          <a:off x="10006550889" y="2116151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193.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C000-000002000000}"/>
            </a:ext>
          </a:extLst>
        </xdr:cNvPr>
        <xdr:cNvPicPr>
          <a:picLocks noChangeAspect="1"/>
        </xdr:cNvPicPr>
      </xdr:nvPicPr>
      <xdr:blipFill>
        <a:blip xmlns:r="http://schemas.openxmlformats.org/officeDocument/2006/relationships" r:embed="rId1"/>
        <a:stretch>
          <a:fillRect/>
        </a:stretch>
      </xdr:blipFill>
      <xdr:spPr>
        <a:xfrm>
          <a:off x="9987743551" y="109442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C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C0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160769" name="Object 1" hidden="1">
                <a:extLst>
                  <a:ext uri="{63B3BB69-23CF-44E3-9099-C40C66FF867C}">
                    <a14:compatExt spid="_x0000_s160769"/>
                  </a:ext>
                  <a:ext uri="{FF2B5EF4-FFF2-40B4-BE49-F238E27FC236}">
                    <a16:creationId xmlns:a16="http://schemas.microsoft.com/office/drawing/2014/main" id="{00000000-0008-0000-C000-0000017402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C0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C0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C000-000007000000}"/>
            </a:ext>
          </a:extLst>
        </xdr:cNvPr>
        <xdr:cNvPicPr>
          <a:picLocks noChangeAspect="1"/>
        </xdr:cNvPicPr>
      </xdr:nvPicPr>
      <xdr:blipFill>
        <a:blip xmlns:r="http://schemas.openxmlformats.org/officeDocument/2006/relationships" r:embed="rId1"/>
        <a:stretch>
          <a:fillRect/>
        </a:stretch>
      </xdr:blipFill>
      <xdr:spPr>
        <a:xfrm>
          <a:off x="9987743551" y="106203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160770" name="Check Box 2" hidden="1">
              <a:extLst>
                <a:ext uri="{63B3BB69-23CF-44E3-9099-C40C66FF867C}">
                  <a14:compatExt spid="_x0000_s160770"/>
                </a:ext>
                <a:ext uri="{FF2B5EF4-FFF2-40B4-BE49-F238E27FC236}">
                  <a16:creationId xmlns:a16="http://schemas.microsoft.com/office/drawing/2014/main" id="{00000000-0008-0000-C000-0000027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160771" name="Check Box 3" hidden="1">
              <a:extLst>
                <a:ext uri="{63B3BB69-23CF-44E3-9099-C40C66FF867C}">
                  <a14:compatExt spid="_x0000_s160771"/>
                </a:ext>
                <a:ext uri="{FF2B5EF4-FFF2-40B4-BE49-F238E27FC236}">
                  <a16:creationId xmlns:a16="http://schemas.microsoft.com/office/drawing/2014/main" id="{00000000-0008-0000-C000-0000037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160772" name="Check Box 4" hidden="1">
              <a:extLst>
                <a:ext uri="{63B3BB69-23CF-44E3-9099-C40C66FF867C}">
                  <a14:compatExt spid="_x0000_s160772"/>
                </a:ext>
                <a:ext uri="{FF2B5EF4-FFF2-40B4-BE49-F238E27FC236}">
                  <a16:creationId xmlns:a16="http://schemas.microsoft.com/office/drawing/2014/main" id="{00000000-0008-0000-C000-0000047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160773" name="Check Box 5" hidden="1">
              <a:extLst>
                <a:ext uri="{63B3BB69-23CF-44E3-9099-C40C66FF867C}">
                  <a14:compatExt spid="_x0000_s160773"/>
                </a:ext>
                <a:ext uri="{FF2B5EF4-FFF2-40B4-BE49-F238E27FC236}">
                  <a16:creationId xmlns:a16="http://schemas.microsoft.com/office/drawing/2014/main" id="{00000000-0008-0000-C000-0000057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160774" name="Check Box 6" hidden="1">
              <a:extLst>
                <a:ext uri="{63B3BB69-23CF-44E3-9099-C40C66FF867C}">
                  <a14:compatExt spid="_x0000_s160774"/>
                </a:ext>
                <a:ext uri="{FF2B5EF4-FFF2-40B4-BE49-F238E27FC236}">
                  <a16:creationId xmlns:a16="http://schemas.microsoft.com/office/drawing/2014/main" id="{00000000-0008-0000-C000-0000067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94.xml><?xml version="1.0" encoding="utf-8"?>
<xdr:wsDr xmlns:xdr="http://schemas.openxmlformats.org/drawingml/2006/spreadsheetDrawing" xmlns:a="http://schemas.openxmlformats.org/drawingml/2006/main">
  <xdr:twoCellAnchor>
    <xdr:from>
      <xdr:col>1</xdr:col>
      <xdr:colOff>587738</xdr:colOff>
      <xdr:row>1</xdr:row>
      <xdr:rowOff>776139</xdr:rowOff>
    </xdr:from>
    <xdr:to>
      <xdr:col>5</xdr:col>
      <xdr:colOff>2540000</xdr:colOff>
      <xdr:row>2</xdr:row>
      <xdr:rowOff>3697422</xdr:rowOff>
    </xdr:to>
    <xdr:pic>
      <xdr:nvPicPr>
        <xdr:cNvPr id="2" name="Picture 1">
          <a:extLst>
            <a:ext uri="{FF2B5EF4-FFF2-40B4-BE49-F238E27FC236}">
              <a16:creationId xmlns:a16="http://schemas.microsoft.com/office/drawing/2014/main" id="{00000000-0008-0000-C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3076200" y="1080939"/>
          <a:ext cx="9296037" cy="5893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997857</xdr:colOff>
      <xdr:row>1</xdr:row>
      <xdr:rowOff>1411916</xdr:rowOff>
    </xdr:from>
    <xdr:to>
      <xdr:col>13</xdr:col>
      <xdr:colOff>3115933</xdr:colOff>
      <xdr:row>2</xdr:row>
      <xdr:rowOff>3673929</xdr:rowOff>
    </xdr:to>
    <xdr:pic>
      <xdr:nvPicPr>
        <xdr:cNvPr id="3" name="Picture 2" descr="index">
          <a:extLst>
            <a:ext uri="{FF2B5EF4-FFF2-40B4-BE49-F238E27FC236}">
              <a16:creationId xmlns:a16="http://schemas.microsoft.com/office/drawing/2014/main" id="{00000000-0008-0000-C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475717" y="1716716"/>
          <a:ext cx="14805376" cy="52338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69</xdr:row>
      <xdr:rowOff>233589</xdr:rowOff>
    </xdr:from>
    <xdr:to>
      <xdr:col>6</xdr:col>
      <xdr:colOff>4940527</xdr:colOff>
      <xdr:row>69</xdr:row>
      <xdr:rowOff>587374</xdr:rowOff>
    </xdr:to>
    <xdr:sp macro="" textlink="">
      <xdr:nvSpPr>
        <xdr:cNvPr id="4" name="Rectangle 3">
          <a:extLst>
            <a:ext uri="{FF2B5EF4-FFF2-40B4-BE49-F238E27FC236}">
              <a16:creationId xmlns:a16="http://schemas.microsoft.com/office/drawing/2014/main" id="{00000000-0008-0000-C100-000004000000}"/>
            </a:ext>
          </a:extLst>
        </xdr:cNvPr>
        <xdr:cNvSpPr/>
      </xdr:nvSpPr>
      <xdr:spPr>
        <a:xfrm flipH="1">
          <a:off x="10027580048" y="21166001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1130525</xdr:colOff>
      <xdr:row>69</xdr:row>
      <xdr:rowOff>258536</xdr:rowOff>
    </xdr:from>
    <xdr:to>
      <xdr:col>6</xdr:col>
      <xdr:colOff>273276</xdr:colOff>
      <xdr:row>69</xdr:row>
      <xdr:rowOff>721177</xdr:rowOff>
    </xdr:to>
    <xdr:sp macro="" textlink="">
      <xdr:nvSpPr>
        <xdr:cNvPr id="5" name="Rectangle 4">
          <a:extLst>
            <a:ext uri="{FF2B5EF4-FFF2-40B4-BE49-F238E27FC236}">
              <a16:creationId xmlns:a16="http://schemas.microsoft.com/office/drawing/2014/main" id="{00000000-0008-0000-C100-000005000000}"/>
            </a:ext>
          </a:extLst>
        </xdr:cNvPr>
        <xdr:cNvSpPr/>
      </xdr:nvSpPr>
      <xdr:spPr>
        <a:xfrm flipH="1">
          <a:off x="10032247299" y="211684961"/>
          <a:ext cx="2238376"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69</xdr:row>
      <xdr:rowOff>187099</xdr:rowOff>
    </xdr:from>
    <xdr:to>
      <xdr:col>8</xdr:col>
      <xdr:colOff>1296761</xdr:colOff>
      <xdr:row>69</xdr:row>
      <xdr:rowOff>649741</xdr:rowOff>
    </xdr:to>
    <xdr:sp macro="" textlink="">
      <xdr:nvSpPr>
        <xdr:cNvPr id="6" name="Rectangle 5">
          <a:extLst>
            <a:ext uri="{FF2B5EF4-FFF2-40B4-BE49-F238E27FC236}">
              <a16:creationId xmlns:a16="http://schemas.microsoft.com/office/drawing/2014/main" id="{00000000-0008-0000-C100-000006000000}"/>
            </a:ext>
          </a:extLst>
        </xdr:cNvPr>
        <xdr:cNvSpPr/>
      </xdr:nvSpPr>
      <xdr:spPr>
        <a:xfrm flipH="1">
          <a:off x="10017212539" y="21161352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69</xdr:row>
      <xdr:rowOff>0</xdr:rowOff>
    </xdr:from>
    <xdr:to>
      <xdr:col>5</xdr:col>
      <xdr:colOff>9524</xdr:colOff>
      <xdr:row>69</xdr:row>
      <xdr:rowOff>219048</xdr:rowOff>
    </xdr:to>
    <xdr:pic>
      <xdr:nvPicPr>
        <xdr:cNvPr id="7" name="Picture 6">
          <a:extLst>
            <a:ext uri="{FF2B5EF4-FFF2-40B4-BE49-F238E27FC236}">
              <a16:creationId xmlns:a16="http://schemas.microsoft.com/office/drawing/2014/main" id="{00000000-0008-0000-C100-000007000000}"/>
            </a:ext>
          </a:extLst>
        </xdr:cNvPr>
        <xdr:cNvPicPr>
          <a:picLocks noChangeAspect="1"/>
        </xdr:cNvPicPr>
      </xdr:nvPicPr>
      <xdr:blipFill>
        <a:blip xmlns:r="http://schemas.openxmlformats.org/officeDocument/2006/relationships" r:embed="rId3"/>
        <a:stretch>
          <a:fillRect/>
        </a:stretch>
      </xdr:blipFill>
      <xdr:spPr>
        <a:xfrm>
          <a:off x="10035606676" y="211426425"/>
          <a:ext cx="9524" cy="219048"/>
        </a:xfrm>
        <a:prstGeom prst="rect">
          <a:avLst/>
        </a:prstGeom>
      </xdr:spPr>
    </xdr:pic>
    <xdr:clientData/>
  </xdr:twoCellAnchor>
  <xdr:twoCellAnchor>
    <xdr:from>
      <xdr:col>9</xdr:col>
      <xdr:colOff>3221263</xdr:colOff>
      <xdr:row>69</xdr:row>
      <xdr:rowOff>188686</xdr:rowOff>
    </xdr:from>
    <xdr:to>
      <xdr:col>9</xdr:col>
      <xdr:colOff>3652611</xdr:colOff>
      <xdr:row>69</xdr:row>
      <xdr:rowOff>651328</xdr:rowOff>
    </xdr:to>
    <xdr:sp macro="" textlink="">
      <xdr:nvSpPr>
        <xdr:cNvPr id="8" name="Rectangle 7">
          <a:extLst>
            <a:ext uri="{FF2B5EF4-FFF2-40B4-BE49-F238E27FC236}">
              <a16:creationId xmlns:a16="http://schemas.microsoft.com/office/drawing/2014/main" id="{00000000-0008-0000-C100-000008000000}"/>
            </a:ext>
          </a:extLst>
        </xdr:cNvPr>
        <xdr:cNvSpPr/>
      </xdr:nvSpPr>
      <xdr:spPr>
        <a:xfrm flipH="1">
          <a:off x="10011894414" y="2116151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69</xdr:row>
      <xdr:rowOff>290286</xdr:rowOff>
    </xdr:from>
    <xdr:to>
      <xdr:col>3</xdr:col>
      <xdr:colOff>749526</xdr:colOff>
      <xdr:row>69</xdr:row>
      <xdr:rowOff>752927</xdr:rowOff>
    </xdr:to>
    <xdr:sp macro="" textlink="">
      <xdr:nvSpPr>
        <xdr:cNvPr id="9" name="Rectangle 8">
          <a:extLst>
            <a:ext uri="{FF2B5EF4-FFF2-40B4-BE49-F238E27FC236}">
              <a16:creationId xmlns:a16="http://schemas.microsoft.com/office/drawing/2014/main" id="{00000000-0008-0000-C100-000009000000}"/>
            </a:ext>
          </a:extLst>
        </xdr:cNvPr>
        <xdr:cNvSpPr/>
      </xdr:nvSpPr>
      <xdr:spPr>
        <a:xfrm flipH="1">
          <a:off x="10038362349" y="21171671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69</xdr:row>
      <xdr:rowOff>188686</xdr:rowOff>
    </xdr:from>
    <xdr:to>
      <xdr:col>10</xdr:col>
      <xdr:colOff>3652611</xdr:colOff>
      <xdr:row>69</xdr:row>
      <xdr:rowOff>651328</xdr:rowOff>
    </xdr:to>
    <xdr:sp macro="" textlink="">
      <xdr:nvSpPr>
        <xdr:cNvPr id="10" name="Rectangle 9">
          <a:extLst>
            <a:ext uri="{FF2B5EF4-FFF2-40B4-BE49-F238E27FC236}">
              <a16:creationId xmlns:a16="http://schemas.microsoft.com/office/drawing/2014/main" id="{00000000-0008-0000-C100-00000A000000}"/>
            </a:ext>
          </a:extLst>
        </xdr:cNvPr>
        <xdr:cNvSpPr/>
      </xdr:nvSpPr>
      <xdr:spPr>
        <a:xfrm flipH="1">
          <a:off x="10006550889" y="2116151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195.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C200-000002000000}"/>
            </a:ext>
          </a:extLst>
        </xdr:cNvPr>
        <xdr:cNvPicPr>
          <a:picLocks noChangeAspect="1"/>
        </xdr:cNvPicPr>
      </xdr:nvPicPr>
      <xdr:blipFill>
        <a:blip xmlns:r="http://schemas.openxmlformats.org/officeDocument/2006/relationships" r:embed="rId1"/>
        <a:stretch>
          <a:fillRect/>
        </a:stretch>
      </xdr:blipFill>
      <xdr:spPr>
        <a:xfrm>
          <a:off x="9987743551" y="107156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C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C2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158721" name="Object 1" hidden="1">
                <a:extLst>
                  <a:ext uri="{63B3BB69-23CF-44E3-9099-C40C66FF867C}">
                    <a14:compatExt spid="_x0000_s158721"/>
                  </a:ext>
                  <a:ext uri="{FF2B5EF4-FFF2-40B4-BE49-F238E27FC236}">
                    <a16:creationId xmlns:a16="http://schemas.microsoft.com/office/drawing/2014/main" id="{00000000-0008-0000-C200-0000016C02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C2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C2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C200-000007000000}"/>
            </a:ext>
          </a:extLst>
        </xdr:cNvPr>
        <xdr:cNvPicPr>
          <a:picLocks noChangeAspect="1"/>
        </xdr:cNvPicPr>
      </xdr:nvPicPr>
      <xdr:blipFill>
        <a:blip xmlns:r="http://schemas.openxmlformats.org/officeDocument/2006/relationships" r:embed="rId1"/>
        <a:stretch>
          <a:fillRect/>
        </a:stretch>
      </xdr:blipFill>
      <xdr:spPr>
        <a:xfrm>
          <a:off x="9987743551" y="103917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158722" name="Check Box 2" hidden="1">
              <a:extLst>
                <a:ext uri="{63B3BB69-23CF-44E3-9099-C40C66FF867C}">
                  <a14:compatExt spid="_x0000_s158722"/>
                </a:ext>
                <a:ext uri="{FF2B5EF4-FFF2-40B4-BE49-F238E27FC236}">
                  <a16:creationId xmlns:a16="http://schemas.microsoft.com/office/drawing/2014/main" id="{00000000-0008-0000-C200-0000026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158723" name="Check Box 3" hidden="1">
              <a:extLst>
                <a:ext uri="{63B3BB69-23CF-44E3-9099-C40C66FF867C}">
                  <a14:compatExt spid="_x0000_s158723"/>
                </a:ext>
                <a:ext uri="{FF2B5EF4-FFF2-40B4-BE49-F238E27FC236}">
                  <a16:creationId xmlns:a16="http://schemas.microsoft.com/office/drawing/2014/main" id="{00000000-0008-0000-C200-0000036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158724" name="Check Box 4" hidden="1">
              <a:extLst>
                <a:ext uri="{63B3BB69-23CF-44E3-9099-C40C66FF867C}">
                  <a14:compatExt spid="_x0000_s158724"/>
                </a:ext>
                <a:ext uri="{FF2B5EF4-FFF2-40B4-BE49-F238E27FC236}">
                  <a16:creationId xmlns:a16="http://schemas.microsoft.com/office/drawing/2014/main" id="{00000000-0008-0000-C200-0000046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158725" name="Check Box 5" hidden="1">
              <a:extLst>
                <a:ext uri="{63B3BB69-23CF-44E3-9099-C40C66FF867C}">
                  <a14:compatExt spid="_x0000_s158725"/>
                </a:ext>
                <a:ext uri="{FF2B5EF4-FFF2-40B4-BE49-F238E27FC236}">
                  <a16:creationId xmlns:a16="http://schemas.microsoft.com/office/drawing/2014/main" id="{00000000-0008-0000-C200-0000056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158726" name="Check Box 6" hidden="1">
              <a:extLst>
                <a:ext uri="{63B3BB69-23CF-44E3-9099-C40C66FF867C}">
                  <a14:compatExt spid="_x0000_s158726"/>
                </a:ext>
                <a:ext uri="{FF2B5EF4-FFF2-40B4-BE49-F238E27FC236}">
                  <a16:creationId xmlns:a16="http://schemas.microsoft.com/office/drawing/2014/main" id="{00000000-0008-0000-C200-0000066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96.xml><?xml version="1.0" encoding="utf-8"?>
<xdr:wsDr xmlns:xdr="http://schemas.openxmlformats.org/drawingml/2006/spreadsheetDrawing" xmlns:a="http://schemas.openxmlformats.org/drawingml/2006/main">
  <xdr:twoCellAnchor>
    <xdr:from>
      <xdr:col>1</xdr:col>
      <xdr:colOff>587738</xdr:colOff>
      <xdr:row>1</xdr:row>
      <xdr:rowOff>776139</xdr:rowOff>
    </xdr:from>
    <xdr:to>
      <xdr:col>5</xdr:col>
      <xdr:colOff>2540000</xdr:colOff>
      <xdr:row>2</xdr:row>
      <xdr:rowOff>3697422</xdr:rowOff>
    </xdr:to>
    <xdr:pic>
      <xdr:nvPicPr>
        <xdr:cNvPr id="2" name="Picture 1">
          <a:extLst>
            <a:ext uri="{FF2B5EF4-FFF2-40B4-BE49-F238E27FC236}">
              <a16:creationId xmlns:a16="http://schemas.microsoft.com/office/drawing/2014/main" id="{00000000-0008-0000-C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3076200" y="1080939"/>
          <a:ext cx="9296037" cy="5893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997857</xdr:colOff>
      <xdr:row>1</xdr:row>
      <xdr:rowOff>1411916</xdr:rowOff>
    </xdr:from>
    <xdr:to>
      <xdr:col>13</xdr:col>
      <xdr:colOff>3115933</xdr:colOff>
      <xdr:row>2</xdr:row>
      <xdr:rowOff>3673929</xdr:rowOff>
    </xdr:to>
    <xdr:pic>
      <xdr:nvPicPr>
        <xdr:cNvPr id="3" name="Picture 2" descr="index">
          <a:extLst>
            <a:ext uri="{FF2B5EF4-FFF2-40B4-BE49-F238E27FC236}">
              <a16:creationId xmlns:a16="http://schemas.microsoft.com/office/drawing/2014/main" id="{00000000-0008-0000-C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475717" y="1716716"/>
          <a:ext cx="14805376" cy="52338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69</xdr:row>
      <xdr:rowOff>233589</xdr:rowOff>
    </xdr:from>
    <xdr:to>
      <xdr:col>6</xdr:col>
      <xdr:colOff>4940527</xdr:colOff>
      <xdr:row>69</xdr:row>
      <xdr:rowOff>587374</xdr:rowOff>
    </xdr:to>
    <xdr:sp macro="" textlink="">
      <xdr:nvSpPr>
        <xdr:cNvPr id="4" name="Rectangle 3">
          <a:extLst>
            <a:ext uri="{FF2B5EF4-FFF2-40B4-BE49-F238E27FC236}">
              <a16:creationId xmlns:a16="http://schemas.microsoft.com/office/drawing/2014/main" id="{00000000-0008-0000-C300-000004000000}"/>
            </a:ext>
          </a:extLst>
        </xdr:cNvPr>
        <xdr:cNvSpPr/>
      </xdr:nvSpPr>
      <xdr:spPr>
        <a:xfrm flipH="1">
          <a:off x="10027580048" y="20944068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1130525</xdr:colOff>
      <xdr:row>69</xdr:row>
      <xdr:rowOff>258536</xdr:rowOff>
    </xdr:from>
    <xdr:to>
      <xdr:col>6</xdr:col>
      <xdr:colOff>273276</xdr:colOff>
      <xdr:row>69</xdr:row>
      <xdr:rowOff>721177</xdr:rowOff>
    </xdr:to>
    <xdr:sp macro="" textlink="">
      <xdr:nvSpPr>
        <xdr:cNvPr id="5" name="Rectangle 4">
          <a:extLst>
            <a:ext uri="{FF2B5EF4-FFF2-40B4-BE49-F238E27FC236}">
              <a16:creationId xmlns:a16="http://schemas.microsoft.com/office/drawing/2014/main" id="{00000000-0008-0000-C300-000005000000}"/>
            </a:ext>
          </a:extLst>
        </xdr:cNvPr>
        <xdr:cNvSpPr/>
      </xdr:nvSpPr>
      <xdr:spPr>
        <a:xfrm flipH="1">
          <a:off x="10032247299" y="209465636"/>
          <a:ext cx="2238376"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69</xdr:row>
      <xdr:rowOff>187099</xdr:rowOff>
    </xdr:from>
    <xdr:to>
      <xdr:col>8</xdr:col>
      <xdr:colOff>1296761</xdr:colOff>
      <xdr:row>69</xdr:row>
      <xdr:rowOff>649741</xdr:rowOff>
    </xdr:to>
    <xdr:sp macro="" textlink="">
      <xdr:nvSpPr>
        <xdr:cNvPr id="6" name="Rectangle 5">
          <a:extLst>
            <a:ext uri="{FF2B5EF4-FFF2-40B4-BE49-F238E27FC236}">
              <a16:creationId xmlns:a16="http://schemas.microsoft.com/office/drawing/2014/main" id="{00000000-0008-0000-C300-000006000000}"/>
            </a:ext>
          </a:extLst>
        </xdr:cNvPr>
        <xdr:cNvSpPr/>
      </xdr:nvSpPr>
      <xdr:spPr>
        <a:xfrm flipH="1">
          <a:off x="10017212539" y="20939419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69</xdr:row>
      <xdr:rowOff>0</xdr:rowOff>
    </xdr:from>
    <xdr:to>
      <xdr:col>5</xdr:col>
      <xdr:colOff>9524</xdr:colOff>
      <xdr:row>69</xdr:row>
      <xdr:rowOff>219048</xdr:rowOff>
    </xdr:to>
    <xdr:pic>
      <xdr:nvPicPr>
        <xdr:cNvPr id="7" name="Picture 6">
          <a:extLst>
            <a:ext uri="{FF2B5EF4-FFF2-40B4-BE49-F238E27FC236}">
              <a16:creationId xmlns:a16="http://schemas.microsoft.com/office/drawing/2014/main" id="{00000000-0008-0000-C300-000007000000}"/>
            </a:ext>
          </a:extLst>
        </xdr:cNvPr>
        <xdr:cNvPicPr>
          <a:picLocks noChangeAspect="1"/>
        </xdr:cNvPicPr>
      </xdr:nvPicPr>
      <xdr:blipFill>
        <a:blip xmlns:r="http://schemas.openxmlformats.org/officeDocument/2006/relationships" r:embed="rId3"/>
        <a:stretch>
          <a:fillRect/>
        </a:stretch>
      </xdr:blipFill>
      <xdr:spPr>
        <a:xfrm>
          <a:off x="10035606676" y="209207100"/>
          <a:ext cx="9524" cy="219048"/>
        </a:xfrm>
        <a:prstGeom prst="rect">
          <a:avLst/>
        </a:prstGeom>
      </xdr:spPr>
    </xdr:pic>
    <xdr:clientData/>
  </xdr:twoCellAnchor>
  <xdr:twoCellAnchor>
    <xdr:from>
      <xdr:col>9</xdr:col>
      <xdr:colOff>3221263</xdr:colOff>
      <xdr:row>69</xdr:row>
      <xdr:rowOff>188686</xdr:rowOff>
    </xdr:from>
    <xdr:to>
      <xdr:col>9</xdr:col>
      <xdr:colOff>3652611</xdr:colOff>
      <xdr:row>69</xdr:row>
      <xdr:rowOff>651328</xdr:rowOff>
    </xdr:to>
    <xdr:sp macro="" textlink="">
      <xdr:nvSpPr>
        <xdr:cNvPr id="8" name="Rectangle 7">
          <a:extLst>
            <a:ext uri="{FF2B5EF4-FFF2-40B4-BE49-F238E27FC236}">
              <a16:creationId xmlns:a16="http://schemas.microsoft.com/office/drawing/2014/main" id="{00000000-0008-0000-C300-000008000000}"/>
            </a:ext>
          </a:extLst>
        </xdr:cNvPr>
        <xdr:cNvSpPr/>
      </xdr:nvSpPr>
      <xdr:spPr>
        <a:xfrm flipH="1">
          <a:off x="10011894414" y="2093957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69</xdr:row>
      <xdr:rowOff>290286</xdr:rowOff>
    </xdr:from>
    <xdr:to>
      <xdr:col>3</xdr:col>
      <xdr:colOff>749526</xdr:colOff>
      <xdr:row>69</xdr:row>
      <xdr:rowOff>752927</xdr:rowOff>
    </xdr:to>
    <xdr:sp macro="" textlink="">
      <xdr:nvSpPr>
        <xdr:cNvPr id="9" name="Rectangle 8">
          <a:extLst>
            <a:ext uri="{FF2B5EF4-FFF2-40B4-BE49-F238E27FC236}">
              <a16:creationId xmlns:a16="http://schemas.microsoft.com/office/drawing/2014/main" id="{00000000-0008-0000-C300-000009000000}"/>
            </a:ext>
          </a:extLst>
        </xdr:cNvPr>
        <xdr:cNvSpPr/>
      </xdr:nvSpPr>
      <xdr:spPr>
        <a:xfrm flipH="1">
          <a:off x="10038362349" y="20949738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69</xdr:row>
      <xdr:rowOff>188686</xdr:rowOff>
    </xdr:from>
    <xdr:to>
      <xdr:col>10</xdr:col>
      <xdr:colOff>3652611</xdr:colOff>
      <xdr:row>69</xdr:row>
      <xdr:rowOff>651328</xdr:rowOff>
    </xdr:to>
    <xdr:sp macro="" textlink="">
      <xdr:nvSpPr>
        <xdr:cNvPr id="10" name="Rectangle 9">
          <a:extLst>
            <a:ext uri="{FF2B5EF4-FFF2-40B4-BE49-F238E27FC236}">
              <a16:creationId xmlns:a16="http://schemas.microsoft.com/office/drawing/2014/main" id="{00000000-0008-0000-C300-00000A000000}"/>
            </a:ext>
          </a:extLst>
        </xdr:cNvPr>
        <xdr:cNvSpPr/>
      </xdr:nvSpPr>
      <xdr:spPr>
        <a:xfrm flipH="1">
          <a:off x="10006550889" y="2093957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197.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C400-000002000000}"/>
            </a:ext>
          </a:extLst>
        </xdr:cNvPr>
        <xdr:cNvPicPr>
          <a:picLocks noChangeAspect="1"/>
        </xdr:cNvPicPr>
      </xdr:nvPicPr>
      <xdr:blipFill>
        <a:blip xmlns:r="http://schemas.openxmlformats.org/officeDocument/2006/relationships" r:embed="rId1"/>
        <a:stretch>
          <a:fillRect/>
        </a:stretch>
      </xdr:blipFill>
      <xdr:spPr>
        <a:xfrm>
          <a:off x="9989924776" y="121920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28575</xdr:rowOff>
        </xdr:to>
        <xdr:sp macro="" textlink="">
          <xdr:nvSpPr>
            <xdr:cNvPr id="100353" name="Check Box 1" hidden="1">
              <a:extLst>
                <a:ext uri="{63B3BB69-23CF-44E3-9099-C40C66FF867C}">
                  <a14:compatExt spid="_x0000_s100353"/>
                </a:ext>
                <a:ext uri="{FF2B5EF4-FFF2-40B4-BE49-F238E27FC236}">
                  <a16:creationId xmlns:a16="http://schemas.microsoft.com/office/drawing/2014/main" id="{00000000-0008-0000-C400-000001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1009650</xdr:colOff>
          <xdr:row>36</xdr:row>
          <xdr:rowOff>9525</xdr:rowOff>
        </xdr:to>
        <xdr:sp macro="" textlink="">
          <xdr:nvSpPr>
            <xdr:cNvPr id="100354" name="Check Box 2" hidden="1">
              <a:extLst>
                <a:ext uri="{63B3BB69-23CF-44E3-9099-C40C66FF867C}">
                  <a14:compatExt spid="_x0000_s100354"/>
                </a:ext>
                <a:ext uri="{FF2B5EF4-FFF2-40B4-BE49-F238E27FC236}">
                  <a16:creationId xmlns:a16="http://schemas.microsoft.com/office/drawing/2014/main" id="{00000000-0008-0000-C400-000002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100355" name="Check Box 3" hidden="1">
              <a:extLst>
                <a:ext uri="{63B3BB69-23CF-44E3-9099-C40C66FF867C}">
                  <a14:compatExt spid="_x0000_s100355"/>
                </a:ext>
                <a:ext uri="{FF2B5EF4-FFF2-40B4-BE49-F238E27FC236}">
                  <a16:creationId xmlns:a16="http://schemas.microsoft.com/office/drawing/2014/main" id="{00000000-0008-0000-C400-000003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600075</xdr:colOff>
          <xdr:row>36</xdr:row>
          <xdr:rowOff>28575</xdr:rowOff>
        </xdr:to>
        <xdr:sp macro="" textlink="">
          <xdr:nvSpPr>
            <xdr:cNvPr id="100356" name="Check Box 4" hidden="1">
              <a:extLst>
                <a:ext uri="{63B3BB69-23CF-44E3-9099-C40C66FF867C}">
                  <a14:compatExt spid="_x0000_s100356"/>
                </a:ext>
                <a:ext uri="{FF2B5EF4-FFF2-40B4-BE49-F238E27FC236}">
                  <a16:creationId xmlns:a16="http://schemas.microsoft.com/office/drawing/2014/main" id="{00000000-0008-0000-C400-000004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28575</xdr:rowOff>
        </xdr:to>
        <xdr:sp macro="" textlink="">
          <xdr:nvSpPr>
            <xdr:cNvPr id="100357" name="Check Box 5" hidden="1">
              <a:extLst>
                <a:ext uri="{63B3BB69-23CF-44E3-9099-C40C66FF867C}">
                  <a14:compatExt spid="_x0000_s100357"/>
                </a:ext>
                <a:ext uri="{FF2B5EF4-FFF2-40B4-BE49-F238E27FC236}">
                  <a16:creationId xmlns:a16="http://schemas.microsoft.com/office/drawing/2014/main" id="{00000000-0008-0000-C400-000005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8" name="Picture 1">
          <a:extLst>
            <a:ext uri="{FF2B5EF4-FFF2-40B4-BE49-F238E27FC236}">
              <a16:creationId xmlns:a16="http://schemas.microsoft.com/office/drawing/2014/main" id="{00000000-0008-0000-C4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9178631" y="838620"/>
          <a:ext cx="1219033"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9" name="Group 8">
          <a:extLst>
            <a:ext uri="{FF2B5EF4-FFF2-40B4-BE49-F238E27FC236}">
              <a16:creationId xmlns:a16="http://schemas.microsoft.com/office/drawing/2014/main" id="{00000000-0008-0000-C400-000009000000}"/>
            </a:ext>
          </a:extLst>
        </xdr:cNvPr>
        <xdr:cNvGrpSpPr>
          <a:grpSpLocks/>
        </xdr:cNvGrpSpPr>
      </xdr:nvGrpSpPr>
      <xdr:grpSpPr bwMode="auto">
        <a:xfrm>
          <a:off x="10034148379" y="779689"/>
          <a:ext cx="2520615" cy="1402556"/>
          <a:chOff x="7483" y="1187"/>
          <a:chExt cx="3022" cy="1915"/>
        </a:xfrm>
      </xdr:grpSpPr>
      <mc:AlternateContent xmlns:mc="http://schemas.openxmlformats.org/markup-compatibility/2006">
        <mc:Choice xmlns:a14="http://schemas.microsoft.com/office/drawing/2010/main" Requires="a14">
          <xdr:sp macro="" textlink="">
            <xdr:nvSpPr>
              <xdr:cNvPr id="100358" name="Object 6" hidden="1">
                <a:extLst>
                  <a:ext uri="{63B3BB69-23CF-44E3-9099-C40C66FF867C}">
                    <a14:compatExt spid="_x0000_s100358"/>
                  </a:ext>
                  <a:ext uri="{FF2B5EF4-FFF2-40B4-BE49-F238E27FC236}">
                    <a16:creationId xmlns:a16="http://schemas.microsoft.com/office/drawing/2014/main" id="{00000000-0008-0000-C400-0000068801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11" name="Text Box 4">
            <a:extLst>
              <a:ext uri="{FF2B5EF4-FFF2-40B4-BE49-F238E27FC236}">
                <a16:creationId xmlns:a16="http://schemas.microsoft.com/office/drawing/2014/main" id="{00000000-0008-0000-C400-00000B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12" name="Picture 11" descr="index">
          <a:extLst>
            <a:ext uri="{FF2B5EF4-FFF2-40B4-BE49-F238E27FC236}">
              <a16:creationId xmlns:a16="http://schemas.microsoft.com/office/drawing/2014/main" id="{00000000-0008-0000-C400-00000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74393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13" name="Picture 12">
          <a:extLst>
            <a:ext uri="{FF2B5EF4-FFF2-40B4-BE49-F238E27FC236}">
              <a16:creationId xmlns:a16="http://schemas.microsoft.com/office/drawing/2014/main" id="{00000000-0008-0000-C400-00000D000000}"/>
            </a:ext>
          </a:extLst>
        </xdr:cNvPr>
        <xdr:cNvPicPr>
          <a:picLocks noChangeAspect="1"/>
        </xdr:cNvPicPr>
      </xdr:nvPicPr>
      <xdr:blipFill>
        <a:blip xmlns:r="http://schemas.openxmlformats.org/officeDocument/2006/relationships" r:embed="rId1"/>
        <a:stretch>
          <a:fillRect/>
        </a:stretch>
      </xdr:blipFill>
      <xdr:spPr>
        <a:xfrm>
          <a:off x="9989924776" y="119062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180975</xdr:colOff>
          <xdr:row>34</xdr:row>
          <xdr:rowOff>247650</xdr:rowOff>
        </xdr:to>
        <xdr:sp macro="" textlink="">
          <xdr:nvSpPr>
            <xdr:cNvPr id="100359" name="Check Box 7" hidden="1">
              <a:extLst>
                <a:ext uri="{63B3BB69-23CF-44E3-9099-C40C66FF867C}">
                  <a14:compatExt spid="_x0000_s100359"/>
                </a:ext>
                <a:ext uri="{FF2B5EF4-FFF2-40B4-BE49-F238E27FC236}">
                  <a16:creationId xmlns:a16="http://schemas.microsoft.com/office/drawing/2014/main" id="{00000000-0008-0000-C400-000007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657225</xdr:colOff>
          <xdr:row>34</xdr:row>
          <xdr:rowOff>247650</xdr:rowOff>
        </xdr:to>
        <xdr:sp macro="" textlink="">
          <xdr:nvSpPr>
            <xdr:cNvPr id="100360" name="Check Box 8" hidden="1">
              <a:extLst>
                <a:ext uri="{63B3BB69-23CF-44E3-9099-C40C66FF867C}">
                  <a14:compatExt spid="_x0000_s100360"/>
                </a:ext>
                <a:ext uri="{FF2B5EF4-FFF2-40B4-BE49-F238E27FC236}">
                  <a16:creationId xmlns:a16="http://schemas.microsoft.com/office/drawing/2014/main" id="{00000000-0008-0000-C400-000008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85725</xdr:colOff>
          <xdr:row>34</xdr:row>
          <xdr:rowOff>219075</xdr:rowOff>
        </xdr:to>
        <xdr:sp macro="" textlink="">
          <xdr:nvSpPr>
            <xdr:cNvPr id="100361" name="Check Box 9" hidden="1">
              <a:extLst>
                <a:ext uri="{63B3BB69-23CF-44E3-9099-C40C66FF867C}">
                  <a14:compatExt spid="_x0000_s100361"/>
                </a:ext>
                <a:ext uri="{FF2B5EF4-FFF2-40B4-BE49-F238E27FC236}">
                  <a16:creationId xmlns:a16="http://schemas.microsoft.com/office/drawing/2014/main" id="{00000000-0008-0000-C400-000009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276225</xdr:rowOff>
        </xdr:to>
        <xdr:sp macro="" textlink="">
          <xdr:nvSpPr>
            <xdr:cNvPr id="100362" name="Check Box 10" hidden="1">
              <a:extLst>
                <a:ext uri="{63B3BB69-23CF-44E3-9099-C40C66FF867C}">
                  <a14:compatExt spid="_x0000_s100362"/>
                </a:ext>
                <a:ext uri="{FF2B5EF4-FFF2-40B4-BE49-F238E27FC236}">
                  <a16:creationId xmlns:a16="http://schemas.microsoft.com/office/drawing/2014/main" id="{00000000-0008-0000-C400-00000A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100363" name="Check Box 11" hidden="1">
              <a:extLst>
                <a:ext uri="{63B3BB69-23CF-44E3-9099-C40C66FF867C}">
                  <a14:compatExt spid="_x0000_s100363"/>
                </a:ext>
                <a:ext uri="{FF2B5EF4-FFF2-40B4-BE49-F238E27FC236}">
                  <a16:creationId xmlns:a16="http://schemas.microsoft.com/office/drawing/2014/main" id="{00000000-0008-0000-C400-00000B8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98.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C500-000002000000}"/>
            </a:ext>
          </a:extLst>
        </xdr:cNvPr>
        <xdr:cNvPicPr>
          <a:picLocks noChangeAspect="1"/>
        </xdr:cNvPicPr>
      </xdr:nvPicPr>
      <xdr:blipFill>
        <a:blip xmlns:r="http://schemas.openxmlformats.org/officeDocument/2006/relationships" r:embed="rId1"/>
        <a:stretch>
          <a:fillRect/>
        </a:stretch>
      </xdr:blipFill>
      <xdr:spPr>
        <a:xfrm>
          <a:off x="9988619851"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152400</xdr:colOff>
          <xdr:row>34</xdr:row>
          <xdr:rowOff>247650</xdr:rowOff>
        </xdr:to>
        <xdr:sp macro="" textlink="">
          <xdr:nvSpPr>
            <xdr:cNvPr id="99329" name="Check Box 1" hidden="1">
              <a:extLst>
                <a:ext uri="{63B3BB69-23CF-44E3-9099-C40C66FF867C}">
                  <a14:compatExt spid="_x0000_s99329"/>
                </a:ext>
                <a:ext uri="{FF2B5EF4-FFF2-40B4-BE49-F238E27FC236}">
                  <a16:creationId xmlns:a16="http://schemas.microsoft.com/office/drawing/2014/main" id="{00000000-0008-0000-C500-0000018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99330" name="Check Box 2" hidden="1">
              <a:extLst>
                <a:ext uri="{63B3BB69-23CF-44E3-9099-C40C66FF867C}">
                  <a14:compatExt spid="_x0000_s99330"/>
                </a:ext>
                <a:ext uri="{FF2B5EF4-FFF2-40B4-BE49-F238E27FC236}">
                  <a16:creationId xmlns:a16="http://schemas.microsoft.com/office/drawing/2014/main" id="{00000000-0008-0000-C500-0000028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228600</xdr:rowOff>
        </xdr:to>
        <xdr:sp macro="" textlink="">
          <xdr:nvSpPr>
            <xdr:cNvPr id="99331" name="Check Box 3" hidden="1">
              <a:extLst>
                <a:ext uri="{63B3BB69-23CF-44E3-9099-C40C66FF867C}">
                  <a14:compatExt spid="_x0000_s99331"/>
                </a:ext>
                <a:ext uri="{FF2B5EF4-FFF2-40B4-BE49-F238E27FC236}">
                  <a16:creationId xmlns:a16="http://schemas.microsoft.com/office/drawing/2014/main" id="{00000000-0008-0000-C500-0000038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99332" name="Check Box 4" hidden="1">
              <a:extLst>
                <a:ext uri="{63B3BB69-23CF-44E3-9099-C40C66FF867C}">
                  <a14:compatExt spid="_x0000_s99332"/>
                </a:ext>
                <a:ext uri="{FF2B5EF4-FFF2-40B4-BE49-F238E27FC236}">
                  <a16:creationId xmlns:a16="http://schemas.microsoft.com/office/drawing/2014/main" id="{00000000-0008-0000-C500-0000048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7" name="Picture 1">
          <a:extLst>
            <a:ext uri="{FF2B5EF4-FFF2-40B4-BE49-F238E27FC236}">
              <a16:creationId xmlns:a16="http://schemas.microsoft.com/office/drawing/2014/main" id="{00000000-0008-0000-C5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016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8" name="Group 7">
          <a:extLst>
            <a:ext uri="{FF2B5EF4-FFF2-40B4-BE49-F238E27FC236}">
              <a16:creationId xmlns:a16="http://schemas.microsoft.com/office/drawing/2014/main" id="{00000000-0008-0000-C500-000008000000}"/>
            </a:ext>
          </a:extLst>
        </xdr:cNvPr>
        <xdr:cNvGrpSpPr>
          <a:grpSpLocks/>
        </xdr:cNvGrpSpPr>
      </xdr:nvGrpSpPr>
      <xdr:grpSpPr bwMode="auto">
        <a:xfrm>
          <a:off x="9914764910" y="769284"/>
          <a:ext cx="2511010" cy="1214008"/>
          <a:chOff x="7483" y="1187"/>
          <a:chExt cx="3022" cy="1915"/>
        </a:xfrm>
      </xdr:grpSpPr>
      <mc:AlternateContent xmlns:mc="http://schemas.openxmlformats.org/markup-compatibility/2006">
        <mc:Choice xmlns:a14="http://schemas.microsoft.com/office/drawing/2010/main" Requires="a14">
          <xdr:sp macro="" textlink="">
            <xdr:nvSpPr>
              <xdr:cNvPr id="99333" name="Object 5" hidden="1">
                <a:extLst>
                  <a:ext uri="{63B3BB69-23CF-44E3-9099-C40C66FF867C}">
                    <a14:compatExt spid="_x0000_s99333"/>
                  </a:ext>
                  <a:ext uri="{FF2B5EF4-FFF2-40B4-BE49-F238E27FC236}">
                    <a16:creationId xmlns:a16="http://schemas.microsoft.com/office/drawing/2014/main" id="{00000000-0008-0000-C500-0000058401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10" name="Text Box 4">
            <a:extLst>
              <a:ext uri="{FF2B5EF4-FFF2-40B4-BE49-F238E27FC236}">
                <a16:creationId xmlns:a16="http://schemas.microsoft.com/office/drawing/2014/main" id="{00000000-0008-0000-C500-00000A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11" name="Picture 10" descr="index">
          <a:extLst>
            <a:ext uri="{FF2B5EF4-FFF2-40B4-BE49-F238E27FC236}">
              <a16:creationId xmlns:a16="http://schemas.microsoft.com/office/drawing/2014/main" id="{00000000-0008-0000-C5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34246" y="898712"/>
          <a:ext cx="1690347"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99334" name="Check Box 6" hidden="1">
              <a:extLst>
                <a:ext uri="{63B3BB69-23CF-44E3-9099-C40C66FF867C}">
                  <a14:compatExt spid="_x0000_s99334"/>
                </a:ext>
                <a:ext uri="{FF2B5EF4-FFF2-40B4-BE49-F238E27FC236}">
                  <a16:creationId xmlns:a16="http://schemas.microsoft.com/office/drawing/2014/main" id="{00000000-0008-0000-C500-0000068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199.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C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72893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544286</xdr:colOff>
      <xdr:row>1</xdr:row>
      <xdr:rowOff>1411916</xdr:rowOff>
    </xdr:from>
    <xdr:to>
      <xdr:col>13</xdr:col>
      <xdr:colOff>3115933</xdr:colOff>
      <xdr:row>2</xdr:row>
      <xdr:rowOff>2658836</xdr:rowOff>
    </xdr:to>
    <xdr:pic>
      <xdr:nvPicPr>
        <xdr:cNvPr id="3" name="Picture 2" descr="index">
          <a:extLst>
            <a:ext uri="{FF2B5EF4-FFF2-40B4-BE49-F238E27FC236}">
              <a16:creationId xmlns:a16="http://schemas.microsoft.com/office/drawing/2014/main" id="{00000000-0008-0000-C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9112642" y="1716716"/>
          <a:ext cx="15516122" cy="4218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41</xdr:row>
      <xdr:rowOff>233589</xdr:rowOff>
    </xdr:from>
    <xdr:to>
      <xdr:col>6</xdr:col>
      <xdr:colOff>4940527</xdr:colOff>
      <xdr:row>41</xdr:row>
      <xdr:rowOff>587374</xdr:rowOff>
    </xdr:to>
    <xdr:sp macro="" textlink="">
      <xdr:nvSpPr>
        <xdr:cNvPr id="4" name="Rectangle 3">
          <a:extLst>
            <a:ext uri="{FF2B5EF4-FFF2-40B4-BE49-F238E27FC236}">
              <a16:creationId xmlns:a16="http://schemas.microsoft.com/office/drawing/2014/main" id="{00000000-0008-0000-C600-000004000000}"/>
            </a:ext>
          </a:extLst>
        </xdr:cNvPr>
        <xdr:cNvSpPr/>
      </xdr:nvSpPr>
      <xdr:spPr>
        <a:xfrm flipH="1">
          <a:off x="10018912298" y="12140111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1130525</xdr:colOff>
      <xdr:row>41</xdr:row>
      <xdr:rowOff>258536</xdr:rowOff>
    </xdr:from>
    <xdr:to>
      <xdr:col>6</xdr:col>
      <xdr:colOff>273276</xdr:colOff>
      <xdr:row>41</xdr:row>
      <xdr:rowOff>721177</xdr:rowOff>
    </xdr:to>
    <xdr:sp macro="" textlink="">
      <xdr:nvSpPr>
        <xdr:cNvPr id="5" name="Rectangle 4">
          <a:extLst>
            <a:ext uri="{FF2B5EF4-FFF2-40B4-BE49-F238E27FC236}">
              <a16:creationId xmlns:a16="http://schemas.microsoft.com/office/drawing/2014/main" id="{00000000-0008-0000-C600-000005000000}"/>
            </a:ext>
          </a:extLst>
        </xdr:cNvPr>
        <xdr:cNvSpPr/>
      </xdr:nvSpPr>
      <xdr:spPr>
        <a:xfrm flipH="1">
          <a:off x="10023579549" y="121426061"/>
          <a:ext cx="352425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41</xdr:row>
      <xdr:rowOff>187099</xdr:rowOff>
    </xdr:from>
    <xdr:to>
      <xdr:col>8</xdr:col>
      <xdr:colOff>1296761</xdr:colOff>
      <xdr:row>41</xdr:row>
      <xdr:rowOff>649741</xdr:rowOff>
    </xdr:to>
    <xdr:sp macro="" textlink="">
      <xdr:nvSpPr>
        <xdr:cNvPr id="6" name="Rectangle 5">
          <a:extLst>
            <a:ext uri="{FF2B5EF4-FFF2-40B4-BE49-F238E27FC236}">
              <a16:creationId xmlns:a16="http://schemas.microsoft.com/office/drawing/2014/main" id="{00000000-0008-0000-C600-000006000000}"/>
            </a:ext>
          </a:extLst>
        </xdr:cNvPr>
        <xdr:cNvSpPr/>
      </xdr:nvSpPr>
      <xdr:spPr>
        <a:xfrm flipH="1">
          <a:off x="10008544789" y="12135462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41</xdr:row>
      <xdr:rowOff>0</xdr:rowOff>
    </xdr:from>
    <xdr:to>
      <xdr:col>5</xdr:col>
      <xdr:colOff>9524</xdr:colOff>
      <xdr:row>41</xdr:row>
      <xdr:rowOff>219048</xdr:rowOff>
    </xdr:to>
    <xdr:pic>
      <xdr:nvPicPr>
        <xdr:cNvPr id="7" name="Picture 6">
          <a:extLst>
            <a:ext uri="{FF2B5EF4-FFF2-40B4-BE49-F238E27FC236}">
              <a16:creationId xmlns:a16="http://schemas.microsoft.com/office/drawing/2014/main" id="{00000000-0008-0000-C600-000007000000}"/>
            </a:ext>
          </a:extLst>
        </xdr:cNvPr>
        <xdr:cNvPicPr>
          <a:picLocks noChangeAspect="1"/>
        </xdr:cNvPicPr>
      </xdr:nvPicPr>
      <xdr:blipFill>
        <a:blip xmlns:r="http://schemas.openxmlformats.org/officeDocument/2006/relationships" r:embed="rId3"/>
        <a:stretch>
          <a:fillRect/>
        </a:stretch>
      </xdr:blipFill>
      <xdr:spPr>
        <a:xfrm>
          <a:off x="10028224801" y="121167525"/>
          <a:ext cx="9524" cy="219048"/>
        </a:xfrm>
        <a:prstGeom prst="rect">
          <a:avLst/>
        </a:prstGeom>
      </xdr:spPr>
    </xdr:pic>
    <xdr:clientData/>
  </xdr:twoCellAnchor>
  <xdr:twoCellAnchor>
    <xdr:from>
      <xdr:col>9</xdr:col>
      <xdr:colOff>3221263</xdr:colOff>
      <xdr:row>41</xdr:row>
      <xdr:rowOff>188686</xdr:rowOff>
    </xdr:from>
    <xdr:to>
      <xdr:col>9</xdr:col>
      <xdr:colOff>3652611</xdr:colOff>
      <xdr:row>41</xdr:row>
      <xdr:rowOff>651328</xdr:rowOff>
    </xdr:to>
    <xdr:sp macro="" textlink="">
      <xdr:nvSpPr>
        <xdr:cNvPr id="8" name="Rectangle 7">
          <a:extLst>
            <a:ext uri="{FF2B5EF4-FFF2-40B4-BE49-F238E27FC236}">
              <a16:creationId xmlns:a16="http://schemas.microsoft.com/office/drawing/2014/main" id="{00000000-0008-0000-C600-000008000000}"/>
            </a:ext>
          </a:extLst>
        </xdr:cNvPr>
        <xdr:cNvSpPr/>
      </xdr:nvSpPr>
      <xdr:spPr>
        <a:xfrm flipH="1">
          <a:off x="10003226664" y="1213562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41</xdr:row>
      <xdr:rowOff>290286</xdr:rowOff>
    </xdr:from>
    <xdr:to>
      <xdr:col>3</xdr:col>
      <xdr:colOff>749526</xdr:colOff>
      <xdr:row>41</xdr:row>
      <xdr:rowOff>752927</xdr:rowOff>
    </xdr:to>
    <xdr:sp macro="" textlink="">
      <xdr:nvSpPr>
        <xdr:cNvPr id="9" name="Rectangle 8">
          <a:extLst>
            <a:ext uri="{FF2B5EF4-FFF2-40B4-BE49-F238E27FC236}">
              <a16:creationId xmlns:a16="http://schemas.microsoft.com/office/drawing/2014/main" id="{00000000-0008-0000-C600-000009000000}"/>
            </a:ext>
          </a:extLst>
        </xdr:cNvPr>
        <xdr:cNvSpPr/>
      </xdr:nvSpPr>
      <xdr:spPr>
        <a:xfrm flipH="1">
          <a:off x="10030980474" y="12145781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41</xdr:row>
      <xdr:rowOff>188686</xdr:rowOff>
    </xdr:from>
    <xdr:to>
      <xdr:col>10</xdr:col>
      <xdr:colOff>3652611</xdr:colOff>
      <xdr:row>41</xdr:row>
      <xdr:rowOff>651328</xdr:rowOff>
    </xdr:to>
    <xdr:sp macro="" textlink="">
      <xdr:nvSpPr>
        <xdr:cNvPr id="10" name="Rectangle 9">
          <a:extLst>
            <a:ext uri="{FF2B5EF4-FFF2-40B4-BE49-F238E27FC236}">
              <a16:creationId xmlns:a16="http://schemas.microsoft.com/office/drawing/2014/main" id="{00000000-0008-0000-C600-00000A000000}"/>
            </a:ext>
          </a:extLst>
        </xdr:cNvPr>
        <xdr:cNvSpPr/>
      </xdr:nvSpPr>
      <xdr:spPr>
        <a:xfrm flipH="1">
          <a:off x="9997883139" y="1213562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200.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C700-000002000000}"/>
            </a:ext>
          </a:extLst>
        </xdr:cNvPr>
        <xdr:cNvPicPr>
          <a:picLocks noChangeAspect="1"/>
        </xdr:cNvPicPr>
      </xdr:nvPicPr>
      <xdr:blipFill>
        <a:blip xmlns:r="http://schemas.openxmlformats.org/officeDocument/2006/relationships" r:embed="rId1"/>
        <a:stretch>
          <a:fillRect/>
        </a:stretch>
      </xdr:blipFill>
      <xdr:spPr>
        <a:xfrm>
          <a:off x="9987743551" y="109442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C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C7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97281" name="Object 1" hidden="1">
                <a:extLst>
                  <a:ext uri="{63B3BB69-23CF-44E3-9099-C40C66FF867C}">
                    <a14:compatExt spid="_x0000_s97281"/>
                  </a:ext>
                  <a:ext uri="{FF2B5EF4-FFF2-40B4-BE49-F238E27FC236}">
                    <a16:creationId xmlns:a16="http://schemas.microsoft.com/office/drawing/2014/main" id="{00000000-0008-0000-C700-0000017C01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6" name="Text Box 4">
            <a:extLst>
              <a:ext uri="{FF2B5EF4-FFF2-40B4-BE49-F238E27FC236}">
                <a16:creationId xmlns:a16="http://schemas.microsoft.com/office/drawing/2014/main" id="{00000000-0008-0000-C700-000006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7" name="Picture 6" descr="index">
          <a:extLst>
            <a:ext uri="{FF2B5EF4-FFF2-40B4-BE49-F238E27FC236}">
              <a16:creationId xmlns:a16="http://schemas.microsoft.com/office/drawing/2014/main" id="{00000000-0008-0000-C7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8" name="Picture 7">
          <a:extLst>
            <a:ext uri="{FF2B5EF4-FFF2-40B4-BE49-F238E27FC236}">
              <a16:creationId xmlns:a16="http://schemas.microsoft.com/office/drawing/2014/main" id="{00000000-0008-0000-C700-000008000000}"/>
            </a:ext>
          </a:extLst>
        </xdr:cNvPr>
        <xdr:cNvPicPr>
          <a:picLocks noChangeAspect="1"/>
        </xdr:cNvPicPr>
      </xdr:nvPicPr>
      <xdr:blipFill>
        <a:blip xmlns:r="http://schemas.openxmlformats.org/officeDocument/2006/relationships" r:embed="rId1"/>
        <a:stretch>
          <a:fillRect/>
        </a:stretch>
      </xdr:blipFill>
      <xdr:spPr>
        <a:xfrm>
          <a:off x="9987743551" y="106203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97282" name="Check Box 2" hidden="1">
              <a:extLst>
                <a:ext uri="{63B3BB69-23CF-44E3-9099-C40C66FF867C}">
                  <a14:compatExt spid="_x0000_s97282"/>
                </a:ext>
                <a:ext uri="{FF2B5EF4-FFF2-40B4-BE49-F238E27FC236}">
                  <a16:creationId xmlns:a16="http://schemas.microsoft.com/office/drawing/2014/main" id="{00000000-0008-0000-C700-0000027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97283" name="Check Box 3" hidden="1">
              <a:extLst>
                <a:ext uri="{63B3BB69-23CF-44E3-9099-C40C66FF867C}">
                  <a14:compatExt spid="_x0000_s97283"/>
                </a:ext>
                <a:ext uri="{FF2B5EF4-FFF2-40B4-BE49-F238E27FC236}">
                  <a16:creationId xmlns:a16="http://schemas.microsoft.com/office/drawing/2014/main" id="{00000000-0008-0000-C700-0000037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97284" name="Check Box 4" hidden="1">
              <a:extLst>
                <a:ext uri="{63B3BB69-23CF-44E3-9099-C40C66FF867C}">
                  <a14:compatExt spid="_x0000_s97284"/>
                </a:ext>
                <a:ext uri="{FF2B5EF4-FFF2-40B4-BE49-F238E27FC236}">
                  <a16:creationId xmlns:a16="http://schemas.microsoft.com/office/drawing/2014/main" id="{00000000-0008-0000-C700-0000047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97285" name="Check Box 5" hidden="1">
              <a:extLst>
                <a:ext uri="{63B3BB69-23CF-44E3-9099-C40C66FF867C}">
                  <a14:compatExt spid="_x0000_s97285"/>
                </a:ext>
                <a:ext uri="{FF2B5EF4-FFF2-40B4-BE49-F238E27FC236}">
                  <a16:creationId xmlns:a16="http://schemas.microsoft.com/office/drawing/2014/main" id="{00000000-0008-0000-C700-0000057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97286" name="Check Box 6" hidden="1">
              <a:extLst>
                <a:ext uri="{63B3BB69-23CF-44E3-9099-C40C66FF867C}">
                  <a14:compatExt spid="_x0000_s97286"/>
                </a:ext>
                <a:ext uri="{FF2B5EF4-FFF2-40B4-BE49-F238E27FC236}">
                  <a16:creationId xmlns:a16="http://schemas.microsoft.com/office/drawing/2014/main" id="{00000000-0008-0000-C700-0000067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201.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C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72893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544286</xdr:colOff>
      <xdr:row>1</xdr:row>
      <xdr:rowOff>1411916</xdr:rowOff>
    </xdr:from>
    <xdr:to>
      <xdr:col>13</xdr:col>
      <xdr:colOff>3115933</xdr:colOff>
      <xdr:row>2</xdr:row>
      <xdr:rowOff>2658836</xdr:rowOff>
    </xdr:to>
    <xdr:pic>
      <xdr:nvPicPr>
        <xdr:cNvPr id="3" name="Picture 2" descr="index">
          <a:extLst>
            <a:ext uri="{FF2B5EF4-FFF2-40B4-BE49-F238E27FC236}">
              <a16:creationId xmlns:a16="http://schemas.microsoft.com/office/drawing/2014/main" id="{00000000-0008-0000-C8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9112642" y="1716716"/>
          <a:ext cx="15516122" cy="4218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41</xdr:row>
      <xdr:rowOff>233589</xdr:rowOff>
    </xdr:from>
    <xdr:to>
      <xdr:col>6</xdr:col>
      <xdr:colOff>4940527</xdr:colOff>
      <xdr:row>41</xdr:row>
      <xdr:rowOff>587374</xdr:rowOff>
    </xdr:to>
    <xdr:sp macro="" textlink="">
      <xdr:nvSpPr>
        <xdr:cNvPr id="4" name="Rectangle 3">
          <a:extLst>
            <a:ext uri="{FF2B5EF4-FFF2-40B4-BE49-F238E27FC236}">
              <a16:creationId xmlns:a16="http://schemas.microsoft.com/office/drawing/2014/main" id="{00000000-0008-0000-C800-000004000000}"/>
            </a:ext>
          </a:extLst>
        </xdr:cNvPr>
        <xdr:cNvSpPr/>
      </xdr:nvSpPr>
      <xdr:spPr>
        <a:xfrm flipH="1">
          <a:off x="10018912298" y="12140111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1130525</xdr:colOff>
      <xdr:row>41</xdr:row>
      <xdr:rowOff>258536</xdr:rowOff>
    </xdr:from>
    <xdr:to>
      <xdr:col>6</xdr:col>
      <xdr:colOff>273276</xdr:colOff>
      <xdr:row>41</xdr:row>
      <xdr:rowOff>721177</xdr:rowOff>
    </xdr:to>
    <xdr:sp macro="" textlink="">
      <xdr:nvSpPr>
        <xdr:cNvPr id="5" name="Rectangle 4">
          <a:extLst>
            <a:ext uri="{FF2B5EF4-FFF2-40B4-BE49-F238E27FC236}">
              <a16:creationId xmlns:a16="http://schemas.microsoft.com/office/drawing/2014/main" id="{00000000-0008-0000-C800-000005000000}"/>
            </a:ext>
          </a:extLst>
        </xdr:cNvPr>
        <xdr:cNvSpPr/>
      </xdr:nvSpPr>
      <xdr:spPr>
        <a:xfrm flipH="1">
          <a:off x="10023579549" y="121426061"/>
          <a:ext cx="352425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41</xdr:row>
      <xdr:rowOff>187099</xdr:rowOff>
    </xdr:from>
    <xdr:to>
      <xdr:col>8</xdr:col>
      <xdr:colOff>1296761</xdr:colOff>
      <xdr:row>41</xdr:row>
      <xdr:rowOff>649741</xdr:rowOff>
    </xdr:to>
    <xdr:sp macro="" textlink="">
      <xdr:nvSpPr>
        <xdr:cNvPr id="6" name="Rectangle 5">
          <a:extLst>
            <a:ext uri="{FF2B5EF4-FFF2-40B4-BE49-F238E27FC236}">
              <a16:creationId xmlns:a16="http://schemas.microsoft.com/office/drawing/2014/main" id="{00000000-0008-0000-C800-000006000000}"/>
            </a:ext>
          </a:extLst>
        </xdr:cNvPr>
        <xdr:cNvSpPr/>
      </xdr:nvSpPr>
      <xdr:spPr>
        <a:xfrm flipH="1">
          <a:off x="10008544789" y="12135462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41</xdr:row>
      <xdr:rowOff>0</xdr:rowOff>
    </xdr:from>
    <xdr:to>
      <xdr:col>5</xdr:col>
      <xdr:colOff>9524</xdr:colOff>
      <xdr:row>41</xdr:row>
      <xdr:rowOff>219048</xdr:rowOff>
    </xdr:to>
    <xdr:pic>
      <xdr:nvPicPr>
        <xdr:cNvPr id="7" name="Picture 6">
          <a:extLst>
            <a:ext uri="{FF2B5EF4-FFF2-40B4-BE49-F238E27FC236}">
              <a16:creationId xmlns:a16="http://schemas.microsoft.com/office/drawing/2014/main" id="{00000000-0008-0000-C800-000007000000}"/>
            </a:ext>
          </a:extLst>
        </xdr:cNvPr>
        <xdr:cNvPicPr>
          <a:picLocks noChangeAspect="1"/>
        </xdr:cNvPicPr>
      </xdr:nvPicPr>
      <xdr:blipFill>
        <a:blip xmlns:r="http://schemas.openxmlformats.org/officeDocument/2006/relationships" r:embed="rId3"/>
        <a:stretch>
          <a:fillRect/>
        </a:stretch>
      </xdr:blipFill>
      <xdr:spPr>
        <a:xfrm>
          <a:off x="10028224801" y="121167525"/>
          <a:ext cx="9524" cy="219048"/>
        </a:xfrm>
        <a:prstGeom prst="rect">
          <a:avLst/>
        </a:prstGeom>
      </xdr:spPr>
    </xdr:pic>
    <xdr:clientData/>
  </xdr:twoCellAnchor>
  <xdr:twoCellAnchor>
    <xdr:from>
      <xdr:col>9</xdr:col>
      <xdr:colOff>3221263</xdr:colOff>
      <xdr:row>41</xdr:row>
      <xdr:rowOff>188686</xdr:rowOff>
    </xdr:from>
    <xdr:to>
      <xdr:col>9</xdr:col>
      <xdr:colOff>3652611</xdr:colOff>
      <xdr:row>41</xdr:row>
      <xdr:rowOff>651328</xdr:rowOff>
    </xdr:to>
    <xdr:sp macro="" textlink="">
      <xdr:nvSpPr>
        <xdr:cNvPr id="8" name="Rectangle 7">
          <a:extLst>
            <a:ext uri="{FF2B5EF4-FFF2-40B4-BE49-F238E27FC236}">
              <a16:creationId xmlns:a16="http://schemas.microsoft.com/office/drawing/2014/main" id="{00000000-0008-0000-C800-000008000000}"/>
            </a:ext>
          </a:extLst>
        </xdr:cNvPr>
        <xdr:cNvSpPr/>
      </xdr:nvSpPr>
      <xdr:spPr>
        <a:xfrm flipH="1">
          <a:off x="10003226664" y="1213562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41</xdr:row>
      <xdr:rowOff>290286</xdr:rowOff>
    </xdr:from>
    <xdr:to>
      <xdr:col>3</xdr:col>
      <xdr:colOff>749526</xdr:colOff>
      <xdr:row>41</xdr:row>
      <xdr:rowOff>752927</xdr:rowOff>
    </xdr:to>
    <xdr:sp macro="" textlink="">
      <xdr:nvSpPr>
        <xdr:cNvPr id="9" name="Rectangle 8">
          <a:extLst>
            <a:ext uri="{FF2B5EF4-FFF2-40B4-BE49-F238E27FC236}">
              <a16:creationId xmlns:a16="http://schemas.microsoft.com/office/drawing/2014/main" id="{00000000-0008-0000-C800-000009000000}"/>
            </a:ext>
          </a:extLst>
        </xdr:cNvPr>
        <xdr:cNvSpPr/>
      </xdr:nvSpPr>
      <xdr:spPr>
        <a:xfrm flipH="1">
          <a:off x="10030980474" y="12145781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41</xdr:row>
      <xdr:rowOff>188686</xdr:rowOff>
    </xdr:from>
    <xdr:to>
      <xdr:col>10</xdr:col>
      <xdr:colOff>3652611</xdr:colOff>
      <xdr:row>41</xdr:row>
      <xdr:rowOff>651328</xdr:rowOff>
    </xdr:to>
    <xdr:sp macro="" textlink="">
      <xdr:nvSpPr>
        <xdr:cNvPr id="10" name="Rectangle 9">
          <a:extLst>
            <a:ext uri="{FF2B5EF4-FFF2-40B4-BE49-F238E27FC236}">
              <a16:creationId xmlns:a16="http://schemas.microsoft.com/office/drawing/2014/main" id="{00000000-0008-0000-C800-00000A000000}"/>
            </a:ext>
          </a:extLst>
        </xdr:cNvPr>
        <xdr:cNvSpPr/>
      </xdr:nvSpPr>
      <xdr:spPr>
        <a:xfrm flipH="1">
          <a:off x="9997883139" y="1213562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202.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C900-000002000000}"/>
            </a:ext>
          </a:extLst>
        </xdr:cNvPr>
        <xdr:cNvPicPr>
          <a:picLocks noChangeAspect="1"/>
        </xdr:cNvPicPr>
      </xdr:nvPicPr>
      <xdr:blipFill>
        <a:blip xmlns:r="http://schemas.openxmlformats.org/officeDocument/2006/relationships" r:embed="rId1"/>
        <a:stretch>
          <a:fillRect/>
        </a:stretch>
      </xdr:blipFill>
      <xdr:spPr>
        <a:xfrm>
          <a:off x="9987743551" y="107156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C9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C9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95233" name="Object 1" hidden="1">
                <a:extLst>
                  <a:ext uri="{63B3BB69-23CF-44E3-9099-C40C66FF867C}">
                    <a14:compatExt spid="_x0000_s95233"/>
                  </a:ext>
                  <a:ext uri="{FF2B5EF4-FFF2-40B4-BE49-F238E27FC236}">
                    <a16:creationId xmlns:a16="http://schemas.microsoft.com/office/drawing/2014/main" id="{00000000-0008-0000-C900-0000017401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6" name="Text Box 4">
            <a:extLst>
              <a:ext uri="{FF2B5EF4-FFF2-40B4-BE49-F238E27FC236}">
                <a16:creationId xmlns:a16="http://schemas.microsoft.com/office/drawing/2014/main" id="{00000000-0008-0000-C900-000006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7" name="Picture 6" descr="index">
          <a:extLst>
            <a:ext uri="{FF2B5EF4-FFF2-40B4-BE49-F238E27FC236}">
              <a16:creationId xmlns:a16="http://schemas.microsoft.com/office/drawing/2014/main" id="{00000000-0008-0000-C9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8" name="Picture 7">
          <a:extLst>
            <a:ext uri="{FF2B5EF4-FFF2-40B4-BE49-F238E27FC236}">
              <a16:creationId xmlns:a16="http://schemas.microsoft.com/office/drawing/2014/main" id="{00000000-0008-0000-C900-000008000000}"/>
            </a:ext>
          </a:extLst>
        </xdr:cNvPr>
        <xdr:cNvPicPr>
          <a:picLocks noChangeAspect="1"/>
        </xdr:cNvPicPr>
      </xdr:nvPicPr>
      <xdr:blipFill>
        <a:blip xmlns:r="http://schemas.openxmlformats.org/officeDocument/2006/relationships" r:embed="rId1"/>
        <a:stretch>
          <a:fillRect/>
        </a:stretch>
      </xdr:blipFill>
      <xdr:spPr>
        <a:xfrm>
          <a:off x="9987743551" y="103917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95234" name="Check Box 2" hidden="1">
              <a:extLst>
                <a:ext uri="{63B3BB69-23CF-44E3-9099-C40C66FF867C}">
                  <a14:compatExt spid="_x0000_s95234"/>
                </a:ext>
                <a:ext uri="{FF2B5EF4-FFF2-40B4-BE49-F238E27FC236}">
                  <a16:creationId xmlns:a16="http://schemas.microsoft.com/office/drawing/2014/main" id="{00000000-0008-0000-C900-0000027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95235" name="Check Box 3" hidden="1">
              <a:extLst>
                <a:ext uri="{63B3BB69-23CF-44E3-9099-C40C66FF867C}">
                  <a14:compatExt spid="_x0000_s95235"/>
                </a:ext>
                <a:ext uri="{FF2B5EF4-FFF2-40B4-BE49-F238E27FC236}">
                  <a16:creationId xmlns:a16="http://schemas.microsoft.com/office/drawing/2014/main" id="{00000000-0008-0000-C900-0000037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95236" name="Check Box 4" hidden="1">
              <a:extLst>
                <a:ext uri="{63B3BB69-23CF-44E3-9099-C40C66FF867C}">
                  <a14:compatExt spid="_x0000_s95236"/>
                </a:ext>
                <a:ext uri="{FF2B5EF4-FFF2-40B4-BE49-F238E27FC236}">
                  <a16:creationId xmlns:a16="http://schemas.microsoft.com/office/drawing/2014/main" id="{00000000-0008-0000-C900-0000047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95237" name="Check Box 5" hidden="1">
              <a:extLst>
                <a:ext uri="{63B3BB69-23CF-44E3-9099-C40C66FF867C}">
                  <a14:compatExt spid="_x0000_s95237"/>
                </a:ext>
                <a:ext uri="{FF2B5EF4-FFF2-40B4-BE49-F238E27FC236}">
                  <a16:creationId xmlns:a16="http://schemas.microsoft.com/office/drawing/2014/main" id="{00000000-0008-0000-C900-0000057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95238" name="Check Box 6" hidden="1">
              <a:extLst>
                <a:ext uri="{63B3BB69-23CF-44E3-9099-C40C66FF867C}">
                  <a14:compatExt spid="_x0000_s95238"/>
                </a:ext>
                <a:ext uri="{FF2B5EF4-FFF2-40B4-BE49-F238E27FC236}">
                  <a16:creationId xmlns:a16="http://schemas.microsoft.com/office/drawing/2014/main" id="{00000000-0008-0000-C900-0000067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203.xml><?xml version="1.0" encoding="utf-8"?>
<xdr:wsDr xmlns:xdr="http://schemas.openxmlformats.org/drawingml/2006/spreadsheetDrawing" xmlns:a="http://schemas.openxmlformats.org/drawingml/2006/main">
  <xdr:twoCellAnchor>
    <xdr:from>
      <xdr:col>1</xdr:col>
      <xdr:colOff>1273629</xdr:colOff>
      <xdr:row>1</xdr:row>
      <xdr:rowOff>1825603</xdr:rowOff>
    </xdr:from>
    <xdr:to>
      <xdr:col>5</xdr:col>
      <xdr:colOff>1219200</xdr:colOff>
      <xdr:row>2</xdr:row>
      <xdr:rowOff>3470635</xdr:rowOff>
    </xdr:to>
    <xdr:pic>
      <xdr:nvPicPr>
        <xdr:cNvPr id="2" name="Picture 1">
          <a:extLst>
            <a:ext uri="{FF2B5EF4-FFF2-40B4-BE49-F238E27FC236}">
              <a16:creationId xmlns:a16="http://schemas.microsoft.com/office/drawing/2014/main" id="{00000000-0008-0000-CA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7015125" y="2130403"/>
          <a:ext cx="72893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544286</xdr:colOff>
      <xdr:row>1</xdr:row>
      <xdr:rowOff>1411916</xdr:rowOff>
    </xdr:from>
    <xdr:to>
      <xdr:col>13</xdr:col>
      <xdr:colOff>3115933</xdr:colOff>
      <xdr:row>2</xdr:row>
      <xdr:rowOff>2658836</xdr:rowOff>
    </xdr:to>
    <xdr:pic>
      <xdr:nvPicPr>
        <xdr:cNvPr id="3" name="Picture 2" descr="index">
          <a:extLst>
            <a:ext uri="{FF2B5EF4-FFF2-40B4-BE49-F238E27FC236}">
              <a16:creationId xmlns:a16="http://schemas.microsoft.com/office/drawing/2014/main" id="{00000000-0008-0000-CA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9112642" y="1716716"/>
          <a:ext cx="15516122" cy="4218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41</xdr:row>
      <xdr:rowOff>233589</xdr:rowOff>
    </xdr:from>
    <xdr:to>
      <xdr:col>6</xdr:col>
      <xdr:colOff>4940527</xdr:colOff>
      <xdr:row>41</xdr:row>
      <xdr:rowOff>587374</xdr:rowOff>
    </xdr:to>
    <xdr:sp macro="" textlink="">
      <xdr:nvSpPr>
        <xdr:cNvPr id="4" name="Rectangle 3">
          <a:extLst>
            <a:ext uri="{FF2B5EF4-FFF2-40B4-BE49-F238E27FC236}">
              <a16:creationId xmlns:a16="http://schemas.microsoft.com/office/drawing/2014/main" id="{00000000-0008-0000-CA00-000004000000}"/>
            </a:ext>
          </a:extLst>
        </xdr:cNvPr>
        <xdr:cNvSpPr/>
      </xdr:nvSpPr>
      <xdr:spPr>
        <a:xfrm flipH="1">
          <a:off x="10018912298" y="11918178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1130525</xdr:colOff>
      <xdr:row>41</xdr:row>
      <xdr:rowOff>258536</xdr:rowOff>
    </xdr:from>
    <xdr:to>
      <xdr:col>6</xdr:col>
      <xdr:colOff>273276</xdr:colOff>
      <xdr:row>41</xdr:row>
      <xdr:rowOff>721177</xdr:rowOff>
    </xdr:to>
    <xdr:sp macro="" textlink="">
      <xdr:nvSpPr>
        <xdr:cNvPr id="5" name="Rectangle 4">
          <a:extLst>
            <a:ext uri="{FF2B5EF4-FFF2-40B4-BE49-F238E27FC236}">
              <a16:creationId xmlns:a16="http://schemas.microsoft.com/office/drawing/2014/main" id="{00000000-0008-0000-CA00-000005000000}"/>
            </a:ext>
          </a:extLst>
        </xdr:cNvPr>
        <xdr:cNvSpPr/>
      </xdr:nvSpPr>
      <xdr:spPr>
        <a:xfrm flipH="1">
          <a:off x="10023579549" y="119206736"/>
          <a:ext cx="352425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41</xdr:row>
      <xdr:rowOff>187099</xdr:rowOff>
    </xdr:from>
    <xdr:to>
      <xdr:col>8</xdr:col>
      <xdr:colOff>1296761</xdr:colOff>
      <xdr:row>41</xdr:row>
      <xdr:rowOff>649741</xdr:rowOff>
    </xdr:to>
    <xdr:sp macro="" textlink="">
      <xdr:nvSpPr>
        <xdr:cNvPr id="6" name="Rectangle 5">
          <a:extLst>
            <a:ext uri="{FF2B5EF4-FFF2-40B4-BE49-F238E27FC236}">
              <a16:creationId xmlns:a16="http://schemas.microsoft.com/office/drawing/2014/main" id="{00000000-0008-0000-CA00-000006000000}"/>
            </a:ext>
          </a:extLst>
        </xdr:cNvPr>
        <xdr:cNvSpPr/>
      </xdr:nvSpPr>
      <xdr:spPr>
        <a:xfrm flipH="1">
          <a:off x="10008544789" y="11913529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41</xdr:row>
      <xdr:rowOff>0</xdr:rowOff>
    </xdr:from>
    <xdr:to>
      <xdr:col>5</xdr:col>
      <xdr:colOff>9524</xdr:colOff>
      <xdr:row>41</xdr:row>
      <xdr:rowOff>219048</xdr:rowOff>
    </xdr:to>
    <xdr:pic>
      <xdr:nvPicPr>
        <xdr:cNvPr id="7" name="Picture 6">
          <a:extLst>
            <a:ext uri="{FF2B5EF4-FFF2-40B4-BE49-F238E27FC236}">
              <a16:creationId xmlns:a16="http://schemas.microsoft.com/office/drawing/2014/main" id="{00000000-0008-0000-CA00-000007000000}"/>
            </a:ext>
          </a:extLst>
        </xdr:cNvPr>
        <xdr:cNvPicPr>
          <a:picLocks noChangeAspect="1"/>
        </xdr:cNvPicPr>
      </xdr:nvPicPr>
      <xdr:blipFill>
        <a:blip xmlns:r="http://schemas.openxmlformats.org/officeDocument/2006/relationships" r:embed="rId3"/>
        <a:stretch>
          <a:fillRect/>
        </a:stretch>
      </xdr:blipFill>
      <xdr:spPr>
        <a:xfrm>
          <a:off x="10028224801" y="118948200"/>
          <a:ext cx="9524" cy="219048"/>
        </a:xfrm>
        <a:prstGeom prst="rect">
          <a:avLst/>
        </a:prstGeom>
      </xdr:spPr>
    </xdr:pic>
    <xdr:clientData/>
  </xdr:twoCellAnchor>
  <xdr:twoCellAnchor>
    <xdr:from>
      <xdr:col>9</xdr:col>
      <xdr:colOff>3221263</xdr:colOff>
      <xdr:row>41</xdr:row>
      <xdr:rowOff>188686</xdr:rowOff>
    </xdr:from>
    <xdr:to>
      <xdr:col>9</xdr:col>
      <xdr:colOff>3652611</xdr:colOff>
      <xdr:row>41</xdr:row>
      <xdr:rowOff>651328</xdr:rowOff>
    </xdr:to>
    <xdr:sp macro="" textlink="">
      <xdr:nvSpPr>
        <xdr:cNvPr id="8" name="Rectangle 7">
          <a:extLst>
            <a:ext uri="{FF2B5EF4-FFF2-40B4-BE49-F238E27FC236}">
              <a16:creationId xmlns:a16="http://schemas.microsoft.com/office/drawing/2014/main" id="{00000000-0008-0000-CA00-000008000000}"/>
            </a:ext>
          </a:extLst>
        </xdr:cNvPr>
        <xdr:cNvSpPr/>
      </xdr:nvSpPr>
      <xdr:spPr>
        <a:xfrm flipH="1">
          <a:off x="10003226664" y="1191368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41</xdr:row>
      <xdr:rowOff>290286</xdr:rowOff>
    </xdr:from>
    <xdr:to>
      <xdr:col>3</xdr:col>
      <xdr:colOff>749526</xdr:colOff>
      <xdr:row>41</xdr:row>
      <xdr:rowOff>752927</xdr:rowOff>
    </xdr:to>
    <xdr:sp macro="" textlink="">
      <xdr:nvSpPr>
        <xdr:cNvPr id="9" name="Rectangle 8">
          <a:extLst>
            <a:ext uri="{FF2B5EF4-FFF2-40B4-BE49-F238E27FC236}">
              <a16:creationId xmlns:a16="http://schemas.microsoft.com/office/drawing/2014/main" id="{00000000-0008-0000-CA00-000009000000}"/>
            </a:ext>
          </a:extLst>
        </xdr:cNvPr>
        <xdr:cNvSpPr/>
      </xdr:nvSpPr>
      <xdr:spPr>
        <a:xfrm flipH="1">
          <a:off x="10030980474" y="11923848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41</xdr:row>
      <xdr:rowOff>188686</xdr:rowOff>
    </xdr:from>
    <xdr:to>
      <xdr:col>10</xdr:col>
      <xdr:colOff>3652611</xdr:colOff>
      <xdr:row>41</xdr:row>
      <xdr:rowOff>651328</xdr:rowOff>
    </xdr:to>
    <xdr:sp macro="" textlink="">
      <xdr:nvSpPr>
        <xdr:cNvPr id="10" name="Rectangle 9">
          <a:extLst>
            <a:ext uri="{FF2B5EF4-FFF2-40B4-BE49-F238E27FC236}">
              <a16:creationId xmlns:a16="http://schemas.microsoft.com/office/drawing/2014/main" id="{00000000-0008-0000-CA00-00000A000000}"/>
            </a:ext>
          </a:extLst>
        </xdr:cNvPr>
        <xdr:cNvSpPr/>
      </xdr:nvSpPr>
      <xdr:spPr>
        <a:xfrm flipH="1">
          <a:off x="9997883139" y="11913688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204.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CB00-000002000000}"/>
            </a:ext>
          </a:extLst>
        </xdr:cNvPr>
        <xdr:cNvPicPr>
          <a:picLocks noChangeAspect="1"/>
        </xdr:cNvPicPr>
      </xdr:nvPicPr>
      <xdr:blipFill>
        <a:blip xmlns:r="http://schemas.openxmlformats.org/officeDocument/2006/relationships" r:embed="rId1"/>
        <a:stretch>
          <a:fillRect/>
        </a:stretch>
      </xdr:blipFill>
      <xdr:spPr>
        <a:xfrm>
          <a:off x="9989924776" y="121920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38100</xdr:rowOff>
        </xdr:to>
        <xdr:sp macro="" textlink="">
          <xdr:nvSpPr>
            <xdr:cNvPr id="129025" name="Check Box 1" hidden="1">
              <a:extLst>
                <a:ext uri="{63B3BB69-23CF-44E3-9099-C40C66FF867C}">
                  <a14:compatExt spid="_x0000_s129025"/>
                </a:ext>
                <a:ext uri="{FF2B5EF4-FFF2-40B4-BE49-F238E27FC236}">
                  <a16:creationId xmlns:a16="http://schemas.microsoft.com/office/drawing/2014/main" id="{00000000-0008-0000-CB00-000001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1000125</xdr:colOff>
          <xdr:row>36</xdr:row>
          <xdr:rowOff>9525</xdr:rowOff>
        </xdr:to>
        <xdr:sp macro="" textlink="">
          <xdr:nvSpPr>
            <xdr:cNvPr id="129026" name="Check Box 2" hidden="1">
              <a:extLst>
                <a:ext uri="{63B3BB69-23CF-44E3-9099-C40C66FF867C}">
                  <a14:compatExt spid="_x0000_s129026"/>
                </a:ext>
                <a:ext uri="{FF2B5EF4-FFF2-40B4-BE49-F238E27FC236}">
                  <a16:creationId xmlns:a16="http://schemas.microsoft.com/office/drawing/2014/main" id="{00000000-0008-0000-CB00-000002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129027" name="Check Box 3" hidden="1">
              <a:extLst>
                <a:ext uri="{63B3BB69-23CF-44E3-9099-C40C66FF867C}">
                  <a14:compatExt spid="_x0000_s129027"/>
                </a:ext>
                <a:ext uri="{FF2B5EF4-FFF2-40B4-BE49-F238E27FC236}">
                  <a16:creationId xmlns:a16="http://schemas.microsoft.com/office/drawing/2014/main" id="{00000000-0008-0000-CB00-000003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609600</xdr:colOff>
          <xdr:row>36</xdr:row>
          <xdr:rowOff>38100</xdr:rowOff>
        </xdr:to>
        <xdr:sp macro="" textlink="">
          <xdr:nvSpPr>
            <xdr:cNvPr id="129028" name="Check Box 4" hidden="1">
              <a:extLst>
                <a:ext uri="{63B3BB69-23CF-44E3-9099-C40C66FF867C}">
                  <a14:compatExt spid="_x0000_s129028"/>
                </a:ext>
                <a:ext uri="{FF2B5EF4-FFF2-40B4-BE49-F238E27FC236}">
                  <a16:creationId xmlns:a16="http://schemas.microsoft.com/office/drawing/2014/main" id="{00000000-0008-0000-CB00-000004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38100</xdr:rowOff>
        </xdr:to>
        <xdr:sp macro="" textlink="">
          <xdr:nvSpPr>
            <xdr:cNvPr id="129029" name="Check Box 5" hidden="1">
              <a:extLst>
                <a:ext uri="{63B3BB69-23CF-44E3-9099-C40C66FF867C}">
                  <a14:compatExt spid="_x0000_s129029"/>
                </a:ext>
                <a:ext uri="{FF2B5EF4-FFF2-40B4-BE49-F238E27FC236}">
                  <a16:creationId xmlns:a16="http://schemas.microsoft.com/office/drawing/2014/main" id="{00000000-0008-0000-CB00-000005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3" name="Picture 1">
          <a:extLst>
            <a:ext uri="{FF2B5EF4-FFF2-40B4-BE49-F238E27FC236}">
              <a16:creationId xmlns:a16="http://schemas.microsoft.com/office/drawing/2014/main" id="{00000000-0008-0000-CB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9178631" y="838620"/>
          <a:ext cx="1219033"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4" name="Group 3">
          <a:extLst>
            <a:ext uri="{FF2B5EF4-FFF2-40B4-BE49-F238E27FC236}">
              <a16:creationId xmlns:a16="http://schemas.microsoft.com/office/drawing/2014/main" id="{00000000-0008-0000-CB00-000004000000}"/>
            </a:ext>
          </a:extLst>
        </xdr:cNvPr>
        <xdr:cNvGrpSpPr>
          <a:grpSpLocks/>
        </xdr:cNvGrpSpPr>
      </xdr:nvGrpSpPr>
      <xdr:grpSpPr bwMode="auto">
        <a:xfrm>
          <a:off x="10034025915" y="779689"/>
          <a:ext cx="2520615" cy="1402556"/>
          <a:chOff x="7483" y="1187"/>
          <a:chExt cx="3022" cy="1915"/>
        </a:xfrm>
      </xdr:grpSpPr>
      <mc:AlternateContent xmlns:mc="http://schemas.openxmlformats.org/markup-compatibility/2006">
        <mc:Choice xmlns:a14="http://schemas.microsoft.com/office/drawing/2010/main" Requires="a14">
          <xdr:sp macro="" textlink="">
            <xdr:nvSpPr>
              <xdr:cNvPr id="129030" name="Object 6" hidden="1">
                <a:extLst>
                  <a:ext uri="{63B3BB69-23CF-44E3-9099-C40C66FF867C}">
                    <a14:compatExt spid="_x0000_s129030"/>
                  </a:ext>
                  <a:ext uri="{FF2B5EF4-FFF2-40B4-BE49-F238E27FC236}">
                    <a16:creationId xmlns:a16="http://schemas.microsoft.com/office/drawing/2014/main" id="{00000000-0008-0000-CB00-000006F801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CB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6" name="Picture 5" descr="index">
          <a:extLst>
            <a:ext uri="{FF2B5EF4-FFF2-40B4-BE49-F238E27FC236}">
              <a16:creationId xmlns:a16="http://schemas.microsoft.com/office/drawing/2014/main" id="{00000000-0008-0000-CB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74393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CB00-000007000000}"/>
            </a:ext>
          </a:extLst>
        </xdr:cNvPr>
        <xdr:cNvPicPr>
          <a:picLocks noChangeAspect="1"/>
        </xdr:cNvPicPr>
      </xdr:nvPicPr>
      <xdr:blipFill>
        <a:blip xmlns:r="http://schemas.openxmlformats.org/officeDocument/2006/relationships" r:embed="rId1"/>
        <a:stretch>
          <a:fillRect/>
        </a:stretch>
      </xdr:blipFill>
      <xdr:spPr>
        <a:xfrm>
          <a:off x="9989924776" y="119062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129031" name="Check Box 7" hidden="1">
              <a:extLst>
                <a:ext uri="{63B3BB69-23CF-44E3-9099-C40C66FF867C}">
                  <a14:compatExt spid="_x0000_s129031"/>
                </a:ext>
                <a:ext uri="{FF2B5EF4-FFF2-40B4-BE49-F238E27FC236}">
                  <a16:creationId xmlns:a16="http://schemas.microsoft.com/office/drawing/2014/main" id="{00000000-0008-0000-CB00-000007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129032" name="Check Box 8" hidden="1">
              <a:extLst>
                <a:ext uri="{63B3BB69-23CF-44E3-9099-C40C66FF867C}">
                  <a14:compatExt spid="_x0000_s129032"/>
                </a:ext>
                <a:ext uri="{FF2B5EF4-FFF2-40B4-BE49-F238E27FC236}">
                  <a16:creationId xmlns:a16="http://schemas.microsoft.com/office/drawing/2014/main" id="{00000000-0008-0000-CB00-000008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228600</xdr:rowOff>
        </xdr:to>
        <xdr:sp macro="" textlink="">
          <xdr:nvSpPr>
            <xdr:cNvPr id="129033" name="Check Box 9" hidden="1">
              <a:extLst>
                <a:ext uri="{63B3BB69-23CF-44E3-9099-C40C66FF867C}">
                  <a14:compatExt spid="_x0000_s129033"/>
                </a:ext>
                <a:ext uri="{FF2B5EF4-FFF2-40B4-BE49-F238E27FC236}">
                  <a16:creationId xmlns:a16="http://schemas.microsoft.com/office/drawing/2014/main" id="{00000000-0008-0000-CB00-000009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129034" name="Check Box 10" hidden="1">
              <a:extLst>
                <a:ext uri="{63B3BB69-23CF-44E3-9099-C40C66FF867C}">
                  <a14:compatExt spid="_x0000_s129034"/>
                </a:ext>
                <a:ext uri="{FF2B5EF4-FFF2-40B4-BE49-F238E27FC236}">
                  <a16:creationId xmlns:a16="http://schemas.microsoft.com/office/drawing/2014/main" id="{00000000-0008-0000-CB00-00000A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228600</xdr:colOff>
          <xdr:row>34</xdr:row>
          <xdr:rowOff>228600</xdr:rowOff>
        </xdr:to>
        <xdr:sp macro="" textlink="">
          <xdr:nvSpPr>
            <xdr:cNvPr id="129035" name="Check Box 11" hidden="1">
              <a:extLst>
                <a:ext uri="{63B3BB69-23CF-44E3-9099-C40C66FF867C}">
                  <a14:compatExt spid="_x0000_s129035"/>
                </a:ext>
                <a:ext uri="{FF2B5EF4-FFF2-40B4-BE49-F238E27FC236}">
                  <a16:creationId xmlns:a16="http://schemas.microsoft.com/office/drawing/2014/main" id="{00000000-0008-0000-CB00-00000BF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205.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CC00-000002000000}"/>
            </a:ext>
          </a:extLst>
        </xdr:cNvPr>
        <xdr:cNvPicPr>
          <a:picLocks noChangeAspect="1"/>
        </xdr:cNvPicPr>
      </xdr:nvPicPr>
      <xdr:blipFill>
        <a:blip xmlns:r="http://schemas.openxmlformats.org/officeDocument/2006/relationships" r:embed="rId1"/>
        <a:stretch>
          <a:fillRect/>
        </a:stretch>
      </xdr:blipFill>
      <xdr:spPr>
        <a:xfrm>
          <a:off x="9988619851"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152400</xdr:colOff>
          <xdr:row>34</xdr:row>
          <xdr:rowOff>247650</xdr:rowOff>
        </xdr:to>
        <xdr:sp macro="" textlink="">
          <xdr:nvSpPr>
            <xdr:cNvPr id="130049" name="Check Box 1" hidden="1">
              <a:extLst>
                <a:ext uri="{63B3BB69-23CF-44E3-9099-C40C66FF867C}">
                  <a14:compatExt spid="_x0000_s130049"/>
                </a:ext>
                <a:ext uri="{FF2B5EF4-FFF2-40B4-BE49-F238E27FC236}">
                  <a16:creationId xmlns:a16="http://schemas.microsoft.com/office/drawing/2014/main" id="{00000000-0008-0000-CC00-000001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130050" name="Check Box 2" hidden="1">
              <a:extLst>
                <a:ext uri="{63B3BB69-23CF-44E3-9099-C40C66FF867C}">
                  <a14:compatExt spid="_x0000_s130050"/>
                </a:ext>
                <a:ext uri="{FF2B5EF4-FFF2-40B4-BE49-F238E27FC236}">
                  <a16:creationId xmlns:a16="http://schemas.microsoft.com/office/drawing/2014/main" id="{00000000-0008-0000-CC00-000002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228600</xdr:rowOff>
        </xdr:to>
        <xdr:sp macro="" textlink="">
          <xdr:nvSpPr>
            <xdr:cNvPr id="130051" name="Check Box 3" hidden="1">
              <a:extLst>
                <a:ext uri="{63B3BB69-23CF-44E3-9099-C40C66FF867C}">
                  <a14:compatExt spid="_x0000_s130051"/>
                </a:ext>
                <a:ext uri="{FF2B5EF4-FFF2-40B4-BE49-F238E27FC236}">
                  <a16:creationId xmlns:a16="http://schemas.microsoft.com/office/drawing/2014/main" id="{00000000-0008-0000-CC00-000003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130052" name="Check Box 4" hidden="1">
              <a:extLst>
                <a:ext uri="{63B3BB69-23CF-44E3-9099-C40C66FF867C}">
                  <a14:compatExt spid="_x0000_s130052"/>
                </a:ext>
                <a:ext uri="{FF2B5EF4-FFF2-40B4-BE49-F238E27FC236}">
                  <a16:creationId xmlns:a16="http://schemas.microsoft.com/office/drawing/2014/main" id="{00000000-0008-0000-CC00-000004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CC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016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CC00-000004000000}"/>
            </a:ext>
          </a:extLst>
        </xdr:cNvPr>
        <xdr:cNvGrpSpPr>
          <a:grpSpLocks/>
        </xdr:cNvGrpSpPr>
      </xdr:nvGrpSpPr>
      <xdr:grpSpPr bwMode="auto">
        <a:xfrm>
          <a:off x="9914764910" y="769284"/>
          <a:ext cx="2511010" cy="1214008"/>
          <a:chOff x="7483" y="1187"/>
          <a:chExt cx="3022" cy="1915"/>
        </a:xfrm>
      </xdr:grpSpPr>
      <mc:AlternateContent xmlns:mc="http://schemas.openxmlformats.org/markup-compatibility/2006">
        <mc:Choice xmlns:a14="http://schemas.microsoft.com/office/drawing/2010/main" Requires="a14">
          <xdr:sp macro="" textlink="">
            <xdr:nvSpPr>
              <xdr:cNvPr id="130053" name="Object 5" hidden="1">
                <a:extLst>
                  <a:ext uri="{63B3BB69-23CF-44E3-9099-C40C66FF867C}">
                    <a14:compatExt spid="_x0000_s130053"/>
                  </a:ext>
                  <a:ext uri="{FF2B5EF4-FFF2-40B4-BE49-F238E27FC236}">
                    <a16:creationId xmlns:a16="http://schemas.microsoft.com/office/drawing/2014/main" id="{00000000-0008-0000-CC00-000005FC01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CC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6" name="Picture 5" descr="index">
          <a:extLst>
            <a:ext uri="{FF2B5EF4-FFF2-40B4-BE49-F238E27FC236}">
              <a16:creationId xmlns:a16="http://schemas.microsoft.com/office/drawing/2014/main" id="{00000000-0008-0000-CC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34246" y="898712"/>
          <a:ext cx="1690347"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130054" name="Check Box 6" hidden="1">
              <a:extLst>
                <a:ext uri="{63B3BB69-23CF-44E3-9099-C40C66FF867C}">
                  <a14:compatExt spid="_x0000_s130054"/>
                </a:ext>
                <a:ext uri="{FF2B5EF4-FFF2-40B4-BE49-F238E27FC236}">
                  <a16:creationId xmlns:a16="http://schemas.microsoft.com/office/drawing/2014/main" id="{00000000-0008-0000-CC00-000006F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206.xml><?xml version="1.0" encoding="utf-8"?>
<xdr:wsDr xmlns:xdr="http://schemas.openxmlformats.org/drawingml/2006/spreadsheetDrawing" xmlns:a="http://schemas.openxmlformats.org/drawingml/2006/main">
  <xdr:twoCellAnchor>
    <xdr:from>
      <xdr:col>1</xdr:col>
      <xdr:colOff>321129</xdr:colOff>
      <xdr:row>1</xdr:row>
      <xdr:rowOff>1780246</xdr:rowOff>
    </xdr:from>
    <xdr:to>
      <xdr:col>5</xdr:col>
      <xdr:colOff>266700</xdr:colOff>
      <xdr:row>2</xdr:row>
      <xdr:rowOff>3425278</xdr:rowOff>
    </xdr:to>
    <xdr:pic>
      <xdr:nvPicPr>
        <xdr:cNvPr id="2" name="Picture 1">
          <a:extLst>
            <a:ext uri="{FF2B5EF4-FFF2-40B4-BE49-F238E27FC236}">
              <a16:creationId xmlns:a16="http://schemas.microsoft.com/office/drawing/2014/main" id="{00000000-0008-0000-C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1557300" y="2085046"/>
          <a:ext cx="72893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5602061</xdr:colOff>
      <xdr:row>1</xdr:row>
      <xdr:rowOff>1411916</xdr:rowOff>
    </xdr:from>
    <xdr:to>
      <xdr:col>13</xdr:col>
      <xdr:colOff>3115933</xdr:colOff>
      <xdr:row>2</xdr:row>
      <xdr:rowOff>2658836</xdr:rowOff>
    </xdr:to>
    <xdr:pic>
      <xdr:nvPicPr>
        <xdr:cNvPr id="3" name="Picture 2" descr="index">
          <a:extLst>
            <a:ext uri="{FF2B5EF4-FFF2-40B4-BE49-F238E27FC236}">
              <a16:creationId xmlns:a16="http://schemas.microsoft.com/office/drawing/2014/main" id="{00000000-0008-0000-CD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9550792" y="1716716"/>
          <a:ext cx="12906272" cy="4218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57</xdr:row>
      <xdr:rowOff>233589</xdr:rowOff>
    </xdr:from>
    <xdr:to>
      <xdr:col>6</xdr:col>
      <xdr:colOff>4940527</xdr:colOff>
      <xdr:row>57</xdr:row>
      <xdr:rowOff>587374</xdr:rowOff>
    </xdr:to>
    <xdr:sp macro="" textlink="">
      <xdr:nvSpPr>
        <xdr:cNvPr id="4" name="Rectangle 3">
          <a:extLst>
            <a:ext uri="{FF2B5EF4-FFF2-40B4-BE49-F238E27FC236}">
              <a16:creationId xmlns:a16="http://schemas.microsoft.com/office/drawing/2014/main" id="{00000000-0008-0000-CD00-000004000000}"/>
            </a:ext>
          </a:extLst>
        </xdr:cNvPr>
        <xdr:cNvSpPr/>
      </xdr:nvSpPr>
      <xdr:spPr>
        <a:xfrm flipH="1">
          <a:off x="10013787848" y="14529933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1130525</xdr:colOff>
      <xdr:row>57</xdr:row>
      <xdr:rowOff>258536</xdr:rowOff>
    </xdr:from>
    <xdr:to>
      <xdr:col>6</xdr:col>
      <xdr:colOff>273276</xdr:colOff>
      <xdr:row>57</xdr:row>
      <xdr:rowOff>721177</xdr:rowOff>
    </xdr:to>
    <xdr:sp macro="" textlink="">
      <xdr:nvSpPr>
        <xdr:cNvPr id="5" name="Rectangle 4">
          <a:extLst>
            <a:ext uri="{FF2B5EF4-FFF2-40B4-BE49-F238E27FC236}">
              <a16:creationId xmlns:a16="http://schemas.microsoft.com/office/drawing/2014/main" id="{00000000-0008-0000-CD00-000005000000}"/>
            </a:ext>
          </a:extLst>
        </xdr:cNvPr>
        <xdr:cNvSpPr/>
      </xdr:nvSpPr>
      <xdr:spPr>
        <a:xfrm flipH="1">
          <a:off x="10018455099" y="145324286"/>
          <a:ext cx="2238376"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57</xdr:row>
      <xdr:rowOff>187099</xdr:rowOff>
    </xdr:from>
    <xdr:to>
      <xdr:col>8</xdr:col>
      <xdr:colOff>1296761</xdr:colOff>
      <xdr:row>57</xdr:row>
      <xdr:rowOff>649741</xdr:rowOff>
    </xdr:to>
    <xdr:sp macro="" textlink="">
      <xdr:nvSpPr>
        <xdr:cNvPr id="6" name="Rectangle 5">
          <a:extLst>
            <a:ext uri="{FF2B5EF4-FFF2-40B4-BE49-F238E27FC236}">
              <a16:creationId xmlns:a16="http://schemas.microsoft.com/office/drawing/2014/main" id="{00000000-0008-0000-CD00-000006000000}"/>
            </a:ext>
          </a:extLst>
        </xdr:cNvPr>
        <xdr:cNvSpPr/>
      </xdr:nvSpPr>
      <xdr:spPr>
        <a:xfrm flipH="1">
          <a:off x="10003448914" y="14525284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57</xdr:row>
      <xdr:rowOff>0</xdr:rowOff>
    </xdr:from>
    <xdr:to>
      <xdr:col>5</xdr:col>
      <xdr:colOff>9524</xdr:colOff>
      <xdr:row>57</xdr:row>
      <xdr:rowOff>219048</xdr:rowOff>
    </xdr:to>
    <xdr:pic>
      <xdr:nvPicPr>
        <xdr:cNvPr id="7" name="Picture 6">
          <a:extLst>
            <a:ext uri="{FF2B5EF4-FFF2-40B4-BE49-F238E27FC236}">
              <a16:creationId xmlns:a16="http://schemas.microsoft.com/office/drawing/2014/main" id="{00000000-0008-0000-CD00-000007000000}"/>
            </a:ext>
          </a:extLst>
        </xdr:cNvPr>
        <xdr:cNvPicPr>
          <a:picLocks noChangeAspect="1"/>
        </xdr:cNvPicPr>
      </xdr:nvPicPr>
      <xdr:blipFill>
        <a:blip xmlns:r="http://schemas.openxmlformats.org/officeDocument/2006/relationships" r:embed="rId3"/>
        <a:stretch>
          <a:fillRect/>
        </a:stretch>
      </xdr:blipFill>
      <xdr:spPr>
        <a:xfrm>
          <a:off x="10021814476" y="145065750"/>
          <a:ext cx="9524" cy="219048"/>
        </a:xfrm>
        <a:prstGeom prst="rect">
          <a:avLst/>
        </a:prstGeom>
      </xdr:spPr>
    </xdr:pic>
    <xdr:clientData/>
  </xdr:twoCellAnchor>
  <xdr:twoCellAnchor>
    <xdr:from>
      <xdr:col>9</xdr:col>
      <xdr:colOff>3221263</xdr:colOff>
      <xdr:row>57</xdr:row>
      <xdr:rowOff>188686</xdr:rowOff>
    </xdr:from>
    <xdr:to>
      <xdr:col>9</xdr:col>
      <xdr:colOff>3652611</xdr:colOff>
      <xdr:row>57</xdr:row>
      <xdr:rowOff>651328</xdr:rowOff>
    </xdr:to>
    <xdr:sp macro="" textlink="">
      <xdr:nvSpPr>
        <xdr:cNvPr id="8" name="Rectangle 7">
          <a:extLst>
            <a:ext uri="{FF2B5EF4-FFF2-40B4-BE49-F238E27FC236}">
              <a16:creationId xmlns:a16="http://schemas.microsoft.com/office/drawing/2014/main" id="{00000000-0008-0000-CD00-000008000000}"/>
            </a:ext>
          </a:extLst>
        </xdr:cNvPr>
        <xdr:cNvSpPr/>
      </xdr:nvSpPr>
      <xdr:spPr>
        <a:xfrm flipH="1">
          <a:off x="9999369039" y="14525443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57</xdr:row>
      <xdr:rowOff>290286</xdr:rowOff>
    </xdr:from>
    <xdr:to>
      <xdr:col>3</xdr:col>
      <xdr:colOff>749526</xdr:colOff>
      <xdr:row>57</xdr:row>
      <xdr:rowOff>752927</xdr:rowOff>
    </xdr:to>
    <xdr:sp macro="" textlink="">
      <xdr:nvSpPr>
        <xdr:cNvPr id="9" name="Rectangle 8">
          <a:extLst>
            <a:ext uri="{FF2B5EF4-FFF2-40B4-BE49-F238E27FC236}">
              <a16:creationId xmlns:a16="http://schemas.microsoft.com/office/drawing/2014/main" id="{00000000-0008-0000-CD00-000009000000}"/>
            </a:ext>
          </a:extLst>
        </xdr:cNvPr>
        <xdr:cNvSpPr/>
      </xdr:nvSpPr>
      <xdr:spPr>
        <a:xfrm flipH="1">
          <a:off x="10024570149" y="14535603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57</xdr:row>
      <xdr:rowOff>188686</xdr:rowOff>
    </xdr:from>
    <xdr:to>
      <xdr:col>10</xdr:col>
      <xdr:colOff>3652611</xdr:colOff>
      <xdr:row>57</xdr:row>
      <xdr:rowOff>651328</xdr:rowOff>
    </xdr:to>
    <xdr:sp macro="" textlink="">
      <xdr:nvSpPr>
        <xdr:cNvPr id="10" name="Rectangle 9">
          <a:extLst>
            <a:ext uri="{FF2B5EF4-FFF2-40B4-BE49-F238E27FC236}">
              <a16:creationId xmlns:a16="http://schemas.microsoft.com/office/drawing/2014/main" id="{00000000-0008-0000-CD00-00000A000000}"/>
            </a:ext>
          </a:extLst>
        </xdr:cNvPr>
        <xdr:cNvSpPr/>
      </xdr:nvSpPr>
      <xdr:spPr>
        <a:xfrm flipH="1">
          <a:off x="9994406514" y="14525443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207.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CE00-000002000000}"/>
            </a:ext>
          </a:extLst>
        </xdr:cNvPr>
        <xdr:cNvPicPr>
          <a:picLocks noChangeAspect="1"/>
        </xdr:cNvPicPr>
      </xdr:nvPicPr>
      <xdr:blipFill>
        <a:blip xmlns:r="http://schemas.openxmlformats.org/officeDocument/2006/relationships" r:embed="rId1"/>
        <a:stretch>
          <a:fillRect/>
        </a:stretch>
      </xdr:blipFill>
      <xdr:spPr>
        <a:xfrm>
          <a:off x="9987743551" y="109442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CE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CE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132097" name="Object 1" hidden="1">
                <a:extLst>
                  <a:ext uri="{63B3BB69-23CF-44E3-9099-C40C66FF867C}">
                    <a14:compatExt spid="_x0000_s132097"/>
                  </a:ext>
                  <a:ext uri="{FF2B5EF4-FFF2-40B4-BE49-F238E27FC236}">
                    <a16:creationId xmlns:a16="http://schemas.microsoft.com/office/drawing/2014/main" id="{00000000-0008-0000-CE00-0000010402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CE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CE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CE00-000007000000}"/>
            </a:ext>
          </a:extLst>
        </xdr:cNvPr>
        <xdr:cNvPicPr>
          <a:picLocks noChangeAspect="1"/>
        </xdr:cNvPicPr>
      </xdr:nvPicPr>
      <xdr:blipFill>
        <a:blip xmlns:r="http://schemas.openxmlformats.org/officeDocument/2006/relationships" r:embed="rId1"/>
        <a:stretch>
          <a:fillRect/>
        </a:stretch>
      </xdr:blipFill>
      <xdr:spPr>
        <a:xfrm>
          <a:off x="9987743551" y="106203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132098" name="Check Box 2" hidden="1">
              <a:extLst>
                <a:ext uri="{63B3BB69-23CF-44E3-9099-C40C66FF867C}">
                  <a14:compatExt spid="_x0000_s132098"/>
                </a:ext>
                <a:ext uri="{FF2B5EF4-FFF2-40B4-BE49-F238E27FC236}">
                  <a16:creationId xmlns:a16="http://schemas.microsoft.com/office/drawing/2014/main" id="{00000000-0008-0000-CE00-0000020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132099" name="Check Box 3" hidden="1">
              <a:extLst>
                <a:ext uri="{63B3BB69-23CF-44E3-9099-C40C66FF867C}">
                  <a14:compatExt spid="_x0000_s132099"/>
                </a:ext>
                <a:ext uri="{FF2B5EF4-FFF2-40B4-BE49-F238E27FC236}">
                  <a16:creationId xmlns:a16="http://schemas.microsoft.com/office/drawing/2014/main" id="{00000000-0008-0000-CE00-0000030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132100" name="Check Box 4" hidden="1">
              <a:extLst>
                <a:ext uri="{63B3BB69-23CF-44E3-9099-C40C66FF867C}">
                  <a14:compatExt spid="_x0000_s132100"/>
                </a:ext>
                <a:ext uri="{FF2B5EF4-FFF2-40B4-BE49-F238E27FC236}">
                  <a16:creationId xmlns:a16="http://schemas.microsoft.com/office/drawing/2014/main" id="{00000000-0008-0000-CE00-0000040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132101" name="Check Box 5" hidden="1">
              <a:extLst>
                <a:ext uri="{63B3BB69-23CF-44E3-9099-C40C66FF867C}">
                  <a14:compatExt spid="_x0000_s132101"/>
                </a:ext>
                <a:ext uri="{FF2B5EF4-FFF2-40B4-BE49-F238E27FC236}">
                  <a16:creationId xmlns:a16="http://schemas.microsoft.com/office/drawing/2014/main" id="{00000000-0008-0000-CE00-0000050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132102" name="Check Box 6" hidden="1">
              <a:extLst>
                <a:ext uri="{63B3BB69-23CF-44E3-9099-C40C66FF867C}">
                  <a14:compatExt spid="_x0000_s132102"/>
                </a:ext>
                <a:ext uri="{FF2B5EF4-FFF2-40B4-BE49-F238E27FC236}">
                  <a16:creationId xmlns:a16="http://schemas.microsoft.com/office/drawing/2014/main" id="{00000000-0008-0000-CE00-0000060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208.xml><?xml version="1.0" encoding="utf-8"?>
<xdr:wsDr xmlns:xdr="http://schemas.openxmlformats.org/drawingml/2006/spreadsheetDrawing" xmlns:a="http://schemas.openxmlformats.org/drawingml/2006/main">
  <xdr:twoCellAnchor>
    <xdr:from>
      <xdr:col>1</xdr:col>
      <xdr:colOff>321129</xdr:colOff>
      <xdr:row>1</xdr:row>
      <xdr:rowOff>1780246</xdr:rowOff>
    </xdr:from>
    <xdr:to>
      <xdr:col>5</xdr:col>
      <xdr:colOff>266700</xdr:colOff>
      <xdr:row>2</xdr:row>
      <xdr:rowOff>3425278</xdr:rowOff>
    </xdr:to>
    <xdr:pic>
      <xdr:nvPicPr>
        <xdr:cNvPr id="2" name="Picture 1">
          <a:extLst>
            <a:ext uri="{FF2B5EF4-FFF2-40B4-BE49-F238E27FC236}">
              <a16:creationId xmlns:a16="http://schemas.microsoft.com/office/drawing/2014/main" id="{00000000-0008-0000-CF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1557300" y="2085046"/>
          <a:ext cx="72893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5602061</xdr:colOff>
      <xdr:row>1</xdr:row>
      <xdr:rowOff>1411916</xdr:rowOff>
    </xdr:from>
    <xdr:to>
      <xdr:col>13</xdr:col>
      <xdr:colOff>3115933</xdr:colOff>
      <xdr:row>2</xdr:row>
      <xdr:rowOff>2658836</xdr:rowOff>
    </xdr:to>
    <xdr:pic>
      <xdr:nvPicPr>
        <xdr:cNvPr id="3" name="Picture 2" descr="index">
          <a:extLst>
            <a:ext uri="{FF2B5EF4-FFF2-40B4-BE49-F238E27FC236}">
              <a16:creationId xmlns:a16="http://schemas.microsoft.com/office/drawing/2014/main" id="{00000000-0008-0000-CF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9550792" y="1716716"/>
          <a:ext cx="12906272" cy="4218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57</xdr:row>
      <xdr:rowOff>233589</xdr:rowOff>
    </xdr:from>
    <xdr:to>
      <xdr:col>6</xdr:col>
      <xdr:colOff>4940527</xdr:colOff>
      <xdr:row>57</xdr:row>
      <xdr:rowOff>587374</xdr:rowOff>
    </xdr:to>
    <xdr:sp macro="" textlink="">
      <xdr:nvSpPr>
        <xdr:cNvPr id="4" name="Rectangle 3">
          <a:extLst>
            <a:ext uri="{FF2B5EF4-FFF2-40B4-BE49-F238E27FC236}">
              <a16:creationId xmlns:a16="http://schemas.microsoft.com/office/drawing/2014/main" id="{00000000-0008-0000-CF00-000004000000}"/>
            </a:ext>
          </a:extLst>
        </xdr:cNvPr>
        <xdr:cNvSpPr/>
      </xdr:nvSpPr>
      <xdr:spPr>
        <a:xfrm flipH="1">
          <a:off x="10013787848" y="14529933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1130525</xdr:colOff>
      <xdr:row>57</xdr:row>
      <xdr:rowOff>258536</xdr:rowOff>
    </xdr:from>
    <xdr:to>
      <xdr:col>6</xdr:col>
      <xdr:colOff>273276</xdr:colOff>
      <xdr:row>57</xdr:row>
      <xdr:rowOff>721177</xdr:rowOff>
    </xdr:to>
    <xdr:sp macro="" textlink="">
      <xdr:nvSpPr>
        <xdr:cNvPr id="5" name="Rectangle 4">
          <a:extLst>
            <a:ext uri="{FF2B5EF4-FFF2-40B4-BE49-F238E27FC236}">
              <a16:creationId xmlns:a16="http://schemas.microsoft.com/office/drawing/2014/main" id="{00000000-0008-0000-CF00-000005000000}"/>
            </a:ext>
          </a:extLst>
        </xdr:cNvPr>
        <xdr:cNvSpPr/>
      </xdr:nvSpPr>
      <xdr:spPr>
        <a:xfrm flipH="1">
          <a:off x="10018455099" y="145324286"/>
          <a:ext cx="2238376"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57</xdr:row>
      <xdr:rowOff>187099</xdr:rowOff>
    </xdr:from>
    <xdr:to>
      <xdr:col>8</xdr:col>
      <xdr:colOff>1296761</xdr:colOff>
      <xdr:row>57</xdr:row>
      <xdr:rowOff>649741</xdr:rowOff>
    </xdr:to>
    <xdr:sp macro="" textlink="">
      <xdr:nvSpPr>
        <xdr:cNvPr id="6" name="Rectangle 5">
          <a:extLst>
            <a:ext uri="{FF2B5EF4-FFF2-40B4-BE49-F238E27FC236}">
              <a16:creationId xmlns:a16="http://schemas.microsoft.com/office/drawing/2014/main" id="{00000000-0008-0000-CF00-000006000000}"/>
            </a:ext>
          </a:extLst>
        </xdr:cNvPr>
        <xdr:cNvSpPr/>
      </xdr:nvSpPr>
      <xdr:spPr>
        <a:xfrm flipH="1">
          <a:off x="10003448914" y="14525284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57</xdr:row>
      <xdr:rowOff>0</xdr:rowOff>
    </xdr:from>
    <xdr:to>
      <xdr:col>5</xdr:col>
      <xdr:colOff>9524</xdr:colOff>
      <xdr:row>57</xdr:row>
      <xdr:rowOff>219048</xdr:rowOff>
    </xdr:to>
    <xdr:pic>
      <xdr:nvPicPr>
        <xdr:cNvPr id="7" name="Picture 6">
          <a:extLst>
            <a:ext uri="{FF2B5EF4-FFF2-40B4-BE49-F238E27FC236}">
              <a16:creationId xmlns:a16="http://schemas.microsoft.com/office/drawing/2014/main" id="{00000000-0008-0000-CF00-000007000000}"/>
            </a:ext>
          </a:extLst>
        </xdr:cNvPr>
        <xdr:cNvPicPr>
          <a:picLocks noChangeAspect="1"/>
        </xdr:cNvPicPr>
      </xdr:nvPicPr>
      <xdr:blipFill>
        <a:blip xmlns:r="http://schemas.openxmlformats.org/officeDocument/2006/relationships" r:embed="rId3"/>
        <a:stretch>
          <a:fillRect/>
        </a:stretch>
      </xdr:blipFill>
      <xdr:spPr>
        <a:xfrm>
          <a:off x="10021814476" y="145065750"/>
          <a:ext cx="9524" cy="219048"/>
        </a:xfrm>
        <a:prstGeom prst="rect">
          <a:avLst/>
        </a:prstGeom>
      </xdr:spPr>
    </xdr:pic>
    <xdr:clientData/>
  </xdr:twoCellAnchor>
  <xdr:twoCellAnchor>
    <xdr:from>
      <xdr:col>9</xdr:col>
      <xdr:colOff>3221263</xdr:colOff>
      <xdr:row>57</xdr:row>
      <xdr:rowOff>188686</xdr:rowOff>
    </xdr:from>
    <xdr:to>
      <xdr:col>9</xdr:col>
      <xdr:colOff>3652611</xdr:colOff>
      <xdr:row>57</xdr:row>
      <xdr:rowOff>651328</xdr:rowOff>
    </xdr:to>
    <xdr:sp macro="" textlink="">
      <xdr:nvSpPr>
        <xdr:cNvPr id="8" name="Rectangle 7">
          <a:extLst>
            <a:ext uri="{FF2B5EF4-FFF2-40B4-BE49-F238E27FC236}">
              <a16:creationId xmlns:a16="http://schemas.microsoft.com/office/drawing/2014/main" id="{00000000-0008-0000-CF00-000008000000}"/>
            </a:ext>
          </a:extLst>
        </xdr:cNvPr>
        <xdr:cNvSpPr/>
      </xdr:nvSpPr>
      <xdr:spPr>
        <a:xfrm flipH="1">
          <a:off x="9999369039" y="14525443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57</xdr:row>
      <xdr:rowOff>290286</xdr:rowOff>
    </xdr:from>
    <xdr:to>
      <xdr:col>3</xdr:col>
      <xdr:colOff>749526</xdr:colOff>
      <xdr:row>57</xdr:row>
      <xdr:rowOff>752927</xdr:rowOff>
    </xdr:to>
    <xdr:sp macro="" textlink="">
      <xdr:nvSpPr>
        <xdr:cNvPr id="9" name="Rectangle 8">
          <a:extLst>
            <a:ext uri="{FF2B5EF4-FFF2-40B4-BE49-F238E27FC236}">
              <a16:creationId xmlns:a16="http://schemas.microsoft.com/office/drawing/2014/main" id="{00000000-0008-0000-CF00-000009000000}"/>
            </a:ext>
          </a:extLst>
        </xdr:cNvPr>
        <xdr:cNvSpPr/>
      </xdr:nvSpPr>
      <xdr:spPr>
        <a:xfrm flipH="1">
          <a:off x="10024570149" y="14535603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57</xdr:row>
      <xdr:rowOff>188686</xdr:rowOff>
    </xdr:from>
    <xdr:to>
      <xdr:col>10</xdr:col>
      <xdr:colOff>3652611</xdr:colOff>
      <xdr:row>57</xdr:row>
      <xdr:rowOff>651328</xdr:rowOff>
    </xdr:to>
    <xdr:sp macro="" textlink="">
      <xdr:nvSpPr>
        <xdr:cNvPr id="10" name="Rectangle 9">
          <a:extLst>
            <a:ext uri="{FF2B5EF4-FFF2-40B4-BE49-F238E27FC236}">
              <a16:creationId xmlns:a16="http://schemas.microsoft.com/office/drawing/2014/main" id="{00000000-0008-0000-CF00-00000A000000}"/>
            </a:ext>
          </a:extLst>
        </xdr:cNvPr>
        <xdr:cNvSpPr/>
      </xdr:nvSpPr>
      <xdr:spPr>
        <a:xfrm flipH="1">
          <a:off x="9994406514" y="14525443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209.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D000-000002000000}"/>
            </a:ext>
          </a:extLst>
        </xdr:cNvPr>
        <xdr:cNvPicPr>
          <a:picLocks noChangeAspect="1"/>
        </xdr:cNvPicPr>
      </xdr:nvPicPr>
      <xdr:blipFill>
        <a:blip xmlns:r="http://schemas.openxmlformats.org/officeDocument/2006/relationships" r:embed="rId1"/>
        <a:stretch>
          <a:fillRect/>
        </a:stretch>
      </xdr:blipFill>
      <xdr:spPr>
        <a:xfrm>
          <a:off x="9987743551" y="10715625"/>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D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D0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134145" name="Object 1" hidden="1">
                <a:extLst>
                  <a:ext uri="{63B3BB69-23CF-44E3-9099-C40C66FF867C}">
                    <a14:compatExt spid="_x0000_s134145"/>
                  </a:ext>
                  <a:ext uri="{FF2B5EF4-FFF2-40B4-BE49-F238E27FC236}">
                    <a16:creationId xmlns:a16="http://schemas.microsoft.com/office/drawing/2014/main" id="{00000000-0008-0000-D000-0000010C02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5" name="Text Box 4">
            <a:extLst>
              <a:ext uri="{FF2B5EF4-FFF2-40B4-BE49-F238E27FC236}">
                <a16:creationId xmlns:a16="http://schemas.microsoft.com/office/drawing/2014/main" id="{00000000-0008-0000-D000-000005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6" name="Picture 5" descr="index">
          <a:extLst>
            <a:ext uri="{FF2B5EF4-FFF2-40B4-BE49-F238E27FC236}">
              <a16:creationId xmlns:a16="http://schemas.microsoft.com/office/drawing/2014/main" id="{00000000-0008-0000-D0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7" name="Picture 6">
          <a:extLst>
            <a:ext uri="{FF2B5EF4-FFF2-40B4-BE49-F238E27FC236}">
              <a16:creationId xmlns:a16="http://schemas.microsoft.com/office/drawing/2014/main" id="{00000000-0008-0000-D000-000007000000}"/>
            </a:ext>
          </a:extLst>
        </xdr:cNvPr>
        <xdr:cNvPicPr>
          <a:picLocks noChangeAspect="1"/>
        </xdr:cNvPicPr>
      </xdr:nvPicPr>
      <xdr:blipFill>
        <a:blip xmlns:r="http://schemas.openxmlformats.org/officeDocument/2006/relationships" r:embed="rId1"/>
        <a:stretch>
          <a:fillRect/>
        </a:stretch>
      </xdr:blipFill>
      <xdr:spPr>
        <a:xfrm>
          <a:off x="9987743551" y="103917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134146" name="Check Box 2" hidden="1">
              <a:extLst>
                <a:ext uri="{63B3BB69-23CF-44E3-9099-C40C66FF867C}">
                  <a14:compatExt spid="_x0000_s134146"/>
                </a:ext>
                <a:ext uri="{FF2B5EF4-FFF2-40B4-BE49-F238E27FC236}">
                  <a16:creationId xmlns:a16="http://schemas.microsoft.com/office/drawing/2014/main" id="{00000000-0008-0000-D000-0000020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134147" name="Check Box 3" hidden="1">
              <a:extLst>
                <a:ext uri="{63B3BB69-23CF-44E3-9099-C40C66FF867C}">
                  <a14:compatExt spid="_x0000_s134147"/>
                </a:ext>
                <a:ext uri="{FF2B5EF4-FFF2-40B4-BE49-F238E27FC236}">
                  <a16:creationId xmlns:a16="http://schemas.microsoft.com/office/drawing/2014/main" id="{00000000-0008-0000-D000-0000030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134148" name="Check Box 4" hidden="1">
              <a:extLst>
                <a:ext uri="{63B3BB69-23CF-44E3-9099-C40C66FF867C}">
                  <a14:compatExt spid="_x0000_s134148"/>
                </a:ext>
                <a:ext uri="{FF2B5EF4-FFF2-40B4-BE49-F238E27FC236}">
                  <a16:creationId xmlns:a16="http://schemas.microsoft.com/office/drawing/2014/main" id="{00000000-0008-0000-D000-0000040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134149" name="Check Box 5" hidden="1">
              <a:extLst>
                <a:ext uri="{63B3BB69-23CF-44E3-9099-C40C66FF867C}">
                  <a14:compatExt spid="_x0000_s134149"/>
                </a:ext>
                <a:ext uri="{FF2B5EF4-FFF2-40B4-BE49-F238E27FC236}">
                  <a16:creationId xmlns:a16="http://schemas.microsoft.com/office/drawing/2014/main" id="{00000000-0008-0000-D000-0000050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134150" name="Check Box 6" hidden="1">
              <a:extLst>
                <a:ext uri="{63B3BB69-23CF-44E3-9099-C40C66FF867C}">
                  <a14:compatExt spid="_x0000_s134150"/>
                </a:ext>
                <a:ext uri="{FF2B5EF4-FFF2-40B4-BE49-F238E27FC236}">
                  <a16:creationId xmlns:a16="http://schemas.microsoft.com/office/drawing/2014/main" id="{00000000-0008-0000-D000-0000060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210.xml><?xml version="1.0" encoding="utf-8"?>
<xdr:wsDr xmlns:xdr="http://schemas.openxmlformats.org/drawingml/2006/spreadsheetDrawing" xmlns:a="http://schemas.openxmlformats.org/drawingml/2006/main">
  <xdr:twoCellAnchor>
    <xdr:from>
      <xdr:col>1</xdr:col>
      <xdr:colOff>321129</xdr:colOff>
      <xdr:row>1</xdr:row>
      <xdr:rowOff>1780246</xdr:rowOff>
    </xdr:from>
    <xdr:to>
      <xdr:col>5</xdr:col>
      <xdr:colOff>266700</xdr:colOff>
      <xdr:row>2</xdr:row>
      <xdr:rowOff>3425278</xdr:rowOff>
    </xdr:to>
    <xdr:pic>
      <xdr:nvPicPr>
        <xdr:cNvPr id="2" name="Picture 1">
          <a:extLst>
            <a:ext uri="{FF2B5EF4-FFF2-40B4-BE49-F238E27FC236}">
              <a16:creationId xmlns:a16="http://schemas.microsoft.com/office/drawing/2014/main" id="{00000000-0008-0000-D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1557300" y="2085046"/>
          <a:ext cx="72893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5602061</xdr:colOff>
      <xdr:row>1</xdr:row>
      <xdr:rowOff>1411916</xdr:rowOff>
    </xdr:from>
    <xdr:to>
      <xdr:col>13</xdr:col>
      <xdr:colOff>3115933</xdr:colOff>
      <xdr:row>2</xdr:row>
      <xdr:rowOff>2658836</xdr:rowOff>
    </xdr:to>
    <xdr:pic>
      <xdr:nvPicPr>
        <xdr:cNvPr id="3" name="Picture 2" descr="index">
          <a:extLst>
            <a:ext uri="{FF2B5EF4-FFF2-40B4-BE49-F238E27FC236}">
              <a16:creationId xmlns:a16="http://schemas.microsoft.com/office/drawing/2014/main" id="{00000000-0008-0000-D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9550792" y="1716716"/>
          <a:ext cx="12906272" cy="4218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57</xdr:row>
      <xdr:rowOff>233589</xdr:rowOff>
    </xdr:from>
    <xdr:to>
      <xdr:col>6</xdr:col>
      <xdr:colOff>4940527</xdr:colOff>
      <xdr:row>57</xdr:row>
      <xdr:rowOff>587374</xdr:rowOff>
    </xdr:to>
    <xdr:sp macro="" textlink="">
      <xdr:nvSpPr>
        <xdr:cNvPr id="4" name="Rectangle 3">
          <a:extLst>
            <a:ext uri="{FF2B5EF4-FFF2-40B4-BE49-F238E27FC236}">
              <a16:creationId xmlns:a16="http://schemas.microsoft.com/office/drawing/2014/main" id="{00000000-0008-0000-D100-000004000000}"/>
            </a:ext>
          </a:extLst>
        </xdr:cNvPr>
        <xdr:cNvSpPr/>
      </xdr:nvSpPr>
      <xdr:spPr>
        <a:xfrm flipH="1">
          <a:off x="10013787848" y="14529933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5</xdr:col>
      <xdr:colOff>1130525</xdr:colOff>
      <xdr:row>57</xdr:row>
      <xdr:rowOff>258536</xdr:rowOff>
    </xdr:from>
    <xdr:to>
      <xdr:col>6</xdr:col>
      <xdr:colOff>273276</xdr:colOff>
      <xdr:row>57</xdr:row>
      <xdr:rowOff>721177</xdr:rowOff>
    </xdr:to>
    <xdr:sp macro="" textlink="">
      <xdr:nvSpPr>
        <xdr:cNvPr id="5" name="Rectangle 4">
          <a:extLst>
            <a:ext uri="{FF2B5EF4-FFF2-40B4-BE49-F238E27FC236}">
              <a16:creationId xmlns:a16="http://schemas.microsoft.com/office/drawing/2014/main" id="{00000000-0008-0000-D100-000005000000}"/>
            </a:ext>
          </a:extLst>
        </xdr:cNvPr>
        <xdr:cNvSpPr/>
      </xdr:nvSpPr>
      <xdr:spPr>
        <a:xfrm flipH="1">
          <a:off x="10018455099" y="145324286"/>
          <a:ext cx="2238376"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8</xdr:col>
      <xdr:colOff>865413</xdr:colOff>
      <xdr:row>57</xdr:row>
      <xdr:rowOff>187099</xdr:rowOff>
    </xdr:from>
    <xdr:to>
      <xdr:col>8</xdr:col>
      <xdr:colOff>1296761</xdr:colOff>
      <xdr:row>57</xdr:row>
      <xdr:rowOff>649741</xdr:rowOff>
    </xdr:to>
    <xdr:sp macro="" textlink="">
      <xdr:nvSpPr>
        <xdr:cNvPr id="6" name="Rectangle 5">
          <a:extLst>
            <a:ext uri="{FF2B5EF4-FFF2-40B4-BE49-F238E27FC236}">
              <a16:creationId xmlns:a16="http://schemas.microsoft.com/office/drawing/2014/main" id="{00000000-0008-0000-D100-000006000000}"/>
            </a:ext>
          </a:extLst>
        </xdr:cNvPr>
        <xdr:cNvSpPr/>
      </xdr:nvSpPr>
      <xdr:spPr>
        <a:xfrm flipH="1">
          <a:off x="10003448914" y="14525284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editAs="oneCell">
    <xdr:from>
      <xdr:col>5</xdr:col>
      <xdr:colOff>0</xdr:colOff>
      <xdr:row>57</xdr:row>
      <xdr:rowOff>0</xdr:rowOff>
    </xdr:from>
    <xdr:to>
      <xdr:col>5</xdr:col>
      <xdr:colOff>9524</xdr:colOff>
      <xdr:row>57</xdr:row>
      <xdr:rowOff>219048</xdr:rowOff>
    </xdr:to>
    <xdr:pic>
      <xdr:nvPicPr>
        <xdr:cNvPr id="7" name="Picture 6">
          <a:extLst>
            <a:ext uri="{FF2B5EF4-FFF2-40B4-BE49-F238E27FC236}">
              <a16:creationId xmlns:a16="http://schemas.microsoft.com/office/drawing/2014/main" id="{00000000-0008-0000-D100-000007000000}"/>
            </a:ext>
          </a:extLst>
        </xdr:cNvPr>
        <xdr:cNvPicPr>
          <a:picLocks noChangeAspect="1"/>
        </xdr:cNvPicPr>
      </xdr:nvPicPr>
      <xdr:blipFill>
        <a:blip xmlns:r="http://schemas.openxmlformats.org/officeDocument/2006/relationships" r:embed="rId3"/>
        <a:stretch>
          <a:fillRect/>
        </a:stretch>
      </xdr:blipFill>
      <xdr:spPr>
        <a:xfrm>
          <a:off x="10021814476" y="145065750"/>
          <a:ext cx="9524" cy="219048"/>
        </a:xfrm>
        <a:prstGeom prst="rect">
          <a:avLst/>
        </a:prstGeom>
      </xdr:spPr>
    </xdr:pic>
    <xdr:clientData/>
  </xdr:twoCellAnchor>
  <xdr:twoCellAnchor>
    <xdr:from>
      <xdr:col>9</xdr:col>
      <xdr:colOff>3221263</xdr:colOff>
      <xdr:row>57</xdr:row>
      <xdr:rowOff>188686</xdr:rowOff>
    </xdr:from>
    <xdr:to>
      <xdr:col>9</xdr:col>
      <xdr:colOff>3652611</xdr:colOff>
      <xdr:row>57</xdr:row>
      <xdr:rowOff>651328</xdr:rowOff>
    </xdr:to>
    <xdr:sp macro="" textlink="">
      <xdr:nvSpPr>
        <xdr:cNvPr id="8" name="Rectangle 7">
          <a:extLst>
            <a:ext uri="{FF2B5EF4-FFF2-40B4-BE49-F238E27FC236}">
              <a16:creationId xmlns:a16="http://schemas.microsoft.com/office/drawing/2014/main" id="{00000000-0008-0000-D100-000008000000}"/>
            </a:ext>
          </a:extLst>
        </xdr:cNvPr>
        <xdr:cNvSpPr/>
      </xdr:nvSpPr>
      <xdr:spPr>
        <a:xfrm flipH="1">
          <a:off x="9999369039" y="14525443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3</xdr:col>
      <xdr:colOff>368525</xdr:colOff>
      <xdr:row>57</xdr:row>
      <xdr:rowOff>290286</xdr:rowOff>
    </xdr:from>
    <xdr:to>
      <xdr:col>3</xdr:col>
      <xdr:colOff>749526</xdr:colOff>
      <xdr:row>57</xdr:row>
      <xdr:rowOff>752927</xdr:rowOff>
    </xdr:to>
    <xdr:sp macro="" textlink="">
      <xdr:nvSpPr>
        <xdr:cNvPr id="9" name="Rectangle 8">
          <a:extLst>
            <a:ext uri="{FF2B5EF4-FFF2-40B4-BE49-F238E27FC236}">
              <a16:creationId xmlns:a16="http://schemas.microsoft.com/office/drawing/2014/main" id="{00000000-0008-0000-D100-000009000000}"/>
            </a:ext>
          </a:extLst>
        </xdr:cNvPr>
        <xdr:cNvSpPr/>
      </xdr:nvSpPr>
      <xdr:spPr>
        <a:xfrm flipH="1">
          <a:off x="10024570149" y="14535603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twoCellAnchor>
    <xdr:from>
      <xdr:col>10</xdr:col>
      <xdr:colOff>3221263</xdr:colOff>
      <xdr:row>57</xdr:row>
      <xdr:rowOff>188686</xdr:rowOff>
    </xdr:from>
    <xdr:to>
      <xdr:col>10</xdr:col>
      <xdr:colOff>3652611</xdr:colOff>
      <xdr:row>57</xdr:row>
      <xdr:rowOff>651328</xdr:rowOff>
    </xdr:to>
    <xdr:sp macro="" textlink="">
      <xdr:nvSpPr>
        <xdr:cNvPr id="10" name="Rectangle 9">
          <a:extLst>
            <a:ext uri="{FF2B5EF4-FFF2-40B4-BE49-F238E27FC236}">
              <a16:creationId xmlns:a16="http://schemas.microsoft.com/office/drawing/2014/main" id="{00000000-0008-0000-D100-00000A000000}"/>
            </a:ext>
          </a:extLst>
        </xdr:cNvPr>
        <xdr:cNvSpPr/>
      </xdr:nvSpPr>
      <xdr:spPr>
        <a:xfrm flipH="1">
          <a:off x="9994406514" y="14525443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a:p>
      </xdr:txBody>
    </xdr:sp>
    <xdr:clientData/>
  </xdr:twoCellAnchor>
</xdr:wsDr>
</file>

<file path=xl/drawings/drawing211.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D200-000002000000}"/>
            </a:ext>
          </a:extLst>
        </xdr:cNvPr>
        <xdr:cNvPicPr>
          <a:picLocks noChangeAspect="1"/>
        </xdr:cNvPicPr>
      </xdr:nvPicPr>
      <xdr:blipFill>
        <a:blip xmlns:r="http://schemas.openxmlformats.org/officeDocument/2006/relationships" r:embed="rId1"/>
        <a:stretch>
          <a:fillRect/>
        </a:stretch>
      </xdr:blipFill>
      <xdr:spPr>
        <a:xfrm>
          <a:off x="9989181826" y="111633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28575</xdr:rowOff>
        </xdr:to>
        <xdr:sp macro="" textlink="">
          <xdr:nvSpPr>
            <xdr:cNvPr id="70657" name="Check Box 1" hidden="1">
              <a:extLst>
                <a:ext uri="{63B3BB69-23CF-44E3-9099-C40C66FF867C}">
                  <a14:compatExt spid="_x0000_s70657"/>
                </a:ext>
                <a:ext uri="{FF2B5EF4-FFF2-40B4-BE49-F238E27FC236}">
                  <a16:creationId xmlns:a16="http://schemas.microsoft.com/office/drawing/2014/main" id="{00000000-0008-0000-D200-0000011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1000125</xdr:colOff>
          <xdr:row>36</xdr:row>
          <xdr:rowOff>9525</xdr:rowOff>
        </xdr:to>
        <xdr:sp macro="" textlink="">
          <xdr:nvSpPr>
            <xdr:cNvPr id="70658" name="Check Box 2" hidden="1">
              <a:extLst>
                <a:ext uri="{63B3BB69-23CF-44E3-9099-C40C66FF867C}">
                  <a14:compatExt spid="_x0000_s70658"/>
                </a:ext>
                <a:ext uri="{FF2B5EF4-FFF2-40B4-BE49-F238E27FC236}">
                  <a16:creationId xmlns:a16="http://schemas.microsoft.com/office/drawing/2014/main" id="{00000000-0008-0000-D200-0000021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70659" name="Check Box 3" hidden="1">
              <a:extLst>
                <a:ext uri="{63B3BB69-23CF-44E3-9099-C40C66FF867C}">
                  <a14:compatExt spid="_x0000_s70659"/>
                </a:ext>
                <a:ext uri="{FF2B5EF4-FFF2-40B4-BE49-F238E27FC236}">
                  <a16:creationId xmlns:a16="http://schemas.microsoft.com/office/drawing/2014/main" id="{00000000-0008-0000-D200-0000031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600075</xdr:colOff>
          <xdr:row>36</xdr:row>
          <xdr:rowOff>28575</xdr:rowOff>
        </xdr:to>
        <xdr:sp macro="" textlink="">
          <xdr:nvSpPr>
            <xdr:cNvPr id="70660" name="Check Box 4" hidden="1">
              <a:extLst>
                <a:ext uri="{63B3BB69-23CF-44E3-9099-C40C66FF867C}">
                  <a14:compatExt spid="_x0000_s70660"/>
                </a:ext>
                <a:ext uri="{FF2B5EF4-FFF2-40B4-BE49-F238E27FC236}">
                  <a16:creationId xmlns:a16="http://schemas.microsoft.com/office/drawing/2014/main" id="{00000000-0008-0000-D200-0000041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28575</xdr:rowOff>
        </xdr:to>
        <xdr:sp macro="" textlink="">
          <xdr:nvSpPr>
            <xdr:cNvPr id="70661" name="Check Box 5" hidden="1">
              <a:extLst>
                <a:ext uri="{63B3BB69-23CF-44E3-9099-C40C66FF867C}">
                  <a14:compatExt spid="_x0000_s70661"/>
                </a:ext>
                <a:ext uri="{FF2B5EF4-FFF2-40B4-BE49-F238E27FC236}">
                  <a16:creationId xmlns:a16="http://schemas.microsoft.com/office/drawing/2014/main" id="{00000000-0008-0000-D200-0000051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8" name="Picture 1">
          <a:extLst>
            <a:ext uri="{FF2B5EF4-FFF2-40B4-BE49-F238E27FC236}">
              <a16:creationId xmlns:a16="http://schemas.microsoft.com/office/drawing/2014/main" id="{00000000-0008-0000-D2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435681" y="838620"/>
          <a:ext cx="1219033"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9" name="Group 8">
          <a:extLst>
            <a:ext uri="{FF2B5EF4-FFF2-40B4-BE49-F238E27FC236}">
              <a16:creationId xmlns:a16="http://schemas.microsoft.com/office/drawing/2014/main" id="{00000000-0008-0000-D200-000009000000}"/>
            </a:ext>
          </a:extLst>
        </xdr:cNvPr>
        <xdr:cNvGrpSpPr>
          <a:grpSpLocks/>
        </xdr:cNvGrpSpPr>
      </xdr:nvGrpSpPr>
      <xdr:grpSpPr bwMode="auto">
        <a:xfrm>
          <a:off x="10034025915" y="779689"/>
          <a:ext cx="2520615" cy="1402556"/>
          <a:chOff x="7483" y="1187"/>
          <a:chExt cx="3022" cy="1915"/>
        </a:xfrm>
      </xdr:grpSpPr>
      <mc:AlternateContent xmlns:mc="http://schemas.openxmlformats.org/markup-compatibility/2006">
        <mc:Choice xmlns:a14="http://schemas.microsoft.com/office/drawing/2010/main" Requires="a14">
          <xdr:sp macro="" textlink="">
            <xdr:nvSpPr>
              <xdr:cNvPr id="70662" name="Object 6" hidden="1">
                <a:extLst>
                  <a:ext uri="{63B3BB69-23CF-44E3-9099-C40C66FF867C}">
                    <a14:compatExt spid="_x0000_s70662"/>
                  </a:ext>
                  <a:ext uri="{FF2B5EF4-FFF2-40B4-BE49-F238E27FC236}">
                    <a16:creationId xmlns:a16="http://schemas.microsoft.com/office/drawing/2014/main" id="{00000000-0008-0000-D200-0000061401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11" name="Text Box 4">
            <a:extLst>
              <a:ext uri="{FF2B5EF4-FFF2-40B4-BE49-F238E27FC236}">
                <a16:creationId xmlns:a16="http://schemas.microsoft.com/office/drawing/2014/main" id="{00000000-0008-0000-D200-00000B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12" name="Picture 11" descr="index">
          <a:extLst>
            <a:ext uri="{FF2B5EF4-FFF2-40B4-BE49-F238E27FC236}">
              <a16:creationId xmlns:a16="http://schemas.microsoft.com/office/drawing/2014/main" id="{00000000-0008-0000-D200-00000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74393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13" name="Picture 12">
          <a:extLst>
            <a:ext uri="{FF2B5EF4-FFF2-40B4-BE49-F238E27FC236}">
              <a16:creationId xmlns:a16="http://schemas.microsoft.com/office/drawing/2014/main" id="{00000000-0008-0000-D200-00000D000000}"/>
            </a:ext>
          </a:extLst>
        </xdr:cNvPr>
        <xdr:cNvPicPr>
          <a:picLocks noChangeAspect="1"/>
        </xdr:cNvPicPr>
      </xdr:nvPicPr>
      <xdr:blipFill>
        <a:blip xmlns:r="http://schemas.openxmlformats.org/officeDocument/2006/relationships" r:embed="rId1"/>
        <a:stretch>
          <a:fillRect/>
        </a:stretch>
      </xdr:blipFill>
      <xdr:spPr>
        <a:xfrm>
          <a:off x="9989181826" y="108775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70663" name="Check Box 7" hidden="1">
              <a:extLst>
                <a:ext uri="{63B3BB69-23CF-44E3-9099-C40C66FF867C}">
                  <a14:compatExt spid="_x0000_s70663"/>
                </a:ext>
                <a:ext uri="{FF2B5EF4-FFF2-40B4-BE49-F238E27FC236}">
                  <a16:creationId xmlns:a16="http://schemas.microsoft.com/office/drawing/2014/main" id="{00000000-0008-0000-D200-0000071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70664" name="Check Box 8" hidden="1">
              <a:extLst>
                <a:ext uri="{63B3BB69-23CF-44E3-9099-C40C66FF867C}">
                  <a14:compatExt spid="_x0000_s70664"/>
                </a:ext>
                <a:ext uri="{FF2B5EF4-FFF2-40B4-BE49-F238E27FC236}">
                  <a16:creationId xmlns:a16="http://schemas.microsoft.com/office/drawing/2014/main" id="{00000000-0008-0000-D200-0000081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70665" name="Check Box 9" hidden="1">
              <a:extLst>
                <a:ext uri="{63B3BB69-23CF-44E3-9099-C40C66FF867C}">
                  <a14:compatExt spid="_x0000_s70665"/>
                </a:ext>
                <a:ext uri="{FF2B5EF4-FFF2-40B4-BE49-F238E27FC236}">
                  <a16:creationId xmlns:a16="http://schemas.microsoft.com/office/drawing/2014/main" id="{00000000-0008-0000-D200-0000091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70666" name="Check Box 10" hidden="1">
              <a:extLst>
                <a:ext uri="{63B3BB69-23CF-44E3-9099-C40C66FF867C}">
                  <a14:compatExt spid="_x0000_s70666"/>
                </a:ext>
                <a:ext uri="{FF2B5EF4-FFF2-40B4-BE49-F238E27FC236}">
                  <a16:creationId xmlns:a16="http://schemas.microsoft.com/office/drawing/2014/main" id="{00000000-0008-0000-D200-00000A1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70667" name="Check Box 11" hidden="1">
              <a:extLst>
                <a:ext uri="{63B3BB69-23CF-44E3-9099-C40C66FF867C}">
                  <a14:compatExt spid="_x0000_s70667"/>
                </a:ext>
                <a:ext uri="{FF2B5EF4-FFF2-40B4-BE49-F238E27FC236}">
                  <a16:creationId xmlns:a16="http://schemas.microsoft.com/office/drawing/2014/main" id="{00000000-0008-0000-D200-00000B1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212.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D300-000002000000}"/>
            </a:ext>
          </a:extLst>
        </xdr:cNvPr>
        <xdr:cNvPicPr>
          <a:picLocks noChangeAspect="1"/>
        </xdr:cNvPicPr>
      </xdr:nvPicPr>
      <xdr:blipFill>
        <a:blip xmlns:r="http://schemas.openxmlformats.org/officeDocument/2006/relationships" r:embed="rId1"/>
        <a:stretch>
          <a:fillRect/>
        </a:stretch>
      </xdr:blipFill>
      <xdr:spPr>
        <a:xfrm>
          <a:off x="9988619851"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161925</xdr:colOff>
          <xdr:row>34</xdr:row>
          <xdr:rowOff>247650</xdr:rowOff>
        </xdr:to>
        <xdr:sp macro="" textlink="">
          <xdr:nvSpPr>
            <xdr:cNvPr id="69633" name="Check Box 1" hidden="1">
              <a:extLst>
                <a:ext uri="{63B3BB69-23CF-44E3-9099-C40C66FF867C}">
                  <a14:compatExt spid="_x0000_s69633"/>
                </a:ext>
                <a:ext uri="{FF2B5EF4-FFF2-40B4-BE49-F238E27FC236}">
                  <a16:creationId xmlns:a16="http://schemas.microsoft.com/office/drawing/2014/main" id="{00000000-0008-0000-D300-0000011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69634" name="Check Box 2" hidden="1">
              <a:extLst>
                <a:ext uri="{63B3BB69-23CF-44E3-9099-C40C66FF867C}">
                  <a14:compatExt spid="_x0000_s69634"/>
                </a:ext>
                <a:ext uri="{FF2B5EF4-FFF2-40B4-BE49-F238E27FC236}">
                  <a16:creationId xmlns:a16="http://schemas.microsoft.com/office/drawing/2014/main" id="{00000000-0008-0000-D300-0000021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69635" name="Check Box 3" hidden="1">
              <a:extLst>
                <a:ext uri="{63B3BB69-23CF-44E3-9099-C40C66FF867C}">
                  <a14:compatExt spid="_x0000_s69635"/>
                </a:ext>
                <a:ext uri="{FF2B5EF4-FFF2-40B4-BE49-F238E27FC236}">
                  <a16:creationId xmlns:a16="http://schemas.microsoft.com/office/drawing/2014/main" id="{00000000-0008-0000-D300-0000031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69636" name="Check Box 4" hidden="1">
              <a:extLst>
                <a:ext uri="{63B3BB69-23CF-44E3-9099-C40C66FF867C}">
                  <a14:compatExt spid="_x0000_s69636"/>
                </a:ext>
                <a:ext uri="{FF2B5EF4-FFF2-40B4-BE49-F238E27FC236}">
                  <a16:creationId xmlns:a16="http://schemas.microsoft.com/office/drawing/2014/main" id="{00000000-0008-0000-D300-0000041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7" name="Picture 1">
          <a:extLst>
            <a:ext uri="{FF2B5EF4-FFF2-40B4-BE49-F238E27FC236}">
              <a16:creationId xmlns:a16="http://schemas.microsoft.com/office/drawing/2014/main" id="{00000000-0008-0000-D3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0165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8" name="Group 7">
          <a:extLst>
            <a:ext uri="{FF2B5EF4-FFF2-40B4-BE49-F238E27FC236}">
              <a16:creationId xmlns:a16="http://schemas.microsoft.com/office/drawing/2014/main" id="{00000000-0008-0000-D300-000008000000}"/>
            </a:ext>
          </a:extLst>
        </xdr:cNvPr>
        <xdr:cNvGrpSpPr>
          <a:grpSpLocks/>
        </xdr:cNvGrpSpPr>
      </xdr:nvGrpSpPr>
      <xdr:grpSpPr bwMode="auto">
        <a:xfrm>
          <a:off x="9914764910" y="769284"/>
          <a:ext cx="2511010" cy="1214008"/>
          <a:chOff x="7483" y="1187"/>
          <a:chExt cx="3022" cy="1915"/>
        </a:xfrm>
      </xdr:grpSpPr>
      <mc:AlternateContent xmlns:mc="http://schemas.openxmlformats.org/markup-compatibility/2006">
        <mc:Choice xmlns:a14="http://schemas.microsoft.com/office/drawing/2010/main" Requires="a14">
          <xdr:sp macro="" textlink="">
            <xdr:nvSpPr>
              <xdr:cNvPr id="69637" name="Object 5" hidden="1">
                <a:extLst>
                  <a:ext uri="{63B3BB69-23CF-44E3-9099-C40C66FF867C}">
                    <a14:compatExt spid="_x0000_s69637"/>
                  </a:ext>
                  <a:ext uri="{FF2B5EF4-FFF2-40B4-BE49-F238E27FC236}">
                    <a16:creationId xmlns:a16="http://schemas.microsoft.com/office/drawing/2014/main" id="{00000000-0008-0000-D300-0000051001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10" name="Text Box 4">
            <a:extLst>
              <a:ext uri="{FF2B5EF4-FFF2-40B4-BE49-F238E27FC236}">
                <a16:creationId xmlns:a16="http://schemas.microsoft.com/office/drawing/2014/main" id="{00000000-0008-0000-D300-00000A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11" name="Picture 10" descr="index">
          <a:extLst>
            <a:ext uri="{FF2B5EF4-FFF2-40B4-BE49-F238E27FC236}">
              <a16:creationId xmlns:a16="http://schemas.microsoft.com/office/drawing/2014/main" id="{00000000-0008-0000-D3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34246" y="898712"/>
          <a:ext cx="1690347"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69638" name="Check Box 6" hidden="1">
              <a:extLst>
                <a:ext uri="{63B3BB69-23CF-44E3-9099-C40C66FF867C}">
                  <a14:compatExt spid="_x0000_s69638"/>
                </a:ext>
                <a:ext uri="{FF2B5EF4-FFF2-40B4-BE49-F238E27FC236}">
                  <a16:creationId xmlns:a16="http://schemas.microsoft.com/office/drawing/2014/main" id="{00000000-0008-0000-D300-0000061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213.xml><?xml version="1.0" encoding="utf-8"?>
<xdr:wsDr xmlns:xdr="http://schemas.openxmlformats.org/drawingml/2006/spreadsheetDrawing" xmlns:a="http://schemas.openxmlformats.org/drawingml/2006/main">
  <xdr:twoCellAnchor>
    <xdr:from>
      <xdr:col>1</xdr:col>
      <xdr:colOff>321129</xdr:colOff>
      <xdr:row>1</xdr:row>
      <xdr:rowOff>1780246</xdr:rowOff>
    </xdr:from>
    <xdr:to>
      <xdr:col>5</xdr:col>
      <xdr:colOff>266700</xdr:colOff>
      <xdr:row>2</xdr:row>
      <xdr:rowOff>3425278</xdr:rowOff>
    </xdr:to>
    <xdr:pic>
      <xdr:nvPicPr>
        <xdr:cNvPr id="2" name="Picture 1">
          <a:extLst>
            <a:ext uri="{FF2B5EF4-FFF2-40B4-BE49-F238E27FC236}">
              <a16:creationId xmlns:a16="http://schemas.microsoft.com/office/drawing/2014/main" id="{00000000-0008-0000-D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1481100" y="2085046"/>
          <a:ext cx="72893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506186</xdr:colOff>
      <xdr:row>1</xdr:row>
      <xdr:rowOff>1602416</xdr:rowOff>
    </xdr:from>
    <xdr:to>
      <xdr:col>13</xdr:col>
      <xdr:colOff>3639808</xdr:colOff>
      <xdr:row>2</xdr:row>
      <xdr:rowOff>2849336</xdr:rowOff>
    </xdr:to>
    <xdr:pic>
      <xdr:nvPicPr>
        <xdr:cNvPr id="3" name="Picture 2" descr="index">
          <a:extLst>
            <a:ext uri="{FF2B5EF4-FFF2-40B4-BE49-F238E27FC236}">
              <a16:creationId xmlns:a16="http://schemas.microsoft.com/office/drawing/2014/main" id="{00000000-0008-0000-D4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9741292" y="1907216"/>
          <a:ext cx="11153672" cy="4218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66</xdr:row>
      <xdr:rowOff>233589</xdr:rowOff>
    </xdr:from>
    <xdr:to>
      <xdr:col>6</xdr:col>
      <xdr:colOff>4940527</xdr:colOff>
      <xdr:row>66</xdr:row>
      <xdr:rowOff>587374</xdr:rowOff>
    </xdr:to>
    <xdr:sp macro="" textlink="">
      <xdr:nvSpPr>
        <xdr:cNvPr id="4" name="Rectangle 3">
          <a:extLst>
            <a:ext uri="{FF2B5EF4-FFF2-40B4-BE49-F238E27FC236}">
              <a16:creationId xmlns:a16="http://schemas.microsoft.com/office/drawing/2014/main" id="{00000000-0008-0000-D400-000004000000}"/>
            </a:ext>
          </a:extLst>
        </xdr:cNvPr>
        <xdr:cNvSpPr/>
      </xdr:nvSpPr>
      <xdr:spPr>
        <a:xfrm>
          <a:off x="10015569023" y="17063583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1130525</xdr:colOff>
      <xdr:row>66</xdr:row>
      <xdr:rowOff>258536</xdr:rowOff>
    </xdr:from>
    <xdr:to>
      <xdr:col>6</xdr:col>
      <xdr:colOff>273276</xdr:colOff>
      <xdr:row>66</xdr:row>
      <xdr:rowOff>721177</xdr:rowOff>
    </xdr:to>
    <xdr:sp macro="" textlink="">
      <xdr:nvSpPr>
        <xdr:cNvPr id="5" name="Rectangle 4">
          <a:extLst>
            <a:ext uri="{FF2B5EF4-FFF2-40B4-BE49-F238E27FC236}">
              <a16:creationId xmlns:a16="http://schemas.microsoft.com/office/drawing/2014/main" id="{00000000-0008-0000-D400-000005000000}"/>
            </a:ext>
          </a:extLst>
        </xdr:cNvPr>
        <xdr:cNvSpPr/>
      </xdr:nvSpPr>
      <xdr:spPr>
        <a:xfrm>
          <a:off x="10020236274" y="17066078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8</xdr:col>
      <xdr:colOff>865413</xdr:colOff>
      <xdr:row>66</xdr:row>
      <xdr:rowOff>187099</xdr:rowOff>
    </xdr:from>
    <xdr:to>
      <xdr:col>8</xdr:col>
      <xdr:colOff>1296761</xdr:colOff>
      <xdr:row>66</xdr:row>
      <xdr:rowOff>649741</xdr:rowOff>
    </xdr:to>
    <xdr:sp macro="" textlink="">
      <xdr:nvSpPr>
        <xdr:cNvPr id="6" name="Rectangle 5">
          <a:extLst>
            <a:ext uri="{FF2B5EF4-FFF2-40B4-BE49-F238E27FC236}">
              <a16:creationId xmlns:a16="http://schemas.microsoft.com/office/drawing/2014/main" id="{00000000-0008-0000-D400-000006000000}"/>
            </a:ext>
          </a:extLst>
        </xdr:cNvPr>
        <xdr:cNvSpPr/>
      </xdr:nvSpPr>
      <xdr:spPr>
        <a:xfrm>
          <a:off x="10003134589" y="17058934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5</xdr:col>
      <xdr:colOff>0</xdr:colOff>
      <xdr:row>66</xdr:row>
      <xdr:rowOff>0</xdr:rowOff>
    </xdr:from>
    <xdr:to>
      <xdr:col>5</xdr:col>
      <xdr:colOff>9524</xdr:colOff>
      <xdr:row>66</xdr:row>
      <xdr:rowOff>219048</xdr:rowOff>
    </xdr:to>
    <xdr:pic>
      <xdr:nvPicPr>
        <xdr:cNvPr id="7" name="Picture 6">
          <a:extLst>
            <a:ext uri="{FF2B5EF4-FFF2-40B4-BE49-F238E27FC236}">
              <a16:creationId xmlns:a16="http://schemas.microsoft.com/office/drawing/2014/main" id="{00000000-0008-0000-D400-000007000000}"/>
            </a:ext>
          </a:extLst>
        </xdr:cNvPr>
        <xdr:cNvPicPr>
          <a:picLocks noChangeAspect="1"/>
        </xdr:cNvPicPr>
      </xdr:nvPicPr>
      <xdr:blipFill>
        <a:blip xmlns:r="http://schemas.openxmlformats.org/officeDocument/2006/relationships" r:embed="rId3"/>
        <a:stretch>
          <a:fillRect/>
        </a:stretch>
      </xdr:blipFill>
      <xdr:spPr>
        <a:xfrm>
          <a:off x="10021738276" y="170402250"/>
          <a:ext cx="9524" cy="219048"/>
        </a:xfrm>
        <a:prstGeom prst="rect">
          <a:avLst/>
        </a:prstGeom>
      </xdr:spPr>
    </xdr:pic>
    <xdr:clientData/>
  </xdr:twoCellAnchor>
  <xdr:twoCellAnchor>
    <xdr:from>
      <xdr:col>9</xdr:col>
      <xdr:colOff>3221263</xdr:colOff>
      <xdr:row>66</xdr:row>
      <xdr:rowOff>188686</xdr:rowOff>
    </xdr:from>
    <xdr:to>
      <xdr:col>9</xdr:col>
      <xdr:colOff>3652611</xdr:colOff>
      <xdr:row>66</xdr:row>
      <xdr:rowOff>651328</xdr:rowOff>
    </xdr:to>
    <xdr:sp macro="" textlink="">
      <xdr:nvSpPr>
        <xdr:cNvPr id="8" name="Rectangle 7">
          <a:extLst>
            <a:ext uri="{FF2B5EF4-FFF2-40B4-BE49-F238E27FC236}">
              <a16:creationId xmlns:a16="http://schemas.microsoft.com/office/drawing/2014/main" id="{00000000-0008-0000-D400-000008000000}"/>
            </a:ext>
          </a:extLst>
        </xdr:cNvPr>
        <xdr:cNvSpPr/>
      </xdr:nvSpPr>
      <xdr:spPr>
        <a:xfrm>
          <a:off x="9998321289" y="17059093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368525</xdr:colOff>
      <xdr:row>66</xdr:row>
      <xdr:rowOff>290286</xdr:rowOff>
    </xdr:from>
    <xdr:to>
      <xdr:col>3</xdr:col>
      <xdr:colOff>749526</xdr:colOff>
      <xdr:row>66</xdr:row>
      <xdr:rowOff>752927</xdr:rowOff>
    </xdr:to>
    <xdr:sp macro="" textlink="">
      <xdr:nvSpPr>
        <xdr:cNvPr id="9" name="Rectangle 8">
          <a:extLst>
            <a:ext uri="{FF2B5EF4-FFF2-40B4-BE49-F238E27FC236}">
              <a16:creationId xmlns:a16="http://schemas.microsoft.com/office/drawing/2014/main" id="{00000000-0008-0000-D400-000009000000}"/>
            </a:ext>
          </a:extLst>
        </xdr:cNvPr>
        <xdr:cNvSpPr/>
      </xdr:nvSpPr>
      <xdr:spPr>
        <a:xfrm>
          <a:off x="10024493949" y="17069253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10</xdr:col>
      <xdr:colOff>3221263</xdr:colOff>
      <xdr:row>66</xdr:row>
      <xdr:rowOff>188686</xdr:rowOff>
    </xdr:from>
    <xdr:to>
      <xdr:col>10</xdr:col>
      <xdr:colOff>3652611</xdr:colOff>
      <xdr:row>66</xdr:row>
      <xdr:rowOff>651328</xdr:rowOff>
    </xdr:to>
    <xdr:sp macro="" textlink="">
      <xdr:nvSpPr>
        <xdr:cNvPr id="10" name="Rectangle 9">
          <a:extLst>
            <a:ext uri="{FF2B5EF4-FFF2-40B4-BE49-F238E27FC236}">
              <a16:creationId xmlns:a16="http://schemas.microsoft.com/office/drawing/2014/main" id="{00000000-0008-0000-D400-00000A000000}"/>
            </a:ext>
          </a:extLst>
        </xdr:cNvPr>
        <xdr:cNvSpPr/>
      </xdr:nvSpPr>
      <xdr:spPr>
        <a:xfrm>
          <a:off x="9993358764" y="17059093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214.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D500-000002000000}"/>
            </a:ext>
          </a:extLst>
        </xdr:cNvPr>
        <xdr:cNvPicPr>
          <a:picLocks noChangeAspect="1"/>
        </xdr:cNvPicPr>
      </xdr:nvPicPr>
      <xdr:blipFill>
        <a:blip xmlns:r="http://schemas.openxmlformats.org/officeDocument/2006/relationships" r:embed="rId1"/>
        <a:stretch>
          <a:fillRect/>
        </a:stretch>
      </xdr:blipFill>
      <xdr:spPr>
        <a:xfrm>
          <a:off x="9987743551" y="10858500"/>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D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D5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67585" name="Object 1" hidden="1">
                <a:extLst>
                  <a:ext uri="{63B3BB69-23CF-44E3-9099-C40C66FF867C}">
                    <a14:compatExt spid="_x0000_s67585"/>
                  </a:ext>
                  <a:ext uri="{FF2B5EF4-FFF2-40B4-BE49-F238E27FC236}">
                    <a16:creationId xmlns:a16="http://schemas.microsoft.com/office/drawing/2014/main" id="{00000000-0008-0000-D500-0000010801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6" name="Text Box 4">
            <a:extLst>
              <a:ext uri="{FF2B5EF4-FFF2-40B4-BE49-F238E27FC236}">
                <a16:creationId xmlns:a16="http://schemas.microsoft.com/office/drawing/2014/main" id="{00000000-0008-0000-D500-000006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7" name="Picture 6" descr="index">
          <a:extLst>
            <a:ext uri="{FF2B5EF4-FFF2-40B4-BE49-F238E27FC236}">
              <a16:creationId xmlns:a16="http://schemas.microsoft.com/office/drawing/2014/main" id="{00000000-0008-0000-D5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8" name="Picture 7">
          <a:extLst>
            <a:ext uri="{FF2B5EF4-FFF2-40B4-BE49-F238E27FC236}">
              <a16:creationId xmlns:a16="http://schemas.microsoft.com/office/drawing/2014/main" id="{00000000-0008-0000-D500-000008000000}"/>
            </a:ext>
          </a:extLst>
        </xdr:cNvPr>
        <xdr:cNvPicPr>
          <a:picLocks noChangeAspect="1"/>
        </xdr:cNvPicPr>
      </xdr:nvPicPr>
      <xdr:blipFill>
        <a:blip xmlns:r="http://schemas.openxmlformats.org/officeDocument/2006/relationships" r:embed="rId1"/>
        <a:stretch>
          <a:fillRect/>
        </a:stretch>
      </xdr:blipFill>
      <xdr:spPr>
        <a:xfrm>
          <a:off x="9987743551" y="105346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67586" name="Check Box 2" hidden="1">
              <a:extLst>
                <a:ext uri="{63B3BB69-23CF-44E3-9099-C40C66FF867C}">
                  <a14:compatExt spid="_x0000_s67586"/>
                </a:ext>
                <a:ext uri="{FF2B5EF4-FFF2-40B4-BE49-F238E27FC236}">
                  <a16:creationId xmlns:a16="http://schemas.microsoft.com/office/drawing/2014/main" id="{00000000-0008-0000-D500-0000020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67587" name="Check Box 3" hidden="1">
              <a:extLst>
                <a:ext uri="{63B3BB69-23CF-44E3-9099-C40C66FF867C}">
                  <a14:compatExt spid="_x0000_s67587"/>
                </a:ext>
                <a:ext uri="{FF2B5EF4-FFF2-40B4-BE49-F238E27FC236}">
                  <a16:creationId xmlns:a16="http://schemas.microsoft.com/office/drawing/2014/main" id="{00000000-0008-0000-D500-0000030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67588" name="Check Box 4" hidden="1">
              <a:extLst>
                <a:ext uri="{63B3BB69-23CF-44E3-9099-C40C66FF867C}">
                  <a14:compatExt spid="_x0000_s67588"/>
                </a:ext>
                <a:ext uri="{FF2B5EF4-FFF2-40B4-BE49-F238E27FC236}">
                  <a16:creationId xmlns:a16="http://schemas.microsoft.com/office/drawing/2014/main" id="{00000000-0008-0000-D500-0000040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67589" name="Check Box 5" hidden="1">
              <a:extLst>
                <a:ext uri="{63B3BB69-23CF-44E3-9099-C40C66FF867C}">
                  <a14:compatExt spid="_x0000_s67589"/>
                </a:ext>
                <a:ext uri="{FF2B5EF4-FFF2-40B4-BE49-F238E27FC236}">
                  <a16:creationId xmlns:a16="http://schemas.microsoft.com/office/drawing/2014/main" id="{00000000-0008-0000-D500-0000050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67590" name="Check Box 6" hidden="1">
              <a:extLst>
                <a:ext uri="{63B3BB69-23CF-44E3-9099-C40C66FF867C}">
                  <a14:compatExt spid="_x0000_s67590"/>
                </a:ext>
                <a:ext uri="{FF2B5EF4-FFF2-40B4-BE49-F238E27FC236}">
                  <a16:creationId xmlns:a16="http://schemas.microsoft.com/office/drawing/2014/main" id="{00000000-0008-0000-D500-0000060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215.xml><?xml version="1.0" encoding="utf-8"?>
<xdr:wsDr xmlns:xdr="http://schemas.openxmlformats.org/drawingml/2006/spreadsheetDrawing" xmlns:a="http://schemas.openxmlformats.org/drawingml/2006/main">
  <xdr:twoCellAnchor>
    <xdr:from>
      <xdr:col>1</xdr:col>
      <xdr:colOff>321129</xdr:colOff>
      <xdr:row>1</xdr:row>
      <xdr:rowOff>1780246</xdr:rowOff>
    </xdr:from>
    <xdr:to>
      <xdr:col>5</xdr:col>
      <xdr:colOff>266700</xdr:colOff>
      <xdr:row>2</xdr:row>
      <xdr:rowOff>3425278</xdr:rowOff>
    </xdr:to>
    <xdr:pic>
      <xdr:nvPicPr>
        <xdr:cNvPr id="2" name="Picture 1">
          <a:extLst>
            <a:ext uri="{FF2B5EF4-FFF2-40B4-BE49-F238E27FC236}">
              <a16:creationId xmlns:a16="http://schemas.microsoft.com/office/drawing/2014/main" id="{00000000-0008-0000-D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1481100" y="2085046"/>
          <a:ext cx="72893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506186</xdr:colOff>
      <xdr:row>1</xdr:row>
      <xdr:rowOff>1602416</xdr:rowOff>
    </xdr:from>
    <xdr:to>
      <xdr:col>13</xdr:col>
      <xdr:colOff>3639808</xdr:colOff>
      <xdr:row>2</xdr:row>
      <xdr:rowOff>2849336</xdr:rowOff>
    </xdr:to>
    <xdr:pic>
      <xdr:nvPicPr>
        <xdr:cNvPr id="3" name="Picture 2" descr="index">
          <a:extLst>
            <a:ext uri="{FF2B5EF4-FFF2-40B4-BE49-F238E27FC236}">
              <a16:creationId xmlns:a16="http://schemas.microsoft.com/office/drawing/2014/main" id="{00000000-0008-0000-D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9741292" y="1907216"/>
          <a:ext cx="11153672" cy="4218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66</xdr:row>
      <xdr:rowOff>233589</xdr:rowOff>
    </xdr:from>
    <xdr:to>
      <xdr:col>6</xdr:col>
      <xdr:colOff>4940527</xdr:colOff>
      <xdr:row>66</xdr:row>
      <xdr:rowOff>587374</xdr:rowOff>
    </xdr:to>
    <xdr:sp macro="" textlink="">
      <xdr:nvSpPr>
        <xdr:cNvPr id="4" name="Rectangle 3">
          <a:extLst>
            <a:ext uri="{FF2B5EF4-FFF2-40B4-BE49-F238E27FC236}">
              <a16:creationId xmlns:a16="http://schemas.microsoft.com/office/drawing/2014/main" id="{00000000-0008-0000-D600-000004000000}"/>
            </a:ext>
          </a:extLst>
        </xdr:cNvPr>
        <xdr:cNvSpPr/>
      </xdr:nvSpPr>
      <xdr:spPr>
        <a:xfrm>
          <a:off x="10015569023" y="170635839"/>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1130525</xdr:colOff>
      <xdr:row>66</xdr:row>
      <xdr:rowOff>258536</xdr:rowOff>
    </xdr:from>
    <xdr:to>
      <xdr:col>6</xdr:col>
      <xdr:colOff>273276</xdr:colOff>
      <xdr:row>66</xdr:row>
      <xdr:rowOff>721177</xdr:rowOff>
    </xdr:to>
    <xdr:sp macro="" textlink="">
      <xdr:nvSpPr>
        <xdr:cNvPr id="5" name="Rectangle 4">
          <a:extLst>
            <a:ext uri="{FF2B5EF4-FFF2-40B4-BE49-F238E27FC236}">
              <a16:creationId xmlns:a16="http://schemas.microsoft.com/office/drawing/2014/main" id="{00000000-0008-0000-D600-000005000000}"/>
            </a:ext>
          </a:extLst>
        </xdr:cNvPr>
        <xdr:cNvSpPr/>
      </xdr:nvSpPr>
      <xdr:spPr>
        <a:xfrm>
          <a:off x="10020236274" y="17066078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8</xdr:col>
      <xdr:colOff>865413</xdr:colOff>
      <xdr:row>66</xdr:row>
      <xdr:rowOff>187099</xdr:rowOff>
    </xdr:from>
    <xdr:to>
      <xdr:col>8</xdr:col>
      <xdr:colOff>1296761</xdr:colOff>
      <xdr:row>66</xdr:row>
      <xdr:rowOff>649741</xdr:rowOff>
    </xdr:to>
    <xdr:sp macro="" textlink="">
      <xdr:nvSpPr>
        <xdr:cNvPr id="6" name="Rectangle 5">
          <a:extLst>
            <a:ext uri="{FF2B5EF4-FFF2-40B4-BE49-F238E27FC236}">
              <a16:creationId xmlns:a16="http://schemas.microsoft.com/office/drawing/2014/main" id="{00000000-0008-0000-D600-000006000000}"/>
            </a:ext>
          </a:extLst>
        </xdr:cNvPr>
        <xdr:cNvSpPr/>
      </xdr:nvSpPr>
      <xdr:spPr>
        <a:xfrm>
          <a:off x="10003134589" y="170589349"/>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5</xdr:col>
      <xdr:colOff>0</xdr:colOff>
      <xdr:row>66</xdr:row>
      <xdr:rowOff>0</xdr:rowOff>
    </xdr:from>
    <xdr:to>
      <xdr:col>5</xdr:col>
      <xdr:colOff>9524</xdr:colOff>
      <xdr:row>66</xdr:row>
      <xdr:rowOff>219048</xdr:rowOff>
    </xdr:to>
    <xdr:pic>
      <xdr:nvPicPr>
        <xdr:cNvPr id="7" name="Picture 6">
          <a:extLst>
            <a:ext uri="{FF2B5EF4-FFF2-40B4-BE49-F238E27FC236}">
              <a16:creationId xmlns:a16="http://schemas.microsoft.com/office/drawing/2014/main" id="{00000000-0008-0000-D600-000007000000}"/>
            </a:ext>
          </a:extLst>
        </xdr:cNvPr>
        <xdr:cNvPicPr>
          <a:picLocks noChangeAspect="1"/>
        </xdr:cNvPicPr>
      </xdr:nvPicPr>
      <xdr:blipFill>
        <a:blip xmlns:r="http://schemas.openxmlformats.org/officeDocument/2006/relationships" r:embed="rId3"/>
        <a:stretch>
          <a:fillRect/>
        </a:stretch>
      </xdr:blipFill>
      <xdr:spPr>
        <a:xfrm>
          <a:off x="10021738276" y="170402250"/>
          <a:ext cx="9524" cy="219048"/>
        </a:xfrm>
        <a:prstGeom prst="rect">
          <a:avLst/>
        </a:prstGeom>
      </xdr:spPr>
    </xdr:pic>
    <xdr:clientData/>
  </xdr:twoCellAnchor>
  <xdr:twoCellAnchor>
    <xdr:from>
      <xdr:col>9</xdr:col>
      <xdr:colOff>3221263</xdr:colOff>
      <xdr:row>66</xdr:row>
      <xdr:rowOff>188686</xdr:rowOff>
    </xdr:from>
    <xdr:to>
      <xdr:col>9</xdr:col>
      <xdr:colOff>3652611</xdr:colOff>
      <xdr:row>66</xdr:row>
      <xdr:rowOff>651328</xdr:rowOff>
    </xdr:to>
    <xdr:sp macro="" textlink="">
      <xdr:nvSpPr>
        <xdr:cNvPr id="8" name="Rectangle 7">
          <a:extLst>
            <a:ext uri="{FF2B5EF4-FFF2-40B4-BE49-F238E27FC236}">
              <a16:creationId xmlns:a16="http://schemas.microsoft.com/office/drawing/2014/main" id="{00000000-0008-0000-D600-000008000000}"/>
            </a:ext>
          </a:extLst>
        </xdr:cNvPr>
        <xdr:cNvSpPr/>
      </xdr:nvSpPr>
      <xdr:spPr>
        <a:xfrm>
          <a:off x="9998321289" y="17059093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368525</xdr:colOff>
      <xdr:row>66</xdr:row>
      <xdr:rowOff>290286</xdr:rowOff>
    </xdr:from>
    <xdr:to>
      <xdr:col>3</xdr:col>
      <xdr:colOff>749526</xdr:colOff>
      <xdr:row>66</xdr:row>
      <xdr:rowOff>752927</xdr:rowOff>
    </xdr:to>
    <xdr:sp macro="" textlink="">
      <xdr:nvSpPr>
        <xdr:cNvPr id="9" name="Rectangle 8">
          <a:extLst>
            <a:ext uri="{FF2B5EF4-FFF2-40B4-BE49-F238E27FC236}">
              <a16:creationId xmlns:a16="http://schemas.microsoft.com/office/drawing/2014/main" id="{00000000-0008-0000-D600-000009000000}"/>
            </a:ext>
          </a:extLst>
        </xdr:cNvPr>
        <xdr:cNvSpPr/>
      </xdr:nvSpPr>
      <xdr:spPr>
        <a:xfrm>
          <a:off x="10024493949" y="17069253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10</xdr:col>
      <xdr:colOff>3221263</xdr:colOff>
      <xdr:row>66</xdr:row>
      <xdr:rowOff>188686</xdr:rowOff>
    </xdr:from>
    <xdr:to>
      <xdr:col>10</xdr:col>
      <xdr:colOff>3652611</xdr:colOff>
      <xdr:row>66</xdr:row>
      <xdr:rowOff>651328</xdr:rowOff>
    </xdr:to>
    <xdr:sp macro="" textlink="">
      <xdr:nvSpPr>
        <xdr:cNvPr id="10" name="Rectangle 9">
          <a:extLst>
            <a:ext uri="{FF2B5EF4-FFF2-40B4-BE49-F238E27FC236}">
              <a16:creationId xmlns:a16="http://schemas.microsoft.com/office/drawing/2014/main" id="{00000000-0008-0000-D600-00000A000000}"/>
            </a:ext>
          </a:extLst>
        </xdr:cNvPr>
        <xdr:cNvSpPr/>
      </xdr:nvSpPr>
      <xdr:spPr>
        <a:xfrm>
          <a:off x="9993358764" y="170590936"/>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216.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D700-000002000000}"/>
            </a:ext>
          </a:extLst>
        </xdr:cNvPr>
        <xdr:cNvPicPr>
          <a:picLocks noChangeAspect="1"/>
        </xdr:cNvPicPr>
      </xdr:nvPicPr>
      <xdr:blipFill>
        <a:blip xmlns:r="http://schemas.openxmlformats.org/officeDocument/2006/relationships" r:embed="rId1"/>
        <a:stretch>
          <a:fillRect/>
        </a:stretch>
      </xdr:blipFill>
      <xdr:spPr>
        <a:xfrm>
          <a:off x="9987743551" y="10572750"/>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D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9815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D7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50177" name="Object 1" hidden="1">
                <a:extLst>
                  <a:ext uri="{63B3BB69-23CF-44E3-9099-C40C66FF867C}">
                    <a14:compatExt spid="_x0000_s50177"/>
                  </a:ext>
                  <a:ext uri="{FF2B5EF4-FFF2-40B4-BE49-F238E27FC236}">
                    <a16:creationId xmlns:a16="http://schemas.microsoft.com/office/drawing/2014/main" id="{00000000-0008-0000-D700-000001C400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6" name="Text Box 4">
            <a:extLst>
              <a:ext uri="{FF2B5EF4-FFF2-40B4-BE49-F238E27FC236}">
                <a16:creationId xmlns:a16="http://schemas.microsoft.com/office/drawing/2014/main" id="{00000000-0008-0000-D700-000006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7" name="Picture 6" descr="index">
          <a:extLst>
            <a:ext uri="{FF2B5EF4-FFF2-40B4-BE49-F238E27FC236}">
              <a16:creationId xmlns:a16="http://schemas.microsoft.com/office/drawing/2014/main" id="{00000000-0008-0000-D7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9871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8" name="Picture 7">
          <a:extLst>
            <a:ext uri="{FF2B5EF4-FFF2-40B4-BE49-F238E27FC236}">
              <a16:creationId xmlns:a16="http://schemas.microsoft.com/office/drawing/2014/main" id="{00000000-0008-0000-D700-000008000000}"/>
            </a:ext>
          </a:extLst>
        </xdr:cNvPr>
        <xdr:cNvPicPr>
          <a:picLocks noChangeAspect="1"/>
        </xdr:cNvPicPr>
      </xdr:nvPicPr>
      <xdr:blipFill>
        <a:blip xmlns:r="http://schemas.openxmlformats.org/officeDocument/2006/relationships" r:embed="rId1"/>
        <a:stretch>
          <a:fillRect/>
        </a:stretch>
      </xdr:blipFill>
      <xdr:spPr>
        <a:xfrm>
          <a:off x="9987743551" y="102489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50178" name="Check Box 2" hidden="1">
              <a:extLst>
                <a:ext uri="{63B3BB69-23CF-44E3-9099-C40C66FF867C}">
                  <a14:compatExt spid="_x0000_s50178"/>
                </a:ext>
                <a:ext uri="{FF2B5EF4-FFF2-40B4-BE49-F238E27FC236}">
                  <a16:creationId xmlns:a16="http://schemas.microsoft.com/office/drawing/2014/main" id="{00000000-0008-0000-D700-000002C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50179" name="Check Box 3" hidden="1">
              <a:extLst>
                <a:ext uri="{63B3BB69-23CF-44E3-9099-C40C66FF867C}">
                  <a14:compatExt spid="_x0000_s50179"/>
                </a:ext>
                <a:ext uri="{FF2B5EF4-FFF2-40B4-BE49-F238E27FC236}">
                  <a16:creationId xmlns:a16="http://schemas.microsoft.com/office/drawing/2014/main" id="{00000000-0008-0000-D700-000003C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50180" name="Check Box 4" hidden="1">
              <a:extLst>
                <a:ext uri="{63B3BB69-23CF-44E3-9099-C40C66FF867C}">
                  <a14:compatExt spid="_x0000_s50180"/>
                </a:ext>
                <a:ext uri="{FF2B5EF4-FFF2-40B4-BE49-F238E27FC236}">
                  <a16:creationId xmlns:a16="http://schemas.microsoft.com/office/drawing/2014/main" id="{00000000-0008-0000-D700-000004C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50181" name="Check Box 5" hidden="1">
              <a:extLst>
                <a:ext uri="{63B3BB69-23CF-44E3-9099-C40C66FF867C}">
                  <a14:compatExt spid="_x0000_s50181"/>
                </a:ext>
                <a:ext uri="{FF2B5EF4-FFF2-40B4-BE49-F238E27FC236}">
                  <a16:creationId xmlns:a16="http://schemas.microsoft.com/office/drawing/2014/main" id="{00000000-0008-0000-D700-000005C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50182" name="Check Box 6" hidden="1">
              <a:extLst>
                <a:ext uri="{63B3BB69-23CF-44E3-9099-C40C66FF867C}">
                  <a14:compatExt spid="_x0000_s50182"/>
                </a:ext>
                <a:ext uri="{FF2B5EF4-FFF2-40B4-BE49-F238E27FC236}">
                  <a16:creationId xmlns:a16="http://schemas.microsoft.com/office/drawing/2014/main" id="{00000000-0008-0000-D700-000006C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217.xml><?xml version="1.0" encoding="utf-8"?>
<xdr:wsDr xmlns:xdr="http://schemas.openxmlformats.org/drawingml/2006/spreadsheetDrawing" xmlns:a="http://schemas.openxmlformats.org/drawingml/2006/main">
  <xdr:twoCellAnchor>
    <xdr:from>
      <xdr:col>1</xdr:col>
      <xdr:colOff>321129</xdr:colOff>
      <xdr:row>1</xdr:row>
      <xdr:rowOff>1780246</xdr:rowOff>
    </xdr:from>
    <xdr:to>
      <xdr:col>5</xdr:col>
      <xdr:colOff>266700</xdr:colOff>
      <xdr:row>2</xdr:row>
      <xdr:rowOff>3425278</xdr:rowOff>
    </xdr:to>
    <xdr:pic>
      <xdr:nvPicPr>
        <xdr:cNvPr id="2" name="Picture 1">
          <a:extLst>
            <a:ext uri="{FF2B5EF4-FFF2-40B4-BE49-F238E27FC236}">
              <a16:creationId xmlns:a16="http://schemas.microsoft.com/office/drawing/2014/main" id="{00000000-0008-0000-D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1481100" y="2085046"/>
          <a:ext cx="72893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506186</xdr:colOff>
      <xdr:row>1</xdr:row>
      <xdr:rowOff>1602416</xdr:rowOff>
    </xdr:from>
    <xdr:to>
      <xdr:col>13</xdr:col>
      <xdr:colOff>3639808</xdr:colOff>
      <xdr:row>2</xdr:row>
      <xdr:rowOff>2849336</xdr:rowOff>
    </xdr:to>
    <xdr:pic>
      <xdr:nvPicPr>
        <xdr:cNvPr id="3" name="Picture 2" descr="index">
          <a:extLst>
            <a:ext uri="{FF2B5EF4-FFF2-40B4-BE49-F238E27FC236}">
              <a16:creationId xmlns:a16="http://schemas.microsoft.com/office/drawing/2014/main" id="{00000000-0008-0000-D8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9741292" y="1907216"/>
          <a:ext cx="11153672" cy="4218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66</xdr:row>
      <xdr:rowOff>233589</xdr:rowOff>
    </xdr:from>
    <xdr:to>
      <xdr:col>6</xdr:col>
      <xdr:colOff>4940527</xdr:colOff>
      <xdr:row>66</xdr:row>
      <xdr:rowOff>587374</xdr:rowOff>
    </xdr:to>
    <xdr:sp macro="" textlink="">
      <xdr:nvSpPr>
        <xdr:cNvPr id="4" name="Rectangle 3">
          <a:extLst>
            <a:ext uri="{FF2B5EF4-FFF2-40B4-BE49-F238E27FC236}">
              <a16:creationId xmlns:a16="http://schemas.microsoft.com/office/drawing/2014/main" id="{00000000-0008-0000-D800-000004000000}"/>
            </a:ext>
          </a:extLst>
        </xdr:cNvPr>
        <xdr:cNvSpPr/>
      </xdr:nvSpPr>
      <xdr:spPr>
        <a:xfrm>
          <a:off x="10015569023" y="16841651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1130525</xdr:colOff>
      <xdr:row>66</xdr:row>
      <xdr:rowOff>258536</xdr:rowOff>
    </xdr:from>
    <xdr:to>
      <xdr:col>6</xdr:col>
      <xdr:colOff>273276</xdr:colOff>
      <xdr:row>66</xdr:row>
      <xdr:rowOff>721177</xdr:rowOff>
    </xdr:to>
    <xdr:sp macro="" textlink="">
      <xdr:nvSpPr>
        <xdr:cNvPr id="5" name="Rectangle 4">
          <a:extLst>
            <a:ext uri="{FF2B5EF4-FFF2-40B4-BE49-F238E27FC236}">
              <a16:creationId xmlns:a16="http://schemas.microsoft.com/office/drawing/2014/main" id="{00000000-0008-0000-D800-000005000000}"/>
            </a:ext>
          </a:extLst>
        </xdr:cNvPr>
        <xdr:cNvSpPr/>
      </xdr:nvSpPr>
      <xdr:spPr>
        <a:xfrm>
          <a:off x="10020236274" y="16844146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8</xdr:col>
      <xdr:colOff>865413</xdr:colOff>
      <xdr:row>66</xdr:row>
      <xdr:rowOff>187099</xdr:rowOff>
    </xdr:from>
    <xdr:to>
      <xdr:col>8</xdr:col>
      <xdr:colOff>1296761</xdr:colOff>
      <xdr:row>66</xdr:row>
      <xdr:rowOff>649741</xdr:rowOff>
    </xdr:to>
    <xdr:sp macro="" textlink="">
      <xdr:nvSpPr>
        <xdr:cNvPr id="6" name="Rectangle 5">
          <a:extLst>
            <a:ext uri="{FF2B5EF4-FFF2-40B4-BE49-F238E27FC236}">
              <a16:creationId xmlns:a16="http://schemas.microsoft.com/office/drawing/2014/main" id="{00000000-0008-0000-D800-000006000000}"/>
            </a:ext>
          </a:extLst>
        </xdr:cNvPr>
        <xdr:cNvSpPr/>
      </xdr:nvSpPr>
      <xdr:spPr>
        <a:xfrm>
          <a:off x="10003134589" y="16837002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5</xdr:col>
      <xdr:colOff>0</xdr:colOff>
      <xdr:row>66</xdr:row>
      <xdr:rowOff>0</xdr:rowOff>
    </xdr:from>
    <xdr:to>
      <xdr:col>5</xdr:col>
      <xdr:colOff>9524</xdr:colOff>
      <xdr:row>66</xdr:row>
      <xdr:rowOff>219048</xdr:rowOff>
    </xdr:to>
    <xdr:pic>
      <xdr:nvPicPr>
        <xdr:cNvPr id="7" name="Picture 6">
          <a:extLst>
            <a:ext uri="{FF2B5EF4-FFF2-40B4-BE49-F238E27FC236}">
              <a16:creationId xmlns:a16="http://schemas.microsoft.com/office/drawing/2014/main" id="{00000000-0008-0000-D800-000007000000}"/>
            </a:ext>
          </a:extLst>
        </xdr:cNvPr>
        <xdr:cNvPicPr>
          <a:picLocks noChangeAspect="1"/>
        </xdr:cNvPicPr>
      </xdr:nvPicPr>
      <xdr:blipFill>
        <a:blip xmlns:r="http://schemas.openxmlformats.org/officeDocument/2006/relationships" r:embed="rId3"/>
        <a:stretch>
          <a:fillRect/>
        </a:stretch>
      </xdr:blipFill>
      <xdr:spPr>
        <a:xfrm>
          <a:off x="10021738276" y="168182925"/>
          <a:ext cx="9524" cy="219048"/>
        </a:xfrm>
        <a:prstGeom prst="rect">
          <a:avLst/>
        </a:prstGeom>
      </xdr:spPr>
    </xdr:pic>
    <xdr:clientData/>
  </xdr:twoCellAnchor>
  <xdr:twoCellAnchor>
    <xdr:from>
      <xdr:col>9</xdr:col>
      <xdr:colOff>3221263</xdr:colOff>
      <xdr:row>66</xdr:row>
      <xdr:rowOff>188686</xdr:rowOff>
    </xdr:from>
    <xdr:to>
      <xdr:col>9</xdr:col>
      <xdr:colOff>3652611</xdr:colOff>
      <xdr:row>66</xdr:row>
      <xdr:rowOff>651328</xdr:rowOff>
    </xdr:to>
    <xdr:sp macro="" textlink="">
      <xdr:nvSpPr>
        <xdr:cNvPr id="8" name="Rectangle 7">
          <a:extLst>
            <a:ext uri="{FF2B5EF4-FFF2-40B4-BE49-F238E27FC236}">
              <a16:creationId xmlns:a16="http://schemas.microsoft.com/office/drawing/2014/main" id="{00000000-0008-0000-D800-000008000000}"/>
            </a:ext>
          </a:extLst>
        </xdr:cNvPr>
        <xdr:cNvSpPr/>
      </xdr:nvSpPr>
      <xdr:spPr>
        <a:xfrm>
          <a:off x="9998321289" y="1683716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368525</xdr:colOff>
      <xdr:row>66</xdr:row>
      <xdr:rowOff>290286</xdr:rowOff>
    </xdr:from>
    <xdr:to>
      <xdr:col>3</xdr:col>
      <xdr:colOff>749526</xdr:colOff>
      <xdr:row>66</xdr:row>
      <xdr:rowOff>752927</xdr:rowOff>
    </xdr:to>
    <xdr:sp macro="" textlink="">
      <xdr:nvSpPr>
        <xdr:cNvPr id="9" name="Rectangle 8">
          <a:extLst>
            <a:ext uri="{FF2B5EF4-FFF2-40B4-BE49-F238E27FC236}">
              <a16:creationId xmlns:a16="http://schemas.microsoft.com/office/drawing/2014/main" id="{00000000-0008-0000-D800-000009000000}"/>
            </a:ext>
          </a:extLst>
        </xdr:cNvPr>
        <xdr:cNvSpPr/>
      </xdr:nvSpPr>
      <xdr:spPr>
        <a:xfrm>
          <a:off x="10024493949" y="16847321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10</xdr:col>
      <xdr:colOff>3221263</xdr:colOff>
      <xdr:row>66</xdr:row>
      <xdr:rowOff>188686</xdr:rowOff>
    </xdr:from>
    <xdr:to>
      <xdr:col>10</xdr:col>
      <xdr:colOff>3652611</xdr:colOff>
      <xdr:row>66</xdr:row>
      <xdr:rowOff>651328</xdr:rowOff>
    </xdr:to>
    <xdr:sp macro="" textlink="">
      <xdr:nvSpPr>
        <xdr:cNvPr id="10" name="Rectangle 9">
          <a:extLst>
            <a:ext uri="{FF2B5EF4-FFF2-40B4-BE49-F238E27FC236}">
              <a16:creationId xmlns:a16="http://schemas.microsoft.com/office/drawing/2014/main" id="{00000000-0008-0000-D800-00000A000000}"/>
            </a:ext>
          </a:extLst>
        </xdr:cNvPr>
        <xdr:cNvSpPr/>
      </xdr:nvSpPr>
      <xdr:spPr>
        <a:xfrm>
          <a:off x="9993358764" y="1683716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218.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D900-000002000000}"/>
            </a:ext>
          </a:extLst>
        </xdr:cNvPr>
        <xdr:cNvPicPr>
          <a:picLocks noChangeAspect="1"/>
        </xdr:cNvPicPr>
      </xdr:nvPicPr>
      <xdr:blipFill>
        <a:blip xmlns:r="http://schemas.openxmlformats.org/officeDocument/2006/relationships" r:embed="rId1"/>
        <a:stretch>
          <a:fillRect/>
        </a:stretch>
      </xdr:blipFill>
      <xdr:spPr>
        <a:xfrm>
          <a:off x="9989181826" y="111061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28575</xdr:rowOff>
        </xdr:to>
        <xdr:sp macro="" textlink="">
          <xdr:nvSpPr>
            <xdr:cNvPr id="33793" name="Check Box 1" hidden="1">
              <a:extLst>
                <a:ext uri="{63B3BB69-23CF-44E3-9099-C40C66FF867C}">
                  <a14:compatExt spid="_x0000_s33793"/>
                </a:ext>
                <a:ext uri="{FF2B5EF4-FFF2-40B4-BE49-F238E27FC236}">
                  <a16:creationId xmlns:a16="http://schemas.microsoft.com/office/drawing/2014/main" id="{00000000-0008-0000-D900-000001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1000125</xdr:colOff>
          <xdr:row>36</xdr:row>
          <xdr:rowOff>9525</xdr:rowOff>
        </xdr:to>
        <xdr:sp macro="" textlink="">
          <xdr:nvSpPr>
            <xdr:cNvPr id="33794" name="Check Box 2" hidden="1">
              <a:extLst>
                <a:ext uri="{63B3BB69-23CF-44E3-9099-C40C66FF867C}">
                  <a14:compatExt spid="_x0000_s33794"/>
                </a:ext>
                <a:ext uri="{FF2B5EF4-FFF2-40B4-BE49-F238E27FC236}">
                  <a16:creationId xmlns:a16="http://schemas.microsoft.com/office/drawing/2014/main" id="{00000000-0008-0000-D900-000002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33795" name="Check Box 3" hidden="1">
              <a:extLst>
                <a:ext uri="{63B3BB69-23CF-44E3-9099-C40C66FF867C}">
                  <a14:compatExt spid="_x0000_s33795"/>
                </a:ext>
                <a:ext uri="{FF2B5EF4-FFF2-40B4-BE49-F238E27FC236}">
                  <a16:creationId xmlns:a16="http://schemas.microsoft.com/office/drawing/2014/main" id="{00000000-0008-0000-D900-000003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600075</xdr:colOff>
          <xdr:row>36</xdr:row>
          <xdr:rowOff>28575</xdr:rowOff>
        </xdr:to>
        <xdr:sp macro="" textlink="">
          <xdr:nvSpPr>
            <xdr:cNvPr id="33796" name="Check Box 4" hidden="1">
              <a:extLst>
                <a:ext uri="{63B3BB69-23CF-44E3-9099-C40C66FF867C}">
                  <a14:compatExt spid="_x0000_s33796"/>
                </a:ext>
                <a:ext uri="{FF2B5EF4-FFF2-40B4-BE49-F238E27FC236}">
                  <a16:creationId xmlns:a16="http://schemas.microsoft.com/office/drawing/2014/main" id="{00000000-0008-0000-D900-000004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28575</xdr:rowOff>
        </xdr:to>
        <xdr:sp macro="" textlink="">
          <xdr:nvSpPr>
            <xdr:cNvPr id="33797" name="Check Box 5" hidden="1">
              <a:extLst>
                <a:ext uri="{63B3BB69-23CF-44E3-9099-C40C66FF867C}">
                  <a14:compatExt spid="_x0000_s33797"/>
                </a:ext>
                <a:ext uri="{FF2B5EF4-FFF2-40B4-BE49-F238E27FC236}">
                  <a16:creationId xmlns:a16="http://schemas.microsoft.com/office/drawing/2014/main" id="{00000000-0008-0000-D900-000005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8" name="Picture 1">
          <a:extLst>
            <a:ext uri="{FF2B5EF4-FFF2-40B4-BE49-F238E27FC236}">
              <a16:creationId xmlns:a16="http://schemas.microsoft.com/office/drawing/2014/main" id="{00000000-0008-0000-D9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435681" y="781470"/>
          <a:ext cx="1219033"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9" name="Group 8">
          <a:extLst>
            <a:ext uri="{FF2B5EF4-FFF2-40B4-BE49-F238E27FC236}">
              <a16:creationId xmlns:a16="http://schemas.microsoft.com/office/drawing/2014/main" id="{00000000-0008-0000-D900-000009000000}"/>
            </a:ext>
          </a:extLst>
        </xdr:cNvPr>
        <xdr:cNvGrpSpPr>
          <a:grpSpLocks/>
        </xdr:cNvGrpSpPr>
      </xdr:nvGrpSpPr>
      <xdr:grpSpPr bwMode="auto">
        <a:xfrm>
          <a:off x="9949739870" y="776288"/>
          <a:ext cx="2501905" cy="1402556"/>
          <a:chOff x="7483" y="1187"/>
          <a:chExt cx="3022" cy="1915"/>
        </a:xfrm>
      </xdr:grpSpPr>
      <mc:AlternateContent xmlns:mc="http://schemas.openxmlformats.org/markup-compatibility/2006">
        <mc:Choice xmlns:a14="http://schemas.microsoft.com/office/drawing/2010/main" Requires="a14">
          <xdr:sp macro="" textlink="">
            <xdr:nvSpPr>
              <xdr:cNvPr id="33798" name="Object 6" hidden="1">
                <a:extLst>
                  <a:ext uri="{63B3BB69-23CF-44E3-9099-C40C66FF867C}">
                    <a14:compatExt spid="_x0000_s33798"/>
                  </a:ext>
                  <a:ext uri="{FF2B5EF4-FFF2-40B4-BE49-F238E27FC236}">
                    <a16:creationId xmlns:a16="http://schemas.microsoft.com/office/drawing/2014/main" id="{00000000-0008-0000-D900-0000068400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11" name="Text Box 4">
            <a:extLst>
              <a:ext uri="{FF2B5EF4-FFF2-40B4-BE49-F238E27FC236}">
                <a16:creationId xmlns:a16="http://schemas.microsoft.com/office/drawing/2014/main" id="{00000000-0008-0000-D900-00000B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12" name="Picture 11" descr="index">
          <a:extLst>
            <a:ext uri="{FF2B5EF4-FFF2-40B4-BE49-F238E27FC236}">
              <a16:creationId xmlns:a16="http://schemas.microsoft.com/office/drawing/2014/main" id="{00000000-0008-0000-D900-00000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68678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13" name="Picture 12">
          <a:extLst>
            <a:ext uri="{FF2B5EF4-FFF2-40B4-BE49-F238E27FC236}">
              <a16:creationId xmlns:a16="http://schemas.microsoft.com/office/drawing/2014/main" id="{00000000-0008-0000-D900-00000D000000}"/>
            </a:ext>
          </a:extLst>
        </xdr:cNvPr>
        <xdr:cNvPicPr>
          <a:picLocks noChangeAspect="1"/>
        </xdr:cNvPicPr>
      </xdr:nvPicPr>
      <xdr:blipFill>
        <a:blip xmlns:r="http://schemas.openxmlformats.org/officeDocument/2006/relationships" r:embed="rId1"/>
        <a:stretch>
          <a:fillRect/>
        </a:stretch>
      </xdr:blipFill>
      <xdr:spPr>
        <a:xfrm>
          <a:off x="9989181826" y="108204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33799" name="Check Box 7" hidden="1">
              <a:extLst>
                <a:ext uri="{63B3BB69-23CF-44E3-9099-C40C66FF867C}">
                  <a14:compatExt spid="_x0000_s33799"/>
                </a:ext>
                <a:ext uri="{FF2B5EF4-FFF2-40B4-BE49-F238E27FC236}">
                  <a16:creationId xmlns:a16="http://schemas.microsoft.com/office/drawing/2014/main" id="{00000000-0008-0000-D900-000007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33800" name="Check Box 8" hidden="1">
              <a:extLst>
                <a:ext uri="{63B3BB69-23CF-44E3-9099-C40C66FF867C}">
                  <a14:compatExt spid="_x0000_s33800"/>
                </a:ext>
                <a:ext uri="{FF2B5EF4-FFF2-40B4-BE49-F238E27FC236}">
                  <a16:creationId xmlns:a16="http://schemas.microsoft.com/office/drawing/2014/main" id="{00000000-0008-0000-D900-000008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33801" name="Check Box 9" hidden="1">
              <a:extLst>
                <a:ext uri="{63B3BB69-23CF-44E3-9099-C40C66FF867C}">
                  <a14:compatExt spid="_x0000_s33801"/>
                </a:ext>
                <a:ext uri="{FF2B5EF4-FFF2-40B4-BE49-F238E27FC236}">
                  <a16:creationId xmlns:a16="http://schemas.microsoft.com/office/drawing/2014/main" id="{00000000-0008-0000-D900-000009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33802" name="Check Box 10" hidden="1">
              <a:extLst>
                <a:ext uri="{63B3BB69-23CF-44E3-9099-C40C66FF867C}">
                  <a14:compatExt spid="_x0000_s33802"/>
                </a:ext>
                <a:ext uri="{FF2B5EF4-FFF2-40B4-BE49-F238E27FC236}">
                  <a16:creationId xmlns:a16="http://schemas.microsoft.com/office/drawing/2014/main" id="{00000000-0008-0000-D900-00000A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33803" name="Check Box 11" hidden="1">
              <a:extLst>
                <a:ext uri="{63B3BB69-23CF-44E3-9099-C40C66FF867C}">
                  <a14:compatExt spid="_x0000_s33803"/>
                </a:ext>
                <a:ext uri="{FF2B5EF4-FFF2-40B4-BE49-F238E27FC236}">
                  <a16:creationId xmlns:a16="http://schemas.microsoft.com/office/drawing/2014/main" id="{00000000-0008-0000-D900-00000B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219.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DA00-000002000000}"/>
            </a:ext>
          </a:extLst>
        </xdr:cNvPr>
        <xdr:cNvPicPr>
          <a:picLocks noChangeAspect="1"/>
        </xdr:cNvPicPr>
      </xdr:nvPicPr>
      <xdr:blipFill>
        <a:blip xmlns:r="http://schemas.openxmlformats.org/officeDocument/2006/relationships" r:embed="rId1"/>
        <a:stretch>
          <a:fillRect/>
        </a:stretch>
      </xdr:blipFill>
      <xdr:spPr>
        <a:xfrm>
          <a:off x="9988619851" y="107346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161925</xdr:colOff>
          <xdr:row>34</xdr:row>
          <xdr:rowOff>247650</xdr:rowOff>
        </xdr:to>
        <xdr:sp macro="" textlink="">
          <xdr:nvSpPr>
            <xdr:cNvPr id="20481" name="Check Box 1" hidden="1">
              <a:extLst>
                <a:ext uri="{63B3BB69-23CF-44E3-9099-C40C66FF867C}">
                  <a14:compatExt spid="_x0000_s20481"/>
                </a:ext>
                <a:ext uri="{FF2B5EF4-FFF2-40B4-BE49-F238E27FC236}">
                  <a16:creationId xmlns:a16="http://schemas.microsoft.com/office/drawing/2014/main" id="{00000000-0008-0000-DA00-00000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20482" name="Check Box 2" hidden="1">
              <a:extLst>
                <a:ext uri="{63B3BB69-23CF-44E3-9099-C40C66FF867C}">
                  <a14:compatExt spid="_x0000_s20482"/>
                </a:ext>
                <a:ext uri="{FF2B5EF4-FFF2-40B4-BE49-F238E27FC236}">
                  <a16:creationId xmlns:a16="http://schemas.microsoft.com/office/drawing/2014/main" id="{00000000-0008-0000-DA00-00000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20483" name="Check Box 3" hidden="1">
              <a:extLst>
                <a:ext uri="{63B3BB69-23CF-44E3-9099-C40C66FF867C}">
                  <a14:compatExt spid="_x0000_s20483"/>
                </a:ext>
                <a:ext uri="{FF2B5EF4-FFF2-40B4-BE49-F238E27FC236}">
                  <a16:creationId xmlns:a16="http://schemas.microsoft.com/office/drawing/2014/main" id="{00000000-0008-0000-DA00-00000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20484" name="Check Box 4" hidden="1">
              <a:extLst>
                <a:ext uri="{63B3BB69-23CF-44E3-9099-C40C66FF867C}">
                  <a14:compatExt spid="_x0000_s20484"/>
                </a:ext>
                <a:ext uri="{FF2B5EF4-FFF2-40B4-BE49-F238E27FC236}">
                  <a16:creationId xmlns:a16="http://schemas.microsoft.com/office/drawing/2014/main" id="{00000000-0008-0000-DA00-00000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7" name="Picture 1">
          <a:extLst>
            <a:ext uri="{FF2B5EF4-FFF2-40B4-BE49-F238E27FC236}">
              <a16:creationId xmlns:a16="http://schemas.microsoft.com/office/drawing/2014/main" id="{00000000-0008-0000-DA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8016581" y="84100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8" name="Group 7">
          <a:extLst>
            <a:ext uri="{FF2B5EF4-FFF2-40B4-BE49-F238E27FC236}">
              <a16:creationId xmlns:a16="http://schemas.microsoft.com/office/drawing/2014/main" id="{00000000-0008-0000-DA00-000008000000}"/>
            </a:ext>
          </a:extLst>
        </xdr:cNvPr>
        <xdr:cNvGrpSpPr>
          <a:grpSpLocks/>
        </xdr:cNvGrpSpPr>
      </xdr:nvGrpSpPr>
      <xdr:grpSpPr bwMode="auto">
        <a:xfrm>
          <a:off x="9988149433" y="771525"/>
          <a:ext cx="2513811" cy="1214008"/>
          <a:chOff x="7483" y="1187"/>
          <a:chExt cx="3022" cy="1915"/>
        </a:xfrm>
      </xdr:grpSpPr>
      <mc:AlternateContent xmlns:mc="http://schemas.openxmlformats.org/markup-compatibility/2006">
        <mc:Choice xmlns:a14="http://schemas.microsoft.com/office/drawing/2010/main" Requires="a14">
          <xdr:sp macro="" textlink="">
            <xdr:nvSpPr>
              <xdr:cNvPr id="20485" name="Object 5" hidden="1">
                <a:extLst>
                  <a:ext uri="{63B3BB69-23CF-44E3-9099-C40C66FF867C}">
                    <a14:compatExt spid="_x0000_s20485"/>
                  </a:ext>
                  <a:ext uri="{FF2B5EF4-FFF2-40B4-BE49-F238E27FC236}">
                    <a16:creationId xmlns:a16="http://schemas.microsoft.com/office/drawing/2014/main" id="{00000000-0008-0000-DA00-0000055000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10" name="Text Box 4">
            <a:extLst>
              <a:ext uri="{FF2B5EF4-FFF2-40B4-BE49-F238E27FC236}">
                <a16:creationId xmlns:a16="http://schemas.microsoft.com/office/drawing/2014/main" id="{00000000-0008-0000-DA00-00000A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11" name="Picture 10" descr="index">
          <a:extLst>
            <a:ext uri="{FF2B5EF4-FFF2-40B4-BE49-F238E27FC236}">
              <a16:creationId xmlns:a16="http://schemas.microsoft.com/office/drawing/2014/main" id="{00000000-0008-0000-DA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34246" y="841562"/>
          <a:ext cx="1690347"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20486" name="Check Box 6" hidden="1">
              <a:extLst>
                <a:ext uri="{63B3BB69-23CF-44E3-9099-C40C66FF867C}">
                  <a14:compatExt spid="_x0000_s20486"/>
                </a:ext>
                <a:ext uri="{FF2B5EF4-FFF2-40B4-BE49-F238E27FC236}">
                  <a16:creationId xmlns:a16="http://schemas.microsoft.com/office/drawing/2014/main" id="{00000000-0008-0000-DA00-00000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220.xml><?xml version="1.0" encoding="utf-8"?>
<xdr:wsDr xmlns:xdr="http://schemas.openxmlformats.org/drawingml/2006/spreadsheetDrawing" xmlns:a="http://schemas.openxmlformats.org/drawingml/2006/main">
  <xdr:twoCellAnchor>
    <xdr:from>
      <xdr:col>1</xdr:col>
      <xdr:colOff>625929</xdr:colOff>
      <xdr:row>1</xdr:row>
      <xdr:rowOff>141946</xdr:rowOff>
    </xdr:from>
    <xdr:to>
      <xdr:col>5</xdr:col>
      <xdr:colOff>571500</xdr:colOff>
      <xdr:row>1</xdr:row>
      <xdr:rowOff>4758778</xdr:rowOff>
    </xdr:to>
    <xdr:pic>
      <xdr:nvPicPr>
        <xdr:cNvPr id="2" name="Picture 1">
          <a:extLst>
            <a:ext uri="{FF2B5EF4-FFF2-40B4-BE49-F238E27FC236}">
              <a16:creationId xmlns:a16="http://schemas.microsoft.com/office/drawing/2014/main" id="{00000000-0008-0000-DB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08708075" y="446746"/>
          <a:ext cx="68321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163286</xdr:colOff>
      <xdr:row>1</xdr:row>
      <xdr:rowOff>230816</xdr:rowOff>
    </xdr:from>
    <xdr:to>
      <xdr:col>12</xdr:col>
      <xdr:colOff>3296908</xdr:colOff>
      <xdr:row>1</xdr:row>
      <xdr:rowOff>4449536</xdr:rowOff>
    </xdr:to>
    <xdr:pic>
      <xdr:nvPicPr>
        <xdr:cNvPr id="3" name="Picture 2" descr="index">
          <a:extLst>
            <a:ext uri="{FF2B5EF4-FFF2-40B4-BE49-F238E27FC236}">
              <a16:creationId xmlns:a16="http://schemas.microsoft.com/office/drawing/2014/main" id="{00000000-0008-0000-DB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036567" y="535616"/>
          <a:ext cx="10686947" cy="4218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20</xdr:row>
      <xdr:rowOff>233589</xdr:rowOff>
    </xdr:from>
    <xdr:to>
      <xdr:col>6</xdr:col>
      <xdr:colOff>4940527</xdr:colOff>
      <xdr:row>20</xdr:row>
      <xdr:rowOff>587374</xdr:rowOff>
    </xdr:to>
    <xdr:sp macro="" textlink="">
      <xdr:nvSpPr>
        <xdr:cNvPr id="4" name="Rectangle 3">
          <a:extLst>
            <a:ext uri="{FF2B5EF4-FFF2-40B4-BE49-F238E27FC236}">
              <a16:creationId xmlns:a16="http://schemas.microsoft.com/office/drawing/2014/main" id="{00000000-0008-0000-DB00-000004000000}"/>
            </a:ext>
          </a:extLst>
        </xdr:cNvPr>
        <xdr:cNvSpPr/>
      </xdr:nvSpPr>
      <xdr:spPr>
        <a:xfrm>
          <a:off x="10003100798" y="452582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1130525</xdr:colOff>
      <xdr:row>20</xdr:row>
      <xdr:rowOff>258536</xdr:rowOff>
    </xdr:from>
    <xdr:to>
      <xdr:col>6</xdr:col>
      <xdr:colOff>273276</xdr:colOff>
      <xdr:row>20</xdr:row>
      <xdr:rowOff>721177</xdr:rowOff>
    </xdr:to>
    <xdr:sp macro="" textlink="">
      <xdr:nvSpPr>
        <xdr:cNvPr id="5" name="Rectangle 4">
          <a:extLst>
            <a:ext uri="{FF2B5EF4-FFF2-40B4-BE49-F238E27FC236}">
              <a16:creationId xmlns:a16="http://schemas.microsoft.com/office/drawing/2014/main" id="{00000000-0008-0000-DB00-000005000000}"/>
            </a:ext>
          </a:extLst>
        </xdr:cNvPr>
        <xdr:cNvSpPr/>
      </xdr:nvSpPr>
      <xdr:spPr>
        <a:xfrm>
          <a:off x="10007768049" y="4528321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8</xdr:col>
      <xdr:colOff>865413</xdr:colOff>
      <xdr:row>20</xdr:row>
      <xdr:rowOff>187099</xdr:rowOff>
    </xdr:from>
    <xdr:to>
      <xdr:col>8</xdr:col>
      <xdr:colOff>1296761</xdr:colOff>
      <xdr:row>20</xdr:row>
      <xdr:rowOff>649741</xdr:rowOff>
    </xdr:to>
    <xdr:sp macro="" textlink="">
      <xdr:nvSpPr>
        <xdr:cNvPr id="6" name="Rectangle 5">
          <a:extLst>
            <a:ext uri="{FF2B5EF4-FFF2-40B4-BE49-F238E27FC236}">
              <a16:creationId xmlns:a16="http://schemas.microsoft.com/office/drawing/2014/main" id="{00000000-0008-0000-DB00-000006000000}"/>
            </a:ext>
          </a:extLst>
        </xdr:cNvPr>
        <xdr:cNvSpPr/>
      </xdr:nvSpPr>
      <xdr:spPr>
        <a:xfrm>
          <a:off x="9996438514" y="4521177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5</xdr:col>
      <xdr:colOff>0</xdr:colOff>
      <xdr:row>20</xdr:row>
      <xdr:rowOff>0</xdr:rowOff>
    </xdr:from>
    <xdr:to>
      <xdr:col>5</xdr:col>
      <xdr:colOff>9524</xdr:colOff>
      <xdr:row>20</xdr:row>
      <xdr:rowOff>219048</xdr:rowOff>
    </xdr:to>
    <xdr:pic>
      <xdr:nvPicPr>
        <xdr:cNvPr id="7" name="Picture 6">
          <a:extLst>
            <a:ext uri="{FF2B5EF4-FFF2-40B4-BE49-F238E27FC236}">
              <a16:creationId xmlns:a16="http://schemas.microsoft.com/office/drawing/2014/main" id="{00000000-0008-0000-DB00-000007000000}"/>
            </a:ext>
          </a:extLst>
        </xdr:cNvPr>
        <xdr:cNvPicPr>
          <a:picLocks noChangeAspect="1"/>
        </xdr:cNvPicPr>
      </xdr:nvPicPr>
      <xdr:blipFill>
        <a:blip xmlns:r="http://schemas.openxmlformats.org/officeDocument/2006/relationships" r:embed="rId3"/>
        <a:stretch>
          <a:fillRect/>
        </a:stretch>
      </xdr:blipFill>
      <xdr:spPr>
        <a:xfrm>
          <a:off x="10009270051" y="45024675"/>
          <a:ext cx="9524" cy="219048"/>
        </a:xfrm>
        <a:prstGeom prst="rect">
          <a:avLst/>
        </a:prstGeom>
      </xdr:spPr>
    </xdr:pic>
    <xdr:clientData/>
  </xdr:twoCellAnchor>
  <xdr:twoCellAnchor>
    <xdr:from>
      <xdr:col>9</xdr:col>
      <xdr:colOff>3221263</xdr:colOff>
      <xdr:row>20</xdr:row>
      <xdr:rowOff>188686</xdr:rowOff>
    </xdr:from>
    <xdr:to>
      <xdr:col>9</xdr:col>
      <xdr:colOff>3652611</xdr:colOff>
      <xdr:row>20</xdr:row>
      <xdr:rowOff>651328</xdr:rowOff>
    </xdr:to>
    <xdr:sp macro="" textlink="">
      <xdr:nvSpPr>
        <xdr:cNvPr id="8" name="Rectangle 7">
          <a:extLst>
            <a:ext uri="{FF2B5EF4-FFF2-40B4-BE49-F238E27FC236}">
              <a16:creationId xmlns:a16="http://schemas.microsoft.com/office/drawing/2014/main" id="{00000000-0008-0000-DB00-000008000000}"/>
            </a:ext>
          </a:extLst>
        </xdr:cNvPr>
        <xdr:cNvSpPr/>
      </xdr:nvSpPr>
      <xdr:spPr>
        <a:xfrm>
          <a:off x="9991625214" y="452133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368525</xdr:colOff>
      <xdr:row>20</xdr:row>
      <xdr:rowOff>290286</xdr:rowOff>
    </xdr:from>
    <xdr:to>
      <xdr:col>3</xdr:col>
      <xdr:colOff>749526</xdr:colOff>
      <xdr:row>20</xdr:row>
      <xdr:rowOff>752927</xdr:rowOff>
    </xdr:to>
    <xdr:sp macro="" textlink="">
      <xdr:nvSpPr>
        <xdr:cNvPr id="9" name="Rectangle 8">
          <a:extLst>
            <a:ext uri="{FF2B5EF4-FFF2-40B4-BE49-F238E27FC236}">
              <a16:creationId xmlns:a16="http://schemas.microsoft.com/office/drawing/2014/main" id="{00000000-0008-0000-DB00-000009000000}"/>
            </a:ext>
          </a:extLst>
        </xdr:cNvPr>
        <xdr:cNvSpPr/>
      </xdr:nvSpPr>
      <xdr:spPr>
        <a:xfrm>
          <a:off x="10012025724" y="4531496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221.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DC00-000002000000}"/>
            </a:ext>
          </a:extLst>
        </xdr:cNvPr>
        <xdr:cNvPicPr>
          <a:picLocks noChangeAspect="1"/>
        </xdr:cNvPicPr>
      </xdr:nvPicPr>
      <xdr:blipFill>
        <a:blip xmlns:r="http://schemas.openxmlformats.org/officeDocument/2006/relationships" r:embed="rId1"/>
        <a:stretch>
          <a:fillRect/>
        </a:stretch>
      </xdr:blipFill>
      <xdr:spPr>
        <a:xfrm>
          <a:off x="9987743551" y="10801350"/>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DC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4100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DC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18433" name="Object 1" hidden="1">
                <a:extLst>
                  <a:ext uri="{63B3BB69-23CF-44E3-9099-C40C66FF867C}">
                    <a14:compatExt spid="_x0000_s18433"/>
                  </a:ext>
                  <a:ext uri="{FF2B5EF4-FFF2-40B4-BE49-F238E27FC236}">
                    <a16:creationId xmlns:a16="http://schemas.microsoft.com/office/drawing/2014/main" id="{00000000-0008-0000-DC00-0000014800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6" name="Text Box 4">
            <a:extLst>
              <a:ext uri="{FF2B5EF4-FFF2-40B4-BE49-F238E27FC236}">
                <a16:creationId xmlns:a16="http://schemas.microsoft.com/office/drawing/2014/main" id="{00000000-0008-0000-DC00-000006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7" name="Picture 6" descr="index">
          <a:extLst>
            <a:ext uri="{FF2B5EF4-FFF2-40B4-BE49-F238E27FC236}">
              <a16:creationId xmlns:a16="http://schemas.microsoft.com/office/drawing/2014/main" id="{00000000-0008-0000-DC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4156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8" name="Picture 7">
          <a:extLst>
            <a:ext uri="{FF2B5EF4-FFF2-40B4-BE49-F238E27FC236}">
              <a16:creationId xmlns:a16="http://schemas.microsoft.com/office/drawing/2014/main" id="{00000000-0008-0000-DC00-000008000000}"/>
            </a:ext>
          </a:extLst>
        </xdr:cNvPr>
        <xdr:cNvPicPr>
          <a:picLocks noChangeAspect="1"/>
        </xdr:cNvPicPr>
      </xdr:nvPicPr>
      <xdr:blipFill>
        <a:blip xmlns:r="http://schemas.openxmlformats.org/officeDocument/2006/relationships" r:embed="rId1"/>
        <a:stretch>
          <a:fillRect/>
        </a:stretch>
      </xdr:blipFill>
      <xdr:spPr>
        <a:xfrm>
          <a:off x="9987743551" y="104775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18434" name="Check Box 2" hidden="1">
              <a:extLst>
                <a:ext uri="{63B3BB69-23CF-44E3-9099-C40C66FF867C}">
                  <a14:compatExt spid="_x0000_s18434"/>
                </a:ext>
                <a:ext uri="{FF2B5EF4-FFF2-40B4-BE49-F238E27FC236}">
                  <a16:creationId xmlns:a16="http://schemas.microsoft.com/office/drawing/2014/main" id="{00000000-0008-0000-DC00-00000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18435" name="Check Box 3" hidden="1">
              <a:extLst>
                <a:ext uri="{63B3BB69-23CF-44E3-9099-C40C66FF867C}">
                  <a14:compatExt spid="_x0000_s18435"/>
                </a:ext>
                <a:ext uri="{FF2B5EF4-FFF2-40B4-BE49-F238E27FC236}">
                  <a16:creationId xmlns:a16="http://schemas.microsoft.com/office/drawing/2014/main" id="{00000000-0008-0000-DC00-00000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18436" name="Check Box 4" hidden="1">
              <a:extLst>
                <a:ext uri="{63B3BB69-23CF-44E3-9099-C40C66FF867C}">
                  <a14:compatExt spid="_x0000_s18436"/>
                </a:ext>
                <a:ext uri="{FF2B5EF4-FFF2-40B4-BE49-F238E27FC236}">
                  <a16:creationId xmlns:a16="http://schemas.microsoft.com/office/drawing/2014/main" id="{00000000-0008-0000-DC00-00000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18437" name="Check Box 5" hidden="1">
              <a:extLst>
                <a:ext uri="{63B3BB69-23CF-44E3-9099-C40C66FF867C}">
                  <a14:compatExt spid="_x0000_s18437"/>
                </a:ext>
                <a:ext uri="{FF2B5EF4-FFF2-40B4-BE49-F238E27FC236}">
                  <a16:creationId xmlns:a16="http://schemas.microsoft.com/office/drawing/2014/main" id="{00000000-0008-0000-DC00-00000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18438" name="Check Box 6" hidden="1">
              <a:extLst>
                <a:ext uri="{63B3BB69-23CF-44E3-9099-C40C66FF867C}">
                  <a14:compatExt spid="_x0000_s18438"/>
                </a:ext>
                <a:ext uri="{FF2B5EF4-FFF2-40B4-BE49-F238E27FC236}">
                  <a16:creationId xmlns:a16="http://schemas.microsoft.com/office/drawing/2014/main" id="{00000000-0008-0000-DC00-00000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222.xml><?xml version="1.0" encoding="utf-8"?>
<xdr:wsDr xmlns:xdr="http://schemas.openxmlformats.org/drawingml/2006/spreadsheetDrawing" xmlns:a="http://schemas.openxmlformats.org/drawingml/2006/main">
  <xdr:twoCellAnchor>
    <xdr:from>
      <xdr:col>1</xdr:col>
      <xdr:colOff>625929</xdr:colOff>
      <xdr:row>1</xdr:row>
      <xdr:rowOff>141946</xdr:rowOff>
    </xdr:from>
    <xdr:to>
      <xdr:col>5</xdr:col>
      <xdr:colOff>571500</xdr:colOff>
      <xdr:row>1</xdr:row>
      <xdr:rowOff>4758778</xdr:rowOff>
    </xdr:to>
    <xdr:pic>
      <xdr:nvPicPr>
        <xdr:cNvPr id="2" name="Picture 1">
          <a:extLst>
            <a:ext uri="{FF2B5EF4-FFF2-40B4-BE49-F238E27FC236}">
              <a16:creationId xmlns:a16="http://schemas.microsoft.com/office/drawing/2014/main" id="{00000000-0008-0000-D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08708075" y="446746"/>
          <a:ext cx="68321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163286</xdr:colOff>
      <xdr:row>1</xdr:row>
      <xdr:rowOff>230816</xdr:rowOff>
    </xdr:from>
    <xdr:to>
      <xdr:col>12</xdr:col>
      <xdr:colOff>3296908</xdr:colOff>
      <xdr:row>1</xdr:row>
      <xdr:rowOff>4449536</xdr:rowOff>
    </xdr:to>
    <xdr:pic>
      <xdr:nvPicPr>
        <xdr:cNvPr id="3" name="Picture 2" descr="index">
          <a:extLst>
            <a:ext uri="{FF2B5EF4-FFF2-40B4-BE49-F238E27FC236}">
              <a16:creationId xmlns:a16="http://schemas.microsoft.com/office/drawing/2014/main" id="{00000000-0008-0000-DD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036567" y="535616"/>
          <a:ext cx="10686947" cy="4218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44</xdr:row>
      <xdr:rowOff>233589</xdr:rowOff>
    </xdr:from>
    <xdr:to>
      <xdr:col>6</xdr:col>
      <xdr:colOff>4940527</xdr:colOff>
      <xdr:row>44</xdr:row>
      <xdr:rowOff>587374</xdr:rowOff>
    </xdr:to>
    <xdr:sp macro="" textlink="">
      <xdr:nvSpPr>
        <xdr:cNvPr id="4" name="Rectangle 3">
          <a:extLst>
            <a:ext uri="{FF2B5EF4-FFF2-40B4-BE49-F238E27FC236}">
              <a16:creationId xmlns:a16="http://schemas.microsoft.com/office/drawing/2014/main" id="{00000000-0008-0000-DD00-000004000000}"/>
            </a:ext>
          </a:extLst>
        </xdr:cNvPr>
        <xdr:cNvSpPr/>
      </xdr:nvSpPr>
      <xdr:spPr>
        <a:xfrm>
          <a:off x="10003100798" y="844631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1130525</xdr:colOff>
      <xdr:row>44</xdr:row>
      <xdr:rowOff>258536</xdr:rowOff>
    </xdr:from>
    <xdr:to>
      <xdr:col>6</xdr:col>
      <xdr:colOff>273276</xdr:colOff>
      <xdr:row>44</xdr:row>
      <xdr:rowOff>721177</xdr:rowOff>
    </xdr:to>
    <xdr:sp macro="" textlink="">
      <xdr:nvSpPr>
        <xdr:cNvPr id="5" name="Rectangle 4">
          <a:extLst>
            <a:ext uri="{FF2B5EF4-FFF2-40B4-BE49-F238E27FC236}">
              <a16:creationId xmlns:a16="http://schemas.microsoft.com/office/drawing/2014/main" id="{00000000-0008-0000-DD00-000005000000}"/>
            </a:ext>
          </a:extLst>
        </xdr:cNvPr>
        <xdr:cNvSpPr/>
      </xdr:nvSpPr>
      <xdr:spPr>
        <a:xfrm>
          <a:off x="10007768049" y="8448811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8</xdr:col>
      <xdr:colOff>865413</xdr:colOff>
      <xdr:row>44</xdr:row>
      <xdr:rowOff>187099</xdr:rowOff>
    </xdr:from>
    <xdr:to>
      <xdr:col>8</xdr:col>
      <xdr:colOff>1296761</xdr:colOff>
      <xdr:row>44</xdr:row>
      <xdr:rowOff>649741</xdr:rowOff>
    </xdr:to>
    <xdr:sp macro="" textlink="">
      <xdr:nvSpPr>
        <xdr:cNvPr id="6" name="Rectangle 5">
          <a:extLst>
            <a:ext uri="{FF2B5EF4-FFF2-40B4-BE49-F238E27FC236}">
              <a16:creationId xmlns:a16="http://schemas.microsoft.com/office/drawing/2014/main" id="{00000000-0008-0000-DD00-000006000000}"/>
            </a:ext>
          </a:extLst>
        </xdr:cNvPr>
        <xdr:cNvSpPr/>
      </xdr:nvSpPr>
      <xdr:spPr>
        <a:xfrm>
          <a:off x="9996438514" y="8441667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5</xdr:col>
      <xdr:colOff>0</xdr:colOff>
      <xdr:row>44</xdr:row>
      <xdr:rowOff>0</xdr:rowOff>
    </xdr:from>
    <xdr:to>
      <xdr:col>5</xdr:col>
      <xdr:colOff>9524</xdr:colOff>
      <xdr:row>44</xdr:row>
      <xdr:rowOff>219048</xdr:rowOff>
    </xdr:to>
    <xdr:pic>
      <xdr:nvPicPr>
        <xdr:cNvPr id="7" name="Picture 6">
          <a:extLst>
            <a:ext uri="{FF2B5EF4-FFF2-40B4-BE49-F238E27FC236}">
              <a16:creationId xmlns:a16="http://schemas.microsoft.com/office/drawing/2014/main" id="{00000000-0008-0000-DD00-000007000000}"/>
            </a:ext>
          </a:extLst>
        </xdr:cNvPr>
        <xdr:cNvPicPr>
          <a:picLocks noChangeAspect="1"/>
        </xdr:cNvPicPr>
      </xdr:nvPicPr>
      <xdr:blipFill>
        <a:blip xmlns:r="http://schemas.openxmlformats.org/officeDocument/2006/relationships" r:embed="rId3"/>
        <a:stretch>
          <a:fillRect/>
        </a:stretch>
      </xdr:blipFill>
      <xdr:spPr>
        <a:xfrm>
          <a:off x="10009270051" y="84229575"/>
          <a:ext cx="9524" cy="219048"/>
        </a:xfrm>
        <a:prstGeom prst="rect">
          <a:avLst/>
        </a:prstGeom>
      </xdr:spPr>
    </xdr:pic>
    <xdr:clientData/>
  </xdr:twoCellAnchor>
  <xdr:twoCellAnchor>
    <xdr:from>
      <xdr:col>9</xdr:col>
      <xdr:colOff>3221263</xdr:colOff>
      <xdr:row>44</xdr:row>
      <xdr:rowOff>188686</xdr:rowOff>
    </xdr:from>
    <xdr:to>
      <xdr:col>9</xdr:col>
      <xdr:colOff>3652611</xdr:colOff>
      <xdr:row>44</xdr:row>
      <xdr:rowOff>651328</xdr:rowOff>
    </xdr:to>
    <xdr:sp macro="" textlink="">
      <xdr:nvSpPr>
        <xdr:cNvPr id="8" name="Rectangle 7">
          <a:extLst>
            <a:ext uri="{FF2B5EF4-FFF2-40B4-BE49-F238E27FC236}">
              <a16:creationId xmlns:a16="http://schemas.microsoft.com/office/drawing/2014/main" id="{00000000-0008-0000-DD00-000008000000}"/>
            </a:ext>
          </a:extLst>
        </xdr:cNvPr>
        <xdr:cNvSpPr/>
      </xdr:nvSpPr>
      <xdr:spPr>
        <a:xfrm>
          <a:off x="9991625214" y="844182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368525</xdr:colOff>
      <xdr:row>44</xdr:row>
      <xdr:rowOff>290286</xdr:rowOff>
    </xdr:from>
    <xdr:to>
      <xdr:col>3</xdr:col>
      <xdr:colOff>749526</xdr:colOff>
      <xdr:row>44</xdr:row>
      <xdr:rowOff>752927</xdr:rowOff>
    </xdr:to>
    <xdr:sp macro="" textlink="">
      <xdr:nvSpPr>
        <xdr:cNvPr id="9" name="Rectangle 8">
          <a:extLst>
            <a:ext uri="{FF2B5EF4-FFF2-40B4-BE49-F238E27FC236}">
              <a16:creationId xmlns:a16="http://schemas.microsoft.com/office/drawing/2014/main" id="{00000000-0008-0000-DD00-000009000000}"/>
            </a:ext>
          </a:extLst>
        </xdr:cNvPr>
        <xdr:cNvSpPr/>
      </xdr:nvSpPr>
      <xdr:spPr>
        <a:xfrm>
          <a:off x="10012025724" y="8451986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223.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DE00-000002000000}"/>
            </a:ext>
          </a:extLst>
        </xdr:cNvPr>
        <xdr:cNvPicPr>
          <a:picLocks noChangeAspect="1"/>
        </xdr:cNvPicPr>
      </xdr:nvPicPr>
      <xdr:blipFill>
        <a:blip xmlns:r="http://schemas.openxmlformats.org/officeDocument/2006/relationships" r:embed="rId1"/>
        <a:stretch>
          <a:fillRect/>
        </a:stretch>
      </xdr:blipFill>
      <xdr:spPr>
        <a:xfrm>
          <a:off x="9987743551" y="10515600"/>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3" name="Picture 1">
          <a:extLst>
            <a:ext uri="{FF2B5EF4-FFF2-40B4-BE49-F238E27FC236}">
              <a16:creationId xmlns:a16="http://schemas.microsoft.com/office/drawing/2014/main" id="{00000000-0008-0000-DE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4100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4" name="Group 3">
          <a:extLst>
            <a:ext uri="{FF2B5EF4-FFF2-40B4-BE49-F238E27FC236}">
              <a16:creationId xmlns:a16="http://schemas.microsoft.com/office/drawing/2014/main" id="{00000000-0008-0000-DE00-000004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15361" name="Object 1" hidden="1">
                <a:extLst>
                  <a:ext uri="{63B3BB69-23CF-44E3-9099-C40C66FF867C}">
                    <a14:compatExt spid="_x0000_s15361"/>
                  </a:ext>
                  <a:ext uri="{FF2B5EF4-FFF2-40B4-BE49-F238E27FC236}">
                    <a16:creationId xmlns:a16="http://schemas.microsoft.com/office/drawing/2014/main" id="{00000000-0008-0000-DE00-0000013C00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6" name="Text Box 4">
            <a:extLst>
              <a:ext uri="{FF2B5EF4-FFF2-40B4-BE49-F238E27FC236}">
                <a16:creationId xmlns:a16="http://schemas.microsoft.com/office/drawing/2014/main" id="{00000000-0008-0000-DE00-000006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7" name="Picture 6" descr="index">
          <a:extLst>
            <a:ext uri="{FF2B5EF4-FFF2-40B4-BE49-F238E27FC236}">
              <a16:creationId xmlns:a16="http://schemas.microsoft.com/office/drawing/2014/main" id="{00000000-0008-0000-DE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4156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8" name="Picture 7">
          <a:extLst>
            <a:ext uri="{FF2B5EF4-FFF2-40B4-BE49-F238E27FC236}">
              <a16:creationId xmlns:a16="http://schemas.microsoft.com/office/drawing/2014/main" id="{00000000-0008-0000-DE00-000008000000}"/>
            </a:ext>
          </a:extLst>
        </xdr:cNvPr>
        <xdr:cNvPicPr>
          <a:picLocks noChangeAspect="1"/>
        </xdr:cNvPicPr>
      </xdr:nvPicPr>
      <xdr:blipFill>
        <a:blip xmlns:r="http://schemas.openxmlformats.org/officeDocument/2006/relationships" r:embed="rId1"/>
        <a:stretch>
          <a:fillRect/>
        </a:stretch>
      </xdr:blipFill>
      <xdr:spPr>
        <a:xfrm>
          <a:off x="9987743551" y="1019175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15362" name="Check Box 2" hidden="1">
              <a:extLst>
                <a:ext uri="{63B3BB69-23CF-44E3-9099-C40C66FF867C}">
                  <a14:compatExt spid="_x0000_s15362"/>
                </a:ext>
                <a:ext uri="{FF2B5EF4-FFF2-40B4-BE49-F238E27FC236}">
                  <a16:creationId xmlns:a16="http://schemas.microsoft.com/office/drawing/2014/main" id="{00000000-0008-0000-DE00-00000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15363" name="Check Box 3" hidden="1">
              <a:extLst>
                <a:ext uri="{63B3BB69-23CF-44E3-9099-C40C66FF867C}">
                  <a14:compatExt spid="_x0000_s15363"/>
                </a:ext>
                <a:ext uri="{FF2B5EF4-FFF2-40B4-BE49-F238E27FC236}">
                  <a16:creationId xmlns:a16="http://schemas.microsoft.com/office/drawing/2014/main" id="{00000000-0008-0000-DE00-00000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15364" name="Check Box 4" hidden="1">
              <a:extLst>
                <a:ext uri="{63B3BB69-23CF-44E3-9099-C40C66FF867C}">
                  <a14:compatExt spid="_x0000_s15364"/>
                </a:ext>
                <a:ext uri="{FF2B5EF4-FFF2-40B4-BE49-F238E27FC236}">
                  <a16:creationId xmlns:a16="http://schemas.microsoft.com/office/drawing/2014/main" id="{00000000-0008-0000-DE00-00000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15365" name="Check Box 5" hidden="1">
              <a:extLst>
                <a:ext uri="{63B3BB69-23CF-44E3-9099-C40C66FF867C}">
                  <a14:compatExt spid="_x0000_s15365"/>
                </a:ext>
                <a:ext uri="{FF2B5EF4-FFF2-40B4-BE49-F238E27FC236}">
                  <a16:creationId xmlns:a16="http://schemas.microsoft.com/office/drawing/2014/main" id="{00000000-0008-0000-DE00-000005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15366" name="Check Box 6" hidden="1">
              <a:extLst>
                <a:ext uri="{63B3BB69-23CF-44E3-9099-C40C66FF867C}">
                  <a14:compatExt spid="_x0000_s15366"/>
                </a:ext>
                <a:ext uri="{FF2B5EF4-FFF2-40B4-BE49-F238E27FC236}">
                  <a16:creationId xmlns:a16="http://schemas.microsoft.com/office/drawing/2014/main" id="{00000000-0008-0000-DE00-000006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224.xml><?xml version="1.0" encoding="utf-8"?>
<xdr:wsDr xmlns:xdr="http://schemas.openxmlformats.org/drawingml/2006/spreadsheetDrawing" xmlns:a="http://schemas.openxmlformats.org/drawingml/2006/main">
  <xdr:twoCellAnchor>
    <xdr:from>
      <xdr:col>1</xdr:col>
      <xdr:colOff>625929</xdr:colOff>
      <xdr:row>1</xdr:row>
      <xdr:rowOff>141946</xdr:rowOff>
    </xdr:from>
    <xdr:to>
      <xdr:col>5</xdr:col>
      <xdr:colOff>571500</xdr:colOff>
      <xdr:row>1</xdr:row>
      <xdr:rowOff>4758778</xdr:rowOff>
    </xdr:to>
    <xdr:pic>
      <xdr:nvPicPr>
        <xdr:cNvPr id="2" name="Picture 1">
          <a:extLst>
            <a:ext uri="{FF2B5EF4-FFF2-40B4-BE49-F238E27FC236}">
              <a16:creationId xmlns:a16="http://schemas.microsoft.com/office/drawing/2014/main" id="{00000000-0008-0000-DF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08708075" y="446746"/>
          <a:ext cx="68321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163286</xdr:colOff>
      <xdr:row>1</xdr:row>
      <xdr:rowOff>230816</xdr:rowOff>
    </xdr:from>
    <xdr:to>
      <xdr:col>12</xdr:col>
      <xdr:colOff>3296908</xdr:colOff>
      <xdr:row>1</xdr:row>
      <xdr:rowOff>4449536</xdr:rowOff>
    </xdr:to>
    <xdr:pic>
      <xdr:nvPicPr>
        <xdr:cNvPr id="3" name="Picture 2" descr="index">
          <a:extLst>
            <a:ext uri="{FF2B5EF4-FFF2-40B4-BE49-F238E27FC236}">
              <a16:creationId xmlns:a16="http://schemas.microsoft.com/office/drawing/2014/main" id="{00000000-0008-0000-DF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036567" y="535616"/>
          <a:ext cx="10686947" cy="4218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4477884</xdr:colOff>
      <xdr:row>53</xdr:row>
      <xdr:rowOff>233589</xdr:rowOff>
    </xdr:from>
    <xdr:to>
      <xdr:col>6</xdr:col>
      <xdr:colOff>4940527</xdr:colOff>
      <xdr:row>53</xdr:row>
      <xdr:rowOff>587374</xdr:rowOff>
    </xdr:to>
    <xdr:sp macro="" textlink="">
      <xdr:nvSpPr>
        <xdr:cNvPr id="4" name="Rectangle 3">
          <a:extLst>
            <a:ext uri="{FF2B5EF4-FFF2-40B4-BE49-F238E27FC236}">
              <a16:creationId xmlns:a16="http://schemas.microsoft.com/office/drawing/2014/main" id="{00000000-0008-0000-DF00-000004000000}"/>
            </a:ext>
          </a:extLst>
        </xdr:cNvPr>
        <xdr:cNvSpPr/>
      </xdr:nvSpPr>
      <xdr:spPr>
        <a:xfrm>
          <a:off x="10003100798" y="942167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1130525</xdr:colOff>
      <xdr:row>53</xdr:row>
      <xdr:rowOff>258536</xdr:rowOff>
    </xdr:from>
    <xdr:to>
      <xdr:col>6</xdr:col>
      <xdr:colOff>273276</xdr:colOff>
      <xdr:row>53</xdr:row>
      <xdr:rowOff>721177</xdr:rowOff>
    </xdr:to>
    <xdr:sp macro="" textlink="">
      <xdr:nvSpPr>
        <xdr:cNvPr id="5" name="Rectangle 4">
          <a:extLst>
            <a:ext uri="{FF2B5EF4-FFF2-40B4-BE49-F238E27FC236}">
              <a16:creationId xmlns:a16="http://schemas.microsoft.com/office/drawing/2014/main" id="{00000000-0008-0000-DF00-000005000000}"/>
            </a:ext>
          </a:extLst>
        </xdr:cNvPr>
        <xdr:cNvSpPr/>
      </xdr:nvSpPr>
      <xdr:spPr>
        <a:xfrm>
          <a:off x="10007768049" y="9424171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8</xdr:col>
      <xdr:colOff>865413</xdr:colOff>
      <xdr:row>53</xdr:row>
      <xdr:rowOff>187099</xdr:rowOff>
    </xdr:from>
    <xdr:to>
      <xdr:col>8</xdr:col>
      <xdr:colOff>1296761</xdr:colOff>
      <xdr:row>53</xdr:row>
      <xdr:rowOff>649741</xdr:rowOff>
    </xdr:to>
    <xdr:sp macro="" textlink="">
      <xdr:nvSpPr>
        <xdr:cNvPr id="6" name="Rectangle 5">
          <a:extLst>
            <a:ext uri="{FF2B5EF4-FFF2-40B4-BE49-F238E27FC236}">
              <a16:creationId xmlns:a16="http://schemas.microsoft.com/office/drawing/2014/main" id="{00000000-0008-0000-DF00-000006000000}"/>
            </a:ext>
          </a:extLst>
        </xdr:cNvPr>
        <xdr:cNvSpPr/>
      </xdr:nvSpPr>
      <xdr:spPr>
        <a:xfrm>
          <a:off x="9996438514" y="9417027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5</xdr:col>
      <xdr:colOff>0</xdr:colOff>
      <xdr:row>53</xdr:row>
      <xdr:rowOff>0</xdr:rowOff>
    </xdr:from>
    <xdr:to>
      <xdr:col>5</xdr:col>
      <xdr:colOff>9524</xdr:colOff>
      <xdr:row>53</xdr:row>
      <xdr:rowOff>219048</xdr:rowOff>
    </xdr:to>
    <xdr:pic>
      <xdr:nvPicPr>
        <xdr:cNvPr id="7" name="Picture 6">
          <a:extLst>
            <a:ext uri="{FF2B5EF4-FFF2-40B4-BE49-F238E27FC236}">
              <a16:creationId xmlns:a16="http://schemas.microsoft.com/office/drawing/2014/main" id="{00000000-0008-0000-DF00-000007000000}"/>
            </a:ext>
          </a:extLst>
        </xdr:cNvPr>
        <xdr:cNvPicPr>
          <a:picLocks noChangeAspect="1"/>
        </xdr:cNvPicPr>
      </xdr:nvPicPr>
      <xdr:blipFill>
        <a:blip xmlns:r="http://schemas.openxmlformats.org/officeDocument/2006/relationships" r:embed="rId3"/>
        <a:stretch>
          <a:fillRect/>
        </a:stretch>
      </xdr:blipFill>
      <xdr:spPr>
        <a:xfrm>
          <a:off x="10009270051" y="93983175"/>
          <a:ext cx="9524" cy="219048"/>
        </a:xfrm>
        <a:prstGeom prst="rect">
          <a:avLst/>
        </a:prstGeom>
      </xdr:spPr>
    </xdr:pic>
    <xdr:clientData/>
  </xdr:twoCellAnchor>
  <xdr:twoCellAnchor>
    <xdr:from>
      <xdr:col>9</xdr:col>
      <xdr:colOff>3221263</xdr:colOff>
      <xdr:row>53</xdr:row>
      <xdr:rowOff>188686</xdr:rowOff>
    </xdr:from>
    <xdr:to>
      <xdr:col>9</xdr:col>
      <xdr:colOff>3652611</xdr:colOff>
      <xdr:row>53</xdr:row>
      <xdr:rowOff>651328</xdr:rowOff>
    </xdr:to>
    <xdr:sp macro="" textlink="">
      <xdr:nvSpPr>
        <xdr:cNvPr id="8" name="Rectangle 7">
          <a:extLst>
            <a:ext uri="{FF2B5EF4-FFF2-40B4-BE49-F238E27FC236}">
              <a16:creationId xmlns:a16="http://schemas.microsoft.com/office/drawing/2014/main" id="{00000000-0008-0000-DF00-000008000000}"/>
            </a:ext>
          </a:extLst>
        </xdr:cNvPr>
        <xdr:cNvSpPr/>
      </xdr:nvSpPr>
      <xdr:spPr>
        <a:xfrm>
          <a:off x="9991625214" y="941718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368525</xdr:colOff>
      <xdr:row>53</xdr:row>
      <xdr:rowOff>290286</xdr:rowOff>
    </xdr:from>
    <xdr:to>
      <xdr:col>3</xdr:col>
      <xdr:colOff>749526</xdr:colOff>
      <xdr:row>53</xdr:row>
      <xdr:rowOff>752927</xdr:rowOff>
    </xdr:to>
    <xdr:sp macro="" textlink="">
      <xdr:nvSpPr>
        <xdr:cNvPr id="9" name="Rectangle 8">
          <a:extLst>
            <a:ext uri="{FF2B5EF4-FFF2-40B4-BE49-F238E27FC236}">
              <a16:creationId xmlns:a16="http://schemas.microsoft.com/office/drawing/2014/main" id="{00000000-0008-0000-DF00-000009000000}"/>
            </a:ext>
          </a:extLst>
        </xdr:cNvPr>
        <xdr:cNvSpPr/>
      </xdr:nvSpPr>
      <xdr:spPr>
        <a:xfrm>
          <a:off x="10012025724" y="94273461"/>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225.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E000-000002000000}"/>
            </a:ext>
          </a:extLst>
        </xdr:cNvPr>
        <xdr:cNvPicPr>
          <a:picLocks noChangeAspect="1"/>
        </xdr:cNvPicPr>
      </xdr:nvPicPr>
      <xdr:blipFill>
        <a:blip xmlns:r="http://schemas.openxmlformats.org/officeDocument/2006/relationships" r:embed="rId1"/>
        <a:stretch>
          <a:fillRect/>
        </a:stretch>
      </xdr:blipFill>
      <xdr:spPr>
        <a:xfrm>
          <a:off x="9989181826"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381000</xdr:colOff>
          <xdr:row>35</xdr:row>
          <xdr:rowOff>0</xdr:rowOff>
        </xdr:from>
        <xdr:to>
          <xdr:col>4</xdr:col>
          <xdr:colOff>419100</xdr:colOff>
          <xdr:row>36</xdr:row>
          <xdr:rowOff>28575</xdr:rowOff>
        </xdr:to>
        <xdr:sp macro="" textlink="">
          <xdr:nvSpPr>
            <xdr:cNvPr id="7169" name="Check Box 1" hidden="1">
              <a:extLst>
                <a:ext uri="{63B3BB69-23CF-44E3-9099-C40C66FF867C}">
                  <a14:compatExt spid="_x0000_s7169"/>
                </a:ext>
                <a:ext uri="{FF2B5EF4-FFF2-40B4-BE49-F238E27FC236}">
                  <a16:creationId xmlns:a16="http://schemas.microsoft.com/office/drawing/2014/main" id="{00000000-0008-0000-E000-00000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35</xdr:row>
          <xdr:rowOff>0</xdr:rowOff>
        </xdr:from>
        <xdr:to>
          <xdr:col>6</xdr:col>
          <xdr:colOff>1000125</xdr:colOff>
          <xdr:row>36</xdr:row>
          <xdr:rowOff>9525</xdr:rowOff>
        </xdr:to>
        <xdr:sp macro="" textlink="">
          <xdr:nvSpPr>
            <xdr:cNvPr id="7170" name="Check Box 2" hidden="1">
              <a:extLst>
                <a:ext uri="{63B3BB69-23CF-44E3-9099-C40C66FF867C}">
                  <a14:compatExt spid="_x0000_s7170"/>
                </a:ext>
                <a:ext uri="{FF2B5EF4-FFF2-40B4-BE49-F238E27FC236}">
                  <a16:creationId xmlns:a16="http://schemas.microsoft.com/office/drawing/2014/main" id="{00000000-0008-0000-E000-00000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35</xdr:row>
          <xdr:rowOff>0</xdr:rowOff>
        </xdr:from>
        <xdr:to>
          <xdr:col>8</xdr:col>
          <xdr:colOff>885825</xdr:colOff>
          <xdr:row>36</xdr:row>
          <xdr:rowOff>9525</xdr:rowOff>
        </xdr:to>
        <xdr:sp macro="" textlink="">
          <xdr:nvSpPr>
            <xdr:cNvPr id="7171" name="Check Box 3" hidden="1">
              <a:extLst>
                <a:ext uri="{63B3BB69-23CF-44E3-9099-C40C66FF867C}">
                  <a14:compatExt spid="_x0000_s7171"/>
                </a:ext>
                <a:ext uri="{FF2B5EF4-FFF2-40B4-BE49-F238E27FC236}">
                  <a16:creationId xmlns:a16="http://schemas.microsoft.com/office/drawing/2014/main" id="{00000000-0008-0000-E000-00000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35</xdr:row>
          <xdr:rowOff>0</xdr:rowOff>
        </xdr:from>
        <xdr:to>
          <xdr:col>11</xdr:col>
          <xdr:colOff>600075</xdr:colOff>
          <xdr:row>36</xdr:row>
          <xdr:rowOff>28575</xdr:rowOff>
        </xdr:to>
        <xdr:sp macro="" textlink="">
          <xdr:nvSpPr>
            <xdr:cNvPr id="7172" name="Check Box 4" hidden="1">
              <a:extLst>
                <a:ext uri="{63B3BB69-23CF-44E3-9099-C40C66FF867C}">
                  <a14:compatExt spid="_x0000_s7172"/>
                </a:ext>
                <a:ext uri="{FF2B5EF4-FFF2-40B4-BE49-F238E27FC236}">
                  <a16:creationId xmlns:a16="http://schemas.microsoft.com/office/drawing/2014/main" id="{00000000-0008-0000-E000-00000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35</xdr:row>
          <xdr:rowOff>0</xdr:rowOff>
        </xdr:from>
        <xdr:to>
          <xdr:col>12</xdr:col>
          <xdr:colOff>628650</xdr:colOff>
          <xdr:row>36</xdr:row>
          <xdr:rowOff>28575</xdr:rowOff>
        </xdr:to>
        <xdr:sp macro="" textlink="">
          <xdr:nvSpPr>
            <xdr:cNvPr id="7173" name="Check Box 5" hidden="1">
              <a:extLst>
                <a:ext uri="{63B3BB69-23CF-44E3-9099-C40C66FF867C}">
                  <a14:compatExt spid="_x0000_s7173"/>
                </a:ext>
                <a:ext uri="{FF2B5EF4-FFF2-40B4-BE49-F238E27FC236}">
                  <a16:creationId xmlns:a16="http://schemas.microsoft.com/office/drawing/2014/main" id="{00000000-0008-0000-E000-00000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327211</xdr:colOff>
      <xdr:row>3</xdr:row>
      <xdr:rowOff>152820</xdr:rowOff>
    </xdr:from>
    <xdr:to>
      <xdr:col>4</xdr:col>
      <xdr:colOff>755669</xdr:colOff>
      <xdr:row>9</xdr:row>
      <xdr:rowOff>71438</xdr:rowOff>
    </xdr:to>
    <xdr:pic>
      <xdr:nvPicPr>
        <xdr:cNvPr id="8" name="Picture 1">
          <a:extLst>
            <a:ext uri="{FF2B5EF4-FFF2-40B4-BE49-F238E27FC236}">
              <a16:creationId xmlns:a16="http://schemas.microsoft.com/office/drawing/2014/main" id="{00000000-0008-0000-E0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49464143" y="783851"/>
          <a:ext cx="1214271" cy="106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345281</xdr:rowOff>
    </xdr:to>
    <xdr:grpSp>
      <xdr:nvGrpSpPr>
        <xdr:cNvPr id="9" name="Group 8">
          <a:extLst>
            <a:ext uri="{FF2B5EF4-FFF2-40B4-BE49-F238E27FC236}">
              <a16:creationId xmlns:a16="http://schemas.microsoft.com/office/drawing/2014/main" id="{00000000-0008-0000-E000-000009000000}"/>
            </a:ext>
          </a:extLst>
        </xdr:cNvPr>
        <xdr:cNvGrpSpPr>
          <a:grpSpLocks/>
        </xdr:cNvGrpSpPr>
      </xdr:nvGrpSpPr>
      <xdr:grpSpPr bwMode="auto">
        <a:xfrm>
          <a:off x="9949739870" y="776288"/>
          <a:ext cx="2501905" cy="1402556"/>
          <a:chOff x="7483" y="1187"/>
          <a:chExt cx="3022" cy="1915"/>
        </a:xfrm>
      </xdr:grpSpPr>
      <mc:AlternateContent xmlns:mc="http://schemas.openxmlformats.org/markup-compatibility/2006">
        <mc:Choice xmlns:a14="http://schemas.microsoft.com/office/drawing/2010/main" Requires="a14">
          <xdr:sp macro="" textlink="">
            <xdr:nvSpPr>
              <xdr:cNvPr id="7174" name="Object 6" hidden="1">
                <a:extLst>
                  <a:ext uri="{63B3BB69-23CF-44E3-9099-C40C66FF867C}">
                    <a14:compatExt spid="_x0000_s7174"/>
                  </a:ext>
                  <a:ext uri="{FF2B5EF4-FFF2-40B4-BE49-F238E27FC236}">
                    <a16:creationId xmlns:a16="http://schemas.microsoft.com/office/drawing/2014/main" id="{00000000-0008-0000-E000-0000061C00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11" name="Text Box 4">
            <a:extLst>
              <a:ext uri="{FF2B5EF4-FFF2-40B4-BE49-F238E27FC236}">
                <a16:creationId xmlns:a16="http://schemas.microsoft.com/office/drawing/2014/main" id="{00000000-0008-0000-E000-00000B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11</xdr:col>
      <xdr:colOff>257683</xdr:colOff>
      <xdr:row>3</xdr:row>
      <xdr:rowOff>58131</xdr:rowOff>
    </xdr:from>
    <xdr:to>
      <xdr:col>12</xdr:col>
      <xdr:colOff>1416843</xdr:colOff>
      <xdr:row>9</xdr:row>
      <xdr:rowOff>464344</xdr:rowOff>
    </xdr:to>
    <xdr:pic>
      <xdr:nvPicPr>
        <xdr:cNvPr id="12" name="Picture 11" descr="index">
          <a:extLst>
            <a:ext uri="{FF2B5EF4-FFF2-40B4-BE49-F238E27FC236}">
              <a16:creationId xmlns:a16="http://schemas.microsoft.com/office/drawing/2014/main" id="{00000000-0008-0000-E000-00000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1383232" y="686781"/>
          <a:ext cx="1921160" cy="1549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13" name="Picture 12">
          <a:extLst>
            <a:ext uri="{FF2B5EF4-FFF2-40B4-BE49-F238E27FC236}">
              <a16:creationId xmlns:a16="http://schemas.microsoft.com/office/drawing/2014/main" id="{00000000-0008-0000-E000-00000D000000}"/>
            </a:ext>
          </a:extLst>
        </xdr:cNvPr>
        <xdr:cNvPicPr>
          <a:picLocks noChangeAspect="1"/>
        </xdr:cNvPicPr>
      </xdr:nvPicPr>
      <xdr:blipFill>
        <a:blip xmlns:r="http://schemas.openxmlformats.org/officeDocument/2006/relationships" r:embed="rId1"/>
        <a:stretch>
          <a:fillRect/>
        </a:stretch>
      </xdr:blipFill>
      <xdr:spPr>
        <a:xfrm>
          <a:off x="9989181826" y="105060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7175" name="Check Box 7" hidden="1">
              <a:extLst>
                <a:ext uri="{63B3BB69-23CF-44E3-9099-C40C66FF867C}">
                  <a14:compatExt spid="_x0000_s7175"/>
                </a:ext>
                <a:ext uri="{FF2B5EF4-FFF2-40B4-BE49-F238E27FC236}">
                  <a16:creationId xmlns:a16="http://schemas.microsoft.com/office/drawing/2014/main" id="{00000000-0008-0000-E000-00000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7176" name="Check Box 8" hidden="1">
              <a:extLst>
                <a:ext uri="{63B3BB69-23CF-44E3-9099-C40C66FF867C}">
                  <a14:compatExt spid="_x0000_s7176"/>
                </a:ext>
                <a:ext uri="{FF2B5EF4-FFF2-40B4-BE49-F238E27FC236}">
                  <a16:creationId xmlns:a16="http://schemas.microsoft.com/office/drawing/2014/main" id="{00000000-0008-0000-E000-00000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7177" name="Check Box 9" hidden="1">
              <a:extLst>
                <a:ext uri="{63B3BB69-23CF-44E3-9099-C40C66FF867C}">
                  <a14:compatExt spid="_x0000_s7177"/>
                </a:ext>
                <a:ext uri="{FF2B5EF4-FFF2-40B4-BE49-F238E27FC236}">
                  <a16:creationId xmlns:a16="http://schemas.microsoft.com/office/drawing/2014/main" id="{00000000-0008-0000-E000-00000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7178" name="Check Box 10" hidden="1">
              <a:extLst>
                <a:ext uri="{63B3BB69-23CF-44E3-9099-C40C66FF867C}">
                  <a14:compatExt spid="_x0000_s7178"/>
                </a:ext>
                <a:ext uri="{FF2B5EF4-FFF2-40B4-BE49-F238E27FC236}">
                  <a16:creationId xmlns:a16="http://schemas.microsoft.com/office/drawing/2014/main" id="{00000000-0008-0000-E000-00000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7179" name="Check Box 11" hidden="1">
              <a:extLst>
                <a:ext uri="{63B3BB69-23CF-44E3-9099-C40C66FF867C}">
                  <a14:compatExt spid="_x0000_s7179"/>
                </a:ext>
                <a:ext uri="{FF2B5EF4-FFF2-40B4-BE49-F238E27FC236}">
                  <a16:creationId xmlns:a16="http://schemas.microsoft.com/office/drawing/2014/main" id="{00000000-0008-0000-E000-00000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226.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9524</xdr:colOff>
      <xdr:row>34</xdr:row>
      <xdr:rowOff>219048</xdr:rowOff>
    </xdr:to>
    <xdr:pic>
      <xdr:nvPicPr>
        <xdr:cNvPr id="2" name="Picture 1">
          <a:extLst>
            <a:ext uri="{FF2B5EF4-FFF2-40B4-BE49-F238E27FC236}">
              <a16:creationId xmlns:a16="http://schemas.microsoft.com/office/drawing/2014/main" id="{00000000-0008-0000-E100-000002000000}"/>
            </a:ext>
          </a:extLst>
        </xdr:cNvPr>
        <xdr:cNvPicPr>
          <a:picLocks noChangeAspect="1"/>
        </xdr:cNvPicPr>
      </xdr:nvPicPr>
      <xdr:blipFill>
        <a:blip xmlns:r="http://schemas.openxmlformats.org/officeDocument/2006/relationships" r:embed="rId1"/>
        <a:stretch>
          <a:fillRect/>
        </a:stretch>
      </xdr:blipFill>
      <xdr:spPr>
        <a:xfrm>
          <a:off x="9987981676" y="1073467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161925</xdr:colOff>
          <xdr:row>34</xdr:row>
          <xdr:rowOff>247650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E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638175</xdr:colOff>
          <xdr:row>34</xdr:row>
          <xdr:rowOff>247650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E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E1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257175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E1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3</xdr:col>
      <xdr:colOff>184336</xdr:colOff>
      <xdr:row>4</xdr:row>
      <xdr:rowOff>21851</xdr:rowOff>
    </xdr:from>
    <xdr:to>
      <xdr:col>4</xdr:col>
      <xdr:colOff>612794</xdr:colOff>
      <xdr:row>8</xdr:row>
      <xdr:rowOff>107576</xdr:rowOff>
    </xdr:to>
    <xdr:pic>
      <xdr:nvPicPr>
        <xdr:cNvPr id="8" name="Picture 1">
          <a:extLst>
            <a:ext uri="{FF2B5EF4-FFF2-40B4-BE49-F238E27FC236}">
              <a16:creationId xmlns:a16="http://schemas.microsoft.com/office/drawing/2014/main" id="{00000000-0008-0000-E1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378406" y="84100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9" name="Group 8">
          <a:extLst>
            <a:ext uri="{FF2B5EF4-FFF2-40B4-BE49-F238E27FC236}">
              <a16:creationId xmlns:a16="http://schemas.microsoft.com/office/drawing/2014/main" id="{00000000-0008-0000-E100-000009000000}"/>
            </a:ext>
          </a:extLst>
        </xdr:cNvPr>
        <xdr:cNvGrpSpPr>
          <a:grpSpLocks/>
        </xdr:cNvGrpSpPr>
      </xdr:nvGrpSpPr>
      <xdr:grpSpPr bwMode="auto">
        <a:xfrm>
          <a:off x="9988149433" y="771525"/>
          <a:ext cx="2513811" cy="1214008"/>
          <a:chOff x="7483" y="1187"/>
          <a:chExt cx="3022" cy="1915"/>
        </a:xfrm>
      </xdr:grpSpPr>
      <mc:AlternateContent xmlns:mc="http://schemas.openxmlformats.org/markup-compatibility/2006">
        <mc:Choice xmlns:a14="http://schemas.microsoft.com/office/drawing/2010/main" Requires="a14">
          <xdr:sp macro="" textlink="">
            <xdr:nvSpPr>
              <xdr:cNvPr id="1030" name="Object 6" hidden="1">
                <a:extLst>
                  <a:ext uri="{63B3BB69-23CF-44E3-9099-C40C66FF867C}">
                    <a14:compatExt spid="_x0000_s1030"/>
                  </a:ext>
                  <a:ext uri="{FF2B5EF4-FFF2-40B4-BE49-F238E27FC236}">
                    <a16:creationId xmlns:a16="http://schemas.microsoft.com/office/drawing/2014/main" id="{00000000-0008-0000-E100-0000060400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11" name="Text Box 4">
            <a:extLst>
              <a:ext uri="{FF2B5EF4-FFF2-40B4-BE49-F238E27FC236}">
                <a16:creationId xmlns:a16="http://schemas.microsoft.com/office/drawing/2014/main" id="{00000000-0008-0000-E100-00000B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9</xdr:col>
      <xdr:colOff>585107</xdr:colOff>
      <xdr:row>4</xdr:row>
      <xdr:rowOff>22412</xdr:rowOff>
    </xdr:from>
    <xdr:to>
      <xdr:col>12</xdr:col>
      <xdr:colOff>103754</xdr:colOff>
      <xdr:row>8</xdr:row>
      <xdr:rowOff>162365</xdr:rowOff>
    </xdr:to>
    <xdr:pic>
      <xdr:nvPicPr>
        <xdr:cNvPr id="12" name="Picture 11" descr="index">
          <a:extLst>
            <a:ext uri="{FF2B5EF4-FFF2-40B4-BE49-F238E27FC236}">
              <a16:creationId xmlns:a16="http://schemas.microsoft.com/office/drawing/2014/main" id="{00000000-0008-0000-E100-00000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025884032" y="906876"/>
          <a:ext cx="1695790"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9</xdr:col>
          <xdr:colOff>628650</xdr:colOff>
          <xdr:row>34</xdr:row>
          <xdr:rowOff>228600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E1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227.xml><?xml version="1.0" encoding="utf-8"?>
<xdr:wsDr xmlns:xdr="http://schemas.openxmlformats.org/drawingml/2006/spreadsheetDrawing" xmlns:a="http://schemas.openxmlformats.org/drawingml/2006/main">
  <xdr:twoCellAnchor>
    <xdr:from>
      <xdr:col>1</xdr:col>
      <xdr:colOff>625929</xdr:colOff>
      <xdr:row>1</xdr:row>
      <xdr:rowOff>141946</xdr:rowOff>
    </xdr:from>
    <xdr:to>
      <xdr:col>4</xdr:col>
      <xdr:colOff>571500</xdr:colOff>
      <xdr:row>1</xdr:row>
      <xdr:rowOff>4758778</xdr:rowOff>
    </xdr:to>
    <xdr:pic>
      <xdr:nvPicPr>
        <xdr:cNvPr id="2" name="Picture 1">
          <a:extLst>
            <a:ext uri="{FF2B5EF4-FFF2-40B4-BE49-F238E27FC236}">
              <a16:creationId xmlns:a16="http://schemas.microsoft.com/office/drawing/2014/main" id="{00000000-0008-0000-E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08069900" y="446746"/>
          <a:ext cx="4698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163286</xdr:colOff>
      <xdr:row>1</xdr:row>
      <xdr:rowOff>230816</xdr:rowOff>
    </xdr:from>
    <xdr:to>
      <xdr:col>11</xdr:col>
      <xdr:colOff>3296908</xdr:colOff>
      <xdr:row>1</xdr:row>
      <xdr:rowOff>4449536</xdr:rowOff>
    </xdr:to>
    <xdr:pic>
      <xdr:nvPicPr>
        <xdr:cNvPr id="3" name="Picture 2" descr="index">
          <a:extLst>
            <a:ext uri="{FF2B5EF4-FFF2-40B4-BE49-F238E27FC236}">
              <a16:creationId xmlns:a16="http://schemas.microsoft.com/office/drawing/2014/main" id="{00000000-0008-0000-E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550917" y="535616"/>
          <a:ext cx="10001147" cy="4218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1683884</xdr:colOff>
      <xdr:row>17</xdr:row>
      <xdr:rowOff>265339</xdr:rowOff>
    </xdr:from>
    <xdr:to>
      <xdr:col>5</xdr:col>
      <xdr:colOff>2146527</xdr:colOff>
      <xdr:row>17</xdr:row>
      <xdr:rowOff>619124</xdr:rowOff>
    </xdr:to>
    <xdr:sp macro="" textlink="">
      <xdr:nvSpPr>
        <xdr:cNvPr id="4" name="Rectangle 3">
          <a:extLst>
            <a:ext uri="{FF2B5EF4-FFF2-40B4-BE49-F238E27FC236}">
              <a16:creationId xmlns:a16="http://schemas.microsoft.com/office/drawing/2014/main" id="{00000000-0008-0000-E200-000004000000}"/>
            </a:ext>
          </a:extLst>
        </xdr:cNvPr>
        <xdr:cNvSpPr/>
      </xdr:nvSpPr>
      <xdr:spPr>
        <a:xfrm>
          <a:off x="10005256623" y="3123111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6</xdr:col>
      <xdr:colOff>177573</xdr:colOff>
      <xdr:row>17</xdr:row>
      <xdr:rowOff>170090</xdr:rowOff>
    </xdr:from>
    <xdr:to>
      <xdr:col>6</xdr:col>
      <xdr:colOff>613002</xdr:colOff>
      <xdr:row>17</xdr:row>
      <xdr:rowOff>578304</xdr:rowOff>
    </xdr:to>
    <xdr:sp macro="" textlink="">
      <xdr:nvSpPr>
        <xdr:cNvPr id="5" name="Rectangle 4">
          <a:extLst>
            <a:ext uri="{FF2B5EF4-FFF2-40B4-BE49-F238E27FC236}">
              <a16:creationId xmlns:a16="http://schemas.microsoft.com/office/drawing/2014/main" id="{00000000-0008-0000-E200-000005000000}"/>
            </a:ext>
          </a:extLst>
        </xdr:cNvPr>
        <xdr:cNvSpPr/>
      </xdr:nvSpPr>
      <xdr:spPr>
        <a:xfrm>
          <a:off x="10000360773" y="31135865"/>
          <a:ext cx="435429" cy="40821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670150</xdr:colOff>
      <xdr:row>17</xdr:row>
      <xdr:rowOff>210911</xdr:rowOff>
    </xdr:from>
    <xdr:to>
      <xdr:col>3</xdr:col>
      <xdr:colOff>1051151</xdr:colOff>
      <xdr:row>17</xdr:row>
      <xdr:rowOff>673552</xdr:rowOff>
    </xdr:to>
    <xdr:sp macro="" textlink="">
      <xdr:nvSpPr>
        <xdr:cNvPr id="6" name="Rectangle 5">
          <a:extLst>
            <a:ext uri="{FF2B5EF4-FFF2-40B4-BE49-F238E27FC236}">
              <a16:creationId xmlns:a16="http://schemas.microsoft.com/office/drawing/2014/main" id="{00000000-0008-0000-E200-000006000000}"/>
            </a:ext>
          </a:extLst>
        </xdr:cNvPr>
        <xdr:cNvSpPr/>
      </xdr:nvSpPr>
      <xdr:spPr>
        <a:xfrm>
          <a:off x="10009723849" y="3117668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8</xdr:col>
      <xdr:colOff>293913</xdr:colOff>
      <xdr:row>17</xdr:row>
      <xdr:rowOff>187099</xdr:rowOff>
    </xdr:from>
    <xdr:to>
      <xdr:col>8</xdr:col>
      <xdr:colOff>725261</xdr:colOff>
      <xdr:row>17</xdr:row>
      <xdr:rowOff>649741</xdr:rowOff>
    </xdr:to>
    <xdr:sp macro="" textlink="">
      <xdr:nvSpPr>
        <xdr:cNvPr id="7" name="Rectangle 6">
          <a:extLst>
            <a:ext uri="{FF2B5EF4-FFF2-40B4-BE49-F238E27FC236}">
              <a16:creationId xmlns:a16="http://schemas.microsoft.com/office/drawing/2014/main" id="{00000000-0008-0000-E200-000007000000}"/>
            </a:ext>
          </a:extLst>
        </xdr:cNvPr>
        <xdr:cNvSpPr/>
      </xdr:nvSpPr>
      <xdr:spPr>
        <a:xfrm>
          <a:off x="9993914389" y="3115287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4</xdr:col>
      <xdr:colOff>0</xdr:colOff>
      <xdr:row>17</xdr:row>
      <xdr:rowOff>0</xdr:rowOff>
    </xdr:from>
    <xdr:to>
      <xdr:col>4</xdr:col>
      <xdr:colOff>9524</xdr:colOff>
      <xdr:row>17</xdr:row>
      <xdr:rowOff>219048</xdr:rowOff>
    </xdr:to>
    <xdr:pic>
      <xdr:nvPicPr>
        <xdr:cNvPr id="8" name="Picture 7">
          <a:extLst>
            <a:ext uri="{FF2B5EF4-FFF2-40B4-BE49-F238E27FC236}">
              <a16:creationId xmlns:a16="http://schemas.microsoft.com/office/drawing/2014/main" id="{00000000-0008-0000-E200-000008000000}"/>
            </a:ext>
          </a:extLst>
        </xdr:cNvPr>
        <xdr:cNvPicPr>
          <a:picLocks noChangeAspect="1"/>
        </xdr:cNvPicPr>
      </xdr:nvPicPr>
      <xdr:blipFill>
        <a:blip xmlns:r="http://schemas.openxmlformats.org/officeDocument/2006/relationships" r:embed="rId3"/>
        <a:stretch>
          <a:fillRect/>
        </a:stretch>
      </xdr:blipFill>
      <xdr:spPr>
        <a:xfrm>
          <a:off x="10008631876" y="30965775"/>
          <a:ext cx="9524" cy="219048"/>
        </a:xfrm>
        <a:prstGeom prst="rect">
          <a:avLst/>
        </a:prstGeom>
      </xdr:spPr>
    </xdr:pic>
    <xdr:clientData/>
  </xdr:twoCellAnchor>
  <xdr:twoCellAnchor>
    <xdr:from>
      <xdr:col>9</xdr:col>
      <xdr:colOff>1538513</xdr:colOff>
      <xdr:row>17</xdr:row>
      <xdr:rowOff>220436</xdr:rowOff>
    </xdr:from>
    <xdr:to>
      <xdr:col>9</xdr:col>
      <xdr:colOff>1969861</xdr:colOff>
      <xdr:row>17</xdr:row>
      <xdr:rowOff>683078</xdr:rowOff>
    </xdr:to>
    <xdr:sp macro="" textlink="">
      <xdr:nvSpPr>
        <xdr:cNvPr id="9" name="Rectangle 8">
          <a:extLst>
            <a:ext uri="{FF2B5EF4-FFF2-40B4-BE49-F238E27FC236}">
              <a16:creationId xmlns:a16="http://schemas.microsoft.com/office/drawing/2014/main" id="{00000000-0008-0000-E200-000009000000}"/>
            </a:ext>
          </a:extLst>
        </xdr:cNvPr>
        <xdr:cNvSpPr/>
      </xdr:nvSpPr>
      <xdr:spPr>
        <a:xfrm>
          <a:off x="9988745489" y="311862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228.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E300-000002000000}"/>
            </a:ext>
          </a:extLst>
        </xdr:cNvPr>
        <xdr:cNvPicPr>
          <a:picLocks noChangeAspect="1"/>
        </xdr:cNvPicPr>
      </xdr:nvPicPr>
      <xdr:blipFill>
        <a:blip xmlns:r="http://schemas.openxmlformats.org/officeDocument/2006/relationships" r:embed="rId1"/>
        <a:stretch>
          <a:fillRect/>
        </a:stretch>
      </xdr:blipFill>
      <xdr:spPr>
        <a:xfrm>
          <a:off x="9987743551" y="10477500"/>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8" name="Picture 1">
          <a:extLst>
            <a:ext uri="{FF2B5EF4-FFF2-40B4-BE49-F238E27FC236}">
              <a16:creationId xmlns:a16="http://schemas.microsoft.com/office/drawing/2014/main" id="{00000000-0008-0000-E3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4100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9" name="Group 8">
          <a:extLst>
            <a:ext uri="{FF2B5EF4-FFF2-40B4-BE49-F238E27FC236}">
              <a16:creationId xmlns:a16="http://schemas.microsoft.com/office/drawing/2014/main" id="{00000000-0008-0000-E300-000009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3078" name="Object 6" hidden="1">
                <a:extLst>
                  <a:ext uri="{63B3BB69-23CF-44E3-9099-C40C66FF867C}">
                    <a14:compatExt spid="_x0000_s3078"/>
                  </a:ext>
                  <a:ext uri="{FF2B5EF4-FFF2-40B4-BE49-F238E27FC236}">
                    <a16:creationId xmlns:a16="http://schemas.microsoft.com/office/drawing/2014/main" id="{00000000-0008-0000-E300-0000060C00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11" name="Text Box 4">
            <a:extLst>
              <a:ext uri="{FF2B5EF4-FFF2-40B4-BE49-F238E27FC236}">
                <a16:creationId xmlns:a16="http://schemas.microsoft.com/office/drawing/2014/main" id="{00000000-0008-0000-E300-00000B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12" name="Picture 11" descr="index">
          <a:extLst>
            <a:ext uri="{FF2B5EF4-FFF2-40B4-BE49-F238E27FC236}">
              <a16:creationId xmlns:a16="http://schemas.microsoft.com/office/drawing/2014/main" id="{00000000-0008-0000-E300-00000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4156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13" name="Picture 12">
          <a:extLst>
            <a:ext uri="{FF2B5EF4-FFF2-40B4-BE49-F238E27FC236}">
              <a16:creationId xmlns:a16="http://schemas.microsoft.com/office/drawing/2014/main" id="{00000000-0008-0000-E300-00000D000000}"/>
            </a:ext>
          </a:extLst>
        </xdr:cNvPr>
        <xdr:cNvPicPr>
          <a:picLocks noChangeAspect="1"/>
        </xdr:cNvPicPr>
      </xdr:nvPicPr>
      <xdr:blipFill>
        <a:blip xmlns:r="http://schemas.openxmlformats.org/officeDocument/2006/relationships" r:embed="rId1"/>
        <a:stretch>
          <a:fillRect/>
        </a:stretch>
      </xdr:blipFill>
      <xdr:spPr>
        <a:xfrm>
          <a:off x="9988619851" y="10791825"/>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E3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3080" name="Check Box 8" hidden="1">
              <a:extLst>
                <a:ext uri="{63B3BB69-23CF-44E3-9099-C40C66FF867C}">
                  <a14:compatExt spid="_x0000_s3080"/>
                </a:ext>
                <a:ext uri="{FF2B5EF4-FFF2-40B4-BE49-F238E27FC236}">
                  <a16:creationId xmlns:a16="http://schemas.microsoft.com/office/drawing/2014/main" id="{00000000-0008-0000-E300-00000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3081" name="Check Box 9" hidden="1">
              <a:extLst>
                <a:ext uri="{63B3BB69-23CF-44E3-9099-C40C66FF867C}">
                  <a14:compatExt spid="_x0000_s3081"/>
                </a:ext>
                <a:ext uri="{FF2B5EF4-FFF2-40B4-BE49-F238E27FC236}">
                  <a16:creationId xmlns:a16="http://schemas.microsoft.com/office/drawing/2014/main" id="{00000000-0008-0000-E300-00000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3082" name="Check Box 10" hidden="1">
              <a:extLst>
                <a:ext uri="{63B3BB69-23CF-44E3-9099-C40C66FF867C}">
                  <a14:compatExt spid="_x0000_s3082"/>
                </a:ext>
                <a:ext uri="{FF2B5EF4-FFF2-40B4-BE49-F238E27FC236}">
                  <a16:creationId xmlns:a16="http://schemas.microsoft.com/office/drawing/2014/main" id="{00000000-0008-0000-E300-00000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3083" name="Check Box 11" hidden="1">
              <a:extLst>
                <a:ext uri="{63B3BB69-23CF-44E3-9099-C40C66FF867C}">
                  <a14:compatExt spid="_x0000_s3083"/>
                </a:ext>
                <a:ext uri="{FF2B5EF4-FFF2-40B4-BE49-F238E27FC236}">
                  <a16:creationId xmlns:a16="http://schemas.microsoft.com/office/drawing/2014/main" id="{00000000-0008-0000-E300-00000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229.xml><?xml version="1.0" encoding="utf-8"?>
<xdr:wsDr xmlns:xdr="http://schemas.openxmlformats.org/drawingml/2006/spreadsheetDrawing" xmlns:a="http://schemas.openxmlformats.org/drawingml/2006/main">
  <xdr:twoCellAnchor>
    <xdr:from>
      <xdr:col>1</xdr:col>
      <xdr:colOff>625929</xdr:colOff>
      <xdr:row>1</xdr:row>
      <xdr:rowOff>141946</xdr:rowOff>
    </xdr:from>
    <xdr:to>
      <xdr:col>4</xdr:col>
      <xdr:colOff>571500</xdr:colOff>
      <xdr:row>1</xdr:row>
      <xdr:rowOff>4758778</xdr:rowOff>
    </xdr:to>
    <xdr:pic>
      <xdr:nvPicPr>
        <xdr:cNvPr id="2" name="Picture 1">
          <a:extLst>
            <a:ext uri="{FF2B5EF4-FFF2-40B4-BE49-F238E27FC236}">
              <a16:creationId xmlns:a16="http://schemas.microsoft.com/office/drawing/2014/main" id="{00000000-0008-0000-E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08069900" y="446746"/>
          <a:ext cx="4698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163286</xdr:colOff>
      <xdr:row>1</xdr:row>
      <xdr:rowOff>230816</xdr:rowOff>
    </xdr:from>
    <xdr:to>
      <xdr:col>11</xdr:col>
      <xdr:colOff>3296908</xdr:colOff>
      <xdr:row>1</xdr:row>
      <xdr:rowOff>4449536</xdr:rowOff>
    </xdr:to>
    <xdr:pic>
      <xdr:nvPicPr>
        <xdr:cNvPr id="3" name="Picture 2" descr="index">
          <a:extLst>
            <a:ext uri="{FF2B5EF4-FFF2-40B4-BE49-F238E27FC236}">
              <a16:creationId xmlns:a16="http://schemas.microsoft.com/office/drawing/2014/main" id="{00000000-0008-0000-E4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550917" y="535616"/>
          <a:ext cx="10001147" cy="4218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1683884</xdr:colOff>
      <xdr:row>15</xdr:row>
      <xdr:rowOff>265339</xdr:rowOff>
    </xdr:from>
    <xdr:to>
      <xdr:col>5</xdr:col>
      <xdr:colOff>2146527</xdr:colOff>
      <xdr:row>15</xdr:row>
      <xdr:rowOff>619124</xdr:rowOff>
    </xdr:to>
    <xdr:sp macro="" textlink="">
      <xdr:nvSpPr>
        <xdr:cNvPr id="4" name="Rectangle 3">
          <a:extLst>
            <a:ext uri="{FF2B5EF4-FFF2-40B4-BE49-F238E27FC236}">
              <a16:creationId xmlns:a16="http://schemas.microsoft.com/office/drawing/2014/main" id="{00000000-0008-0000-E400-000004000000}"/>
            </a:ext>
          </a:extLst>
        </xdr:cNvPr>
        <xdr:cNvSpPr/>
      </xdr:nvSpPr>
      <xdr:spPr>
        <a:xfrm>
          <a:off x="10005256623" y="3123111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6</xdr:col>
      <xdr:colOff>177573</xdr:colOff>
      <xdr:row>15</xdr:row>
      <xdr:rowOff>170090</xdr:rowOff>
    </xdr:from>
    <xdr:to>
      <xdr:col>6</xdr:col>
      <xdr:colOff>613002</xdr:colOff>
      <xdr:row>15</xdr:row>
      <xdr:rowOff>578304</xdr:rowOff>
    </xdr:to>
    <xdr:sp macro="" textlink="">
      <xdr:nvSpPr>
        <xdr:cNvPr id="5" name="Rectangle 4">
          <a:extLst>
            <a:ext uri="{FF2B5EF4-FFF2-40B4-BE49-F238E27FC236}">
              <a16:creationId xmlns:a16="http://schemas.microsoft.com/office/drawing/2014/main" id="{00000000-0008-0000-E400-000005000000}"/>
            </a:ext>
          </a:extLst>
        </xdr:cNvPr>
        <xdr:cNvSpPr/>
      </xdr:nvSpPr>
      <xdr:spPr>
        <a:xfrm>
          <a:off x="10000360773" y="31135865"/>
          <a:ext cx="435429" cy="40821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670150</xdr:colOff>
      <xdr:row>15</xdr:row>
      <xdr:rowOff>210911</xdr:rowOff>
    </xdr:from>
    <xdr:to>
      <xdr:col>3</xdr:col>
      <xdr:colOff>1051151</xdr:colOff>
      <xdr:row>15</xdr:row>
      <xdr:rowOff>673552</xdr:rowOff>
    </xdr:to>
    <xdr:sp macro="" textlink="">
      <xdr:nvSpPr>
        <xdr:cNvPr id="6" name="Rectangle 5">
          <a:extLst>
            <a:ext uri="{FF2B5EF4-FFF2-40B4-BE49-F238E27FC236}">
              <a16:creationId xmlns:a16="http://schemas.microsoft.com/office/drawing/2014/main" id="{00000000-0008-0000-E400-000006000000}"/>
            </a:ext>
          </a:extLst>
        </xdr:cNvPr>
        <xdr:cNvSpPr/>
      </xdr:nvSpPr>
      <xdr:spPr>
        <a:xfrm>
          <a:off x="10009723849" y="3117668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8</xdr:col>
      <xdr:colOff>293913</xdr:colOff>
      <xdr:row>15</xdr:row>
      <xdr:rowOff>187099</xdr:rowOff>
    </xdr:from>
    <xdr:to>
      <xdr:col>8</xdr:col>
      <xdr:colOff>725261</xdr:colOff>
      <xdr:row>15</xdr:row>
      <xdr:rowOff>649741</xdr:rowOff>
    </xdr:to>
    <xdr:sp macro="" textlink="">
      <xdr:nvSpPr>
        <xdr:cNvPr id="7" name="Rectangle 6">
          <a:extLst>
            <a:ext uri="{FF2B5EF4-FFF2-40B4-BE49-F238E27FC236}">
              <a16:creationId xmlns:a16="http://schemas.microsoft.com/office/drawing/2014/main" id="{00000000-0008-0000-E400-000007000000}"/>
            </a:ext>
          </a:extLst>
        </xdr:cNvPr>
        <xdr:cNvSpPr/>
      </xdr:nvSpPr>
      <xdr:spPr>
        <a:xfrm>
          <a:off x="9993914389" y="3115287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4</xdr:col>
      <xdr:colOff>0</xdr:colOff>
      <xdr:row>15</xdr:row>
      <xdr:rowOff>0</xdr:rowOff>
    </xdr:from>
    <xdr:to>
      <xdr:col>4</xdr:col>
      <xdr:colOff>9524</xdr:colOff>
      <xdr:row>15</xdr:row>
      <xdr:rowOff>219048</xdr:rowOff>
    </xdr:to>
    <xdr:pic>
      <xdr:nvPicPr>
        <xdr:cNvPr id="8" name="Picture 7">
          <a:extLst>
            <a:ext uri="{FF2B5EF4-FFF2-40B4-BE49-F238E27FC236}">
              <a16:creationId xmlns:a16="http://schemas.microsoft.com/office/drawing/2014/main" id="{00000000-0008-0000-E400-000008000000}"/>
            </a:ext>
          </a:extLst>
        </xdr:cNvPr>
        <xdr:cNvPicPr>
          <a:picLocks noChangeAspect="1"/>
        </xdr:cNvPicPr>
      </xdr:nvPicPr>
      <xdr:blipFill>
        <a:blip xmlns:r="http://schemas.openxmlformats.org/officeDocument/2006/relationships" r:embed="rId3"/>
        <a:stretch>
          <a:fillRect/>
        </a:stretch>
      </xdr:blipFill>
      <xdr:spPr>
        <a:xfrm>
          <a:off x="10008631876" y="30965775"/>
          <a:ext cx="9524" cy="219048"/>
        </a:xfrm>
        <a:prstGeom prst="rect">
          <a:avLst/>
        </a:prstGeom>
      </xdr:spPr>
    </xdr:pic>
    <xdr:clientData/>
  </xdr:twoCellAnchor>
  <xdr:twoCellAnchor>
    <xdr:from>
      <xdr:col>9</xdr:col>
      <xdr:colOff>1538513</xdr:colOff>
      <xdr:row>15</xdr:row>
      <xdr:rowOff>220436</xdr:rowOff>
    </xdr:from>
    <xdr:to>
      <xdr:col>9</xdr:col>
      <xdr:colOff>1969861</xdr:colOff>
      <xdr:row>15</xdr:row>
      <xdr:rowOff>683078</xdr:rowOff>
    </xdr:to>
    <xdr:sp macro="" textlink="">
      <xdr:nvSpPr>
        <xdr:cNvPr id="9" name="Rectangle 8">
          <a:extLst>
            <a:ext uri="{FF2B5EF4-FFF2-40B4-BE49-F238E27FC236}">
              <a16:creationId xmlns:a16="http://schemas.microsoft.com/office/drawing/2014/main" id="{00000000-0008-0000-E400-000009000000}"/>
            </a:ext>
          </a:extLst>
        </xdr:cNvPr>
        <xdr:cNvSpPr/>
      </xdr:nvSpPr>
      <xdr:spPr>
        <a:xfrm>
          <a:off x="9988745489" y="3118621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230.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9524</xdr:colOff>
      <xdr:row>36</xdr:row>
      <xdr:rowOff>28548</xdr:rowOff>
    </xdr:to>
    <xdr:pic>
      <xdr:nvPicPr>
        <xdr:cNvPr id="2" name="Picture 1">
          <a:extLst>
            <a:ext uri="{FF2B5EF4-FFF2-40B4-BE49-F238E27FC236}">
              <a16:creationId xmlns:a16="http://schemas.microsoft.com/office/drawing/2014/main" id="{00000000-0008-0000-E500-000002000000}"/>
            </a:ext>
          </a:extLst>
        </xdr:cNvPr>
        <xdr:cNvPicPr>
          <a:picLocks noChangeAspect="1"/>
        </xdr:cNvPicPr>
      </xdr:nvPicPr>
      <xdr:blipFill>
        <a:blip xmlns:r="http://schemas.openxmlformats.org/officeDocument/2006/relationships" r:embed="rId1"/>
        <a:stretch>
          <a:fillRect/>
        </a:stretch>
      </xdr:blipFill>
      <xdr:spPr>
        <a:xfrm>
          <a:off x="9987743551" y="10191750"/>
          <a:ext cx="9524" cy="219048"/>
        </a:xfrm>
        <a:prstGeom prst="rect">
          <a:avLst/>
        </a:prstGeom>
      </xdr:spPr>
    </xdr:pic>
    <xdr:clientData/>
  </xdr:twoCellAnchor>
  <xdr:twoCellAnchor>
    <xdr:from>
      <xdr:col>3</xdr:col>
      <xdr:colOff>184336</xdr:colOff>
      <xdr:row>4</xdr:row>
      <xdr:rowOff>21851</xdr:rowOff>
    </xdr:from>
    <xdr:to>
      <xdr:col>4</xdr:col>
      <xdr:colOff>612794</xdr:colOff>
      <xdr:row>8</xdr:row>
      <xdr:rowOff>107576</xdr:rowOff>
    </xdr:to>
    <xdr:pic>
      <xdr:nvPicPr>
        <xdr:cNvPr id="8" name="Picture 1">
          <a:extLst>
            <a:ext uri="{FF2B5EF4-FFF2-40B4-BE49-F238E27FC236}">
              <a16:creationId xmlns:a16="http://schemas.microsoft.com/office/drawing/2014/main" id="{00000000-0008-0000-E5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7140281" y="841001"/>
          <a:ext cx="1219033"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299756</xdr:colOff>
      <xdr:row>3</xdr:row>
      <xdr:rowOff>85725</xdr:rowOff>
    </xdr:from>
    <xdr:to>
      <xdr:col>4</xdr:col>
      <xdr:colOff>479942</xdr:colOff>
      <xdr:row>9</xdr:row>
      <xdr:rowOff>156733</xdr:rowOff>
    </xdr:to>
    <xdr:grpSp>
      <xdr:nvGrpSpPr>
        <xdr:cNvPr id="9" name="Group 8">
          <a:extLst>
            <a:ext uri="{FF2B5EF4-FFF2-40B4-BE49-F238E27FC236}">
              <a16:creationId xmlns:a16="http://schemas.microsoft.com/office/drawing/2014/main" id="{00000000-0008-0000-E500-000009000000}"/>
            </a:ext>
          </a:extLst>
        </xdr:cNvPr>
        <xdr:cNvGrpSpPr>
          <a:grpSpLocks/>
        </xdr:cNvGrpSpPr>
      </xdr:nvGrpSpPr>
      <xdr:grpSpPr bwMode="auto">
        <a:xfrm>
          <a:off x="9948311120" y="776288"/>
          <a:ext cx="2501905" cy="1214008"/>
          <a:chOff x="7483" y="1187"/>
          <a:chExt cx="3022" cy="1915"/>
        </a:xfrm>
      </xdr:grpSpPr>
      <mc:AlternateContent xmlns:mc="http://schemas.openxmlformats.org/markup-compatibility/2006">
        <mc:Choice xmlns:a14="http://schemas.microsoft.com/office/drawing/2010/main" Requires="a14">
          <xdr:sp macro="" textlink="">
            <xdr:nvSpPr>
              <xdr:cNvPr id="5126" name="Object 6" hidden="1">
                <a:extLst>
                  <a:ext uri="{63B3BB69-23CF-44E3-9099-C40C66FF867C}">
                    <a14:compatExt spid="_x0000_s5126"/>
                  </a:ext>
                  <a:ext uri="{FF2B5EF4-FFF2-40B4-BE49-F238E27FC236}">
                    <a16:creationId xmlns:a16="http://schemas.microsoft.com/office/drawing/2014/main" id="{00000000-0008-0000-E500-000006140000}"/>
                  </a:ext>
                </a:extLst>
              </xdr:cNvPr>
              <xdr:cNvSpPr/>
            </xdr:nvSpPr>
            <xdr:spPr bwMode="auto">
              <a:xfrm>
                <a:off x="9204" y="1187"/>
                <a:ext cx="1155" cy="941"/>
              </a:xfrm>
              <a:prstGeom prst="rect">
                <a:avLst/>
              </a:prstGeom>
              <a:noFill/>
              <a:extLst>
                <a:ext uri="{909E8E84-426E-40DD-AFC4-6F175D3DCCD1}">
                  <a14:hiddenFill>
                    <a:solidFill>
                      <a:srgbClr val="FFFFFF"/>
                    </a:solidFill>
                  </a14:hiddenFill>
                </a:ext>
              </a:extLst>
            </xdr:spPr>
          </xdr:sp>
        </mc:Choice>
        <mc:Fallback/>
      </mc:AlternateContent>
      <xdr:sp macro="" textlink="">
        <xdr:nvSpPr>
          <xdr:cNvPr id="11" name="Text Box 4">
            <a:extLst>
              <a:ext uri="{FF2B5EF4-FFF2-40B4-BE49-F238E27FC236}">
                <a16:creationId xmlns:a16="http://schemas.microsoft.com/office/drawing/2014/main" id="{00000000-0008-0000-E500-00000B000000}"/>
              </a:ext>
            </a:extLst>
          </xdr:cNvPr>
          <xdr:cNvSpPr txBox="1">
            <a:spLocks noChangeArrowheads="1"/>
          </xdr:cNvSpPr>
        </xdr:nvSpPr>
        <xdr:spPr bwMode="auto">
          <a:xfrm>
            <a:off x="7483" y="2202"/>
            <a:ext cx="3022" cy="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r>
              <a:rPr lang="en-US" sz="1100" b="1" i="1" u="none" strike="noStrike" baseline="0">
                <a:solidFill>
                  <a:srgbClr val="000000"/>
                </a:solidFill>
                <a:cs typeface="B Mitra"/>
              </a:rPr>
              <a:t>  شركت ملي نفت ايران</a:t>
            </a:r>
            <a:endParaRPr lang="en-US" sz="1100" b="0" i="0" u="none" strike="noStrike" baseline="0">
              <a:solidFill>
                <a:srgbClr val="000000"/>
              </a:solidFill>
              <a:latin typeface="Calibri"/>
              <a:cs typeface="Calibri"/>
            </a:endParaRPr>
          </a:p>
          <a:p>
            <a:pPr algn="r" rtl="1">
              <a:defRPr sz="1000"/>
            </a:pPr>
            <a:r>
              <a:rPr lang="en-US" sz="1100" b="1" i="1" u="none" strike="noStrike" baseline="0">
                <a:solidFill>
                  <a:srgbClr val="000000"/>
                </a:solidFill>
                <a:cs typeface="B Mitra"/>
              </a:rPr>
              <a:t>شركت پايانه هاي نفتي ایران</a:t>
            </a:r>
          </a:p>
        </xdr:txBody>
      </xdr:sp>
    </xdr:grpSp>
    <xdr:clientData/>
  </xdr:twoCellAnchor>
  <xdr:twoCellAnchor>
    <xdr:from>
      <xdr:col>10</xdr:col>
      <xdr:colOff>190499</xdr:colOff>
      <xdr:row>4</xdr:row>
      <xdr:rowOff>22412</xdr:rowOff>
    </xdr:from>
    <xdr:to>
      <xdr:col>12</xdr:col>
      <xdr:colOff>511968</xdr:colOff>
      <xdr:row>8</xdr:row>
      <xdr:rowOff>162365</xdr:rowOff>
    </xdr:to>
    <xdr:pic>
      <xdr:nvPicPr>
        <xdr:cNvPr id="12" name="Picture 11" descr="index">
          <a:extLst>
            <a:ext uri="{FF2B5EF4-FFF2-40B4-BE49-F238E27FC236}">
              <a16:creationId xmlns:a16="http://schemas.microsoft.com/office/drawing/2014/main" id="{00000000-0008-0000-E500-00000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849832" y="841562"/>
          <a:ext cx="1693069" cy="901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34</xdr:row>
      <xdr:rowOff>0</xdr:rowOff>
    </xdr:from>
    <xdr:to>
      <xdr:col>4</xdr:col>
      <xdr:colOff>9524</xdr:colOff>
      <xdr:row>34</xdr:row>
      <xdr:rowOff>219048</xdr:rowOff>
    </xdr:to>
    <xdr:pic>
      <xdr:nvPicPr>
        <xdr:cNvPr id="13" name="Picture 12">
          <a:extLst>
            <a:ext uri="{FF2B5EF4-FFF2-40B4-BE49-F238E27FC236}">
              <a16:creationId xmlns:a16="http://schemas.microsoft.com/office/drawing/2014/main" id="{00000000-0008-0000-E500-00000D000000}"/>
            </a:ext>
          </a:extLst>
        </xdr:cNvPr>
        <xdr:cNvPicPr>
          <a:picLocks noChangeAspect="1"/>
        </xdr:cNvPicPr>
      </xdr:nvPicPr>
      <xdr:blipFill>
        <a:blip xmlns:r="http://schemas.openxmlformats.org/officeDocument/2006/relationships" r:embed="rId1"/>
        <a:stretch>
          <a:fillRect/>
        </a:stretch>
      </xdr:blipFill>
      <xdr:spPr>
        <a:xfrm>
          <a:off x="9987743551" y="10477500"/>
          <a:ext cx="9524" cy="21904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476250</xdr:colOff>
          <xdr:row>34</xdr:row>
          <xdr:rowOff>47625</xdr:rowOff>
        </xdr:from>
        <xdr:to>
          <xdr:col>3</xdr:col>
          <xdr:colOff>171450</xdr:colOff>
          <xdr:row>34</xdr:row>
          <xdr:rowOff>247650</xdr:rowOff>
        </xdr:to>
        <xdr:sp macro="" textlink="">
          <xdr:nvSpPr>
            <xdr:cNvPr id="5127" name="Check Box 7" hidden="1">
              <a:extLst>
                <a:ext uri="{63B3BB69-23CF-44E3-9099-C40C66FF867C}">
                  <a14:compatExt spid="_x0000_s5127"/>
                </a:ext>
                <a:ext uri="{FF2B5EF4-FFF2-40B4-BE49-F238E27FC236}">
                  <a16:creationId xmlns:a16="http://schemas.microsoft.com/office/drawing/2014/main" id="{00000000-0008-0000-E500-00000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34</xdr:row>
          <xdr:rowOff>57150</xdr:rowOff>
        </xdr:from>
        <xdr:to>
          <xdr:col>4</xdr:col>
          <xdr:colOff>647700</xdr:colOff>
          <xdr:row>34</xdr:row>
          <xdr:rowOff>247650</xdr:rowOff>
        </xdr:to>
        <xdr:sp macro="" textlink="">
          <xdr:nvSpPr>
            <xdr:cNvPr id="5128" name="Check Box 8" hidden="1">
              <a:extLst>
                <a:ext uri="{63B3BB69-23CF-44E3-9099-C40C66FF867C}">
                  <a14:compatExt spid="_x0000_s5128"/>
                </a:ext>
                <a:ext uri="{FF2B5EF4-FFF2-40B4-BE49-F238E27FC236}">
                  <a16:creationId xmlns:a16="http://schemas.microsoft.com/office/drawing/2014/main" id="{00000000-0008-0000-E500-00000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34</xdr:row>
          <xdr:rowOff>57150</xdr:rowOff>
        </xdr:from>
        <xdr:to>
          <xdr:col>8</xdr:col>
          <xdr:colOff>76200</xdr:colOff>
          <xdr:row>34</xdr:row>
          <xdr:rowOff>219075</xdr:rowOff>
        </xdr:to>
        <xdr:sp macro="" textlink="">
          <xdr:nvSpPr>
            <xdr:cNvPr id="5129" name="Check Box 9" hidden="1">
              <a:extLst>
                <a:ext uri="{63B3BB69-23CF-44E3-9099-C40C66FF867C}">
                  <a14:compatExt spid="_x0000_s5129"/>
                </a:ext>
                <a:ext uri="{FF2B5EF4-FFF2-40B4-BE49-F238E27FC236}">
                  <a16:creationId xmlns:a16="http://schemas.microsoft.com/office/drawing/2014/main" id="{00000000-0008-0000-E500-00000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34</xdr:row>
          <xdr:rowOff>66675</xdr:rowOff>
        </xdr:from>
        <xdr:to>
          <xdr:col>6</xdr:col>
          <xdr:colOff>657225</xdr:colOff>
          <xdr:row>34</xdr:row>
          <xdr:rowOff>266700</xdr:rowOff>
        </xdr:to>
        <xdr:sp macro="" textlink="">
          <xdr:nvSpPr>
            <xdr:cNvPr id="5130" name="Check Box 10" hidden="1">
              <a:extLst>
                <a:ext uri="{63B3BB69-23CF-44E3-9099-C40C66FF867C}">
                  <a14:compatExt spid="_x0000_s5130"/>
                </a:ext>
                <a:ext uri="{FF2B5EF4-FFF2-40B4-BE49-F238E27FC236}">
                  <a16:creationId xmlns:a16="http://schemas.microsoft.com/office/drawing/2014/main" id="{00000000-0008-0000-E500-00000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409575</xdr:colOff>
          <xdr:row>34</xdr:row>
          <xdr:rowOff>66675</xdr:rowOff>
        </xdr:from>
        <xdr:to>
          <xdr:col>10</xdr:col>
          <xdr:colOff>219075</xdr:colOff>
          <xdr:row>34</xdr:row>
          <xdr:rowOff>228600</xdr:rowOff>
        </xdr:to>
        <xdr:sp macro="" textlink="">
          <xdr:nvSpPr>
            <xdr:cNvPr id="5131" name="Check Box 11" hidden="1">
              <a:extLst>
                <a:ext uri="{63B3BB69-23CF-44E3-9099-C40C66FF867C}">
                  <a14:compatExt spid="_x0000_s5131"/>
                </a:ext>
                <a:ext uri="{FF2B5EF4-FFF2-40B4-BE49-F238E27FC236}">
                  <a16:creationId xmlns:a16="http://schemas.microsoft.com/office/drawing/2014/main" id="{00000000-0008-0000-E500-00000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drawings/drawing231.xml><?xml version="1.0" encoding="utf-8"?>
<xdr:wsDr xmlns:xdr="http://schemas.openxmlformats.org/drawingml/2006/spreadsheetDrawing" xmlns:a="http://schemas.openxmlformats.org/drawingml/2006/main">
  <xdr:twoCellAnchor>
    <xdr:from>
      <xdr:col>1</xdr:col>
      <xdr:colOff>625929</xdr:colOff>
      <xdr:row>1</xdr:row>
      <xdr:rowOff>141946</xdr:rowOff>
    </xdr:from>
    <xdr:to>
      <xdr:col>4</xdr:col>
      <xdr:colOff>571500</xdr:colOff>
      <xdr:row>1</xdr:row>
      <xdr:rowOff>4758778</xdr:rowOff>
    </xdr:to>
    <xdr:pic>
      <xdr:nvPicPr>
        <xdr:cNvPr id="2" name="Picture 1">
          <a:extLst>
            <a:ext uri="{FF2B5EF4-FFF2-40B4-BE49-F238E27FC236}">
              <a16:creationId xmlns:a16="http://schemas.microsoft.com/office/drawing/2014/main" id="{00000000-0008-0000-E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08069900" y="446746"/>
          <a:ext cx="4698546" cy="461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163286</xdr:colOff>
      <xdr:row>1</xdr:row>
      <xdr:rowOff>230816</xdr:rowOff>
    </xdr:from>
    <xdr:to>
      <xdr:col>11</xdr:col>
      <xdr:colOff>3296908</xdr:colOff>
      <xdr:row>1</xdr:row>
      <xdr:rowOff>4449536</xdr:rowOff>
    </xdr:to>
    <xdr:pic>
      <xdr:nvPicPr>
        <xdr:cNvPr id="3" name="Picture 2" descr="index">
          <a:extLst>
            <a:ext uri="{FF2B5EF4-FFF2-40B4-BE49-F238E27FC236}">
              <a16:creationId xmlns:a16="http://schemas.microsoft.com/office/drawing/2014/main" id="{00000000-0008-0000-E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550917" y="535616"/>
          <a:ext cx="10001147" cy="4218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1683884</xdr:colOff>
      <xdr:row>17</xdr:row>
      <xdr:rowOff>265339</xdr:rowOff>
    </xdr:from>
    <xdr:to>
      <xdr:col>5</xdr:col>
      <xdr:colOff>2146527</xdr:colOff>
      <xdr:row>17</xdr:row>
      <xdr:rowOff>619124</xdr:rowOff>
    </xdr:to>
    <xdr:sp macro="" textlink="">
      <xdr:nvSpPr>
        <xdr:cNvPr id="4" name="Rectangle 3">
          <a:extLst>
            <a:ext uri="{FF2B5EF4-FFF2-40B4-BE49-F238E27FC236}">
              <a16:creationId xmlns:a16="http://schemas.microsoft.com/office/drawing/2014/main" id="{00000000-0008-0000-E600-000004000000}"/>
            </a:ext>
          </a:extLst>
        </xdr:cNvPr>
        <xdr:cNvSpPr/>
      </xdr:nvSpPr>
      <xdr:spPr>
        <a:xfrm>
          <a:off x="10005256623" y="29649964"/>
          <a:ext cx="462643" cy="35378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6</xdr:col>
      <xdr:colOff>177573</xdr:colOff>
      <xdr:row>17</xdr:row>
      <xdr:rowOff>170090</xdr:rowOff>
    </xdr:from>
    <xdr:to>
      <xdr:col>6</xdr:col>
      <xdr:colOff>613002</xdr:colOff>
      <xdr:row>17</xdr:row>
      <xdr:rowOff>578304</xdr:rowOff>
    </xdr:to>
    <xdr:sp macro="" textlink="">
      <xdr:nvSpPr>
        <xdr:cNvPr id="5" name="Rectangle 4">
          <a:extLst>
            <a:ext uri="{FF2B5EF4-FFF2-40B4-BE49-F238E27FC236}">
              <a16:creationId xmlns:a16="http://schemas.microsoft.com/office/drawing/2014/main" id="{00000000-0008-0000-E600-000005000000}"/>
            </a:ext>
          </a:extLst>
        </xdr:cNvPr>
        <xdr:cNvSpPr/>
      </xdr:nvSpPr>
      <xdr:spPr>
        <a:xfrm>
          <a:off x="10000360773" y="29554715"/>
          <a:ext cx="435429" cy="40821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670150</xdr:colOff>
      <xdr:row>17</xdr:row>
      <xdr:rowOff>210911</xdr:rowOff>
    </xdr:from>
    <xdr:to>
      <xdr:col>3</xdr:col>
      <xdr:colOff>1051151</xdr:colOff>
      <xdr:row>17</xdr:row>
      <xdr:rowOff>673552</xdr:rowOff>
    </xdr:to>
    <xdr:sp macro="" textlink="">
      <xdr:nvSpPr>
        <xdr:cNvPr id="6" name="Rectangle 5">
          <a:extLst>
            <a:ext uri="{FF2B5EF4-FFF2-40B4-BE49-F238E27FC236}">
              <a16:creationId xmlns:a16="http://schemas.microsoft.com/office/drawing/2014/main" id="{00000000-0008-0000-E600-000006000000}"/>
            </a:ext>
          </a:extLst>
        </xdr:cNvPr>
        <xdr:cNvSpPr/>
      </xdr:nvSpPr>
      <xdr:spPr>
        <a:xfrm>
          <a:off x="10009723849" y="29595536"/>
          <a:ext cx="381001" cy="4626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8</xdr:col>
      <xdr:colOff>293913</xdr:colOff>
      <xdr:row>17</xdr:row>
      <xdr:rowOff>187099</xdr:rowOff>
    </xdr:from>
    <xdr:to>
      <xdr:col>8</xdr:col>
      <xdr:colOff>725261</xdr:colOff>
      <xdr:row>17</xdr:row>
      <xdr:rowOff>649741</xdr:rowOff>
    </xdr:to>
    <xdr:sp macro="" textlink="">
      <xdr:nvSpPr>
        <xdr:cNvPr id="7" name="Rectangle 6">
          <a:extLst>
            <a:ext uri="{FF2B5EF4-FFF2-40B4-BE49-F238E27FC236}">
              <a16:creationId xmlns:a16="http://schemas.microsoft.com/office/drawing/2014/main" id="{00000000-0008-0000-E600-000007000000}"/>
            </a:ext>
          </a:extLst>
        </xdr:cNvPr>
        <xdr:cNvSpPr/>
      </xdr:nvSpPr>
      <xdr:spPr>
        <a:xfrm>
          <a:off x="9993914389" y="29571724"/>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4</xdr:col>
      <xdr:colOff>0</xdr:colOff>
      <xdr:row>17</xdr:row>
      <xdr:rowOff>0</xdr:rowOff>
    </xdr:from>
    <xdr:to>
      <xdr:col>4</xdr:col>
      <xdr:colOff>9524</xdr:colOff>
      <xdr:row>17</xdr:row>
      <xdr:rowOff>219048</xdr:rowOff>
    </xdr:to>
    <xdr:pic>
      <xdr:nvPicPr>
        <xdr:cNvPr id="8" name="Picture 7">
          <a:extLst>
            <a:ext uri="{FF2B5EF4-FFF2-40B4-BE49-F238E27FC236}">
              <a16:creationId xmlns:a16="http://schemas.microsoft.com/office/drawing/2014/main" id="{00000000-0008-0000-E600-000008000000}"/>
            </a:ext>
          </a:extLst>
        </xdr:cNvPr>
        <xdr:cNvPicPr>
          <a:picLocks noChangeAspect="1"/>
        </xdr:cNvPicPr>
      </xdr:nvPicPr>
      <xdr:blipFill>
        <a:blip xmlns:r="http://schemas.openxmlformats.org/officeDocument/2006/relationships" r:embed="rId3"/>
        <a:stretch>
          <a:fillRect/>
        </a:stretch>
      </xdr:blipFill>
      <xdr:spPr>
        <a:xfrm>
          <a:off x="10008631876" y="29384625"/>
          <a:ext cx="9524" cy="219048"/>
        </a:xfrm>
        <a:prstGeom prst="rect">
          <a:avLst/>
        </a:prstGeom>
      </xdr:spPr>
    </xdr:pic>
    <xdr:clientData/>
  </xdr:twoCellAnchor>
  <xdr:twoCellAnchor>
    <xdr:from>
      <xdr:col>9</xdr:col>
      <xdr:colOff>1538513</xdr:colOff>
      <xdr:row>17</xdr:row>
      <xdr:rowOff>220436</xdr:rowOff>
    </xdr:from>
    <xdr:to>
      <xdr:col>9</xdr:col>
      <xdr:colOff>1969861</xdr:colOff>
      <xdr:row>17</xdr:row>
      <xdr:rowOff>683078</xdr:rowOff>
    </xdr:to>
    <xdr:sp macro="" textlink="">
      <xdr:nvSpPr>
        <xdr:cNvPr id="9" name="Rectangle 8">
          <a:extLst>
            <a:ext uri="{FF2B5EF4-FFF2-40B4-BE49-F238E27FC236}">
              <a16:creationId xmlns:a16="http://schemas.microsoft.com/office/drawing/2014/main" id="{00000000-0008-0000-E600-000009000000}"/>
            </a:ext>
          </a:extLst>
        </xdr:cNvPr>
        <xdr:cNvSpPr/>
      </xdr:nvSpPr>
      <xdr:spPr>
        <a:xfrm>
          <a:off x="9988745489" y="29605061"/>
          <a:ext cx="431348" cy="4626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AHMATI/Paint%20calculate-0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Y:\T-JETTY%20WORK\work\pain%20calculate\calcuate.xlsx" TargetMode="External"/><Relationship Id="rId1" Type="http://schemas.openxmlformats.org/officeDocument/2006/relationships/externalLinkPath" Target="/T-JETTY%20WORK/work/pain%20calculate/calcu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INAL"/>
      <sheetName val="FINAL (2)"/>
    </sheetNames>
    <sheetDataSet>
      <sheetData sheetId="0"/>
      <sheetData sheetId="1"/>
      <sheetData sheetId="2">
        <row r="5">
          <cell r="D5" t="str">
            <v>S19-01</v>
          </cell>
          <cell r="E5" t="str">
            <v>UC</v>
          </cell>
          <cell r="F5" t="str">
            <v>160*160*12*8</v>
          </cell>
          <cell r="G5" t="str">
            <v>قرینه</v>
          </cell>
          <cell r="H5">
            <v>2415</v>
          </cell>
          <cell r="I5">
            <v>2253</v>
          </cell>
          <cell r="J5">
            <v>0.94399999999999995</v>
          </cell>
          <cell r="K5">
            <v>2.1268319999999998</v>
          </cell>
          <cell r="L5">
            <v>86.64</v>
          </cell>
          <cell r="M5">
            <v>2</v>
          </cell>
          <cell r="N5">
            <v>4.2536639999999997</v>
          </cell>
          <cell r="O5">
            <v>1</v>
          </cell>
          <cell r="P5">
            <v>86.64</v>
          </cell>
          <cell r="Q5">
            <v>1</v>
          </cell>
          <cell r="R5">
            <v>86.64</v>
          </cell>
          <cell r="S5">
            <v>2</v>
          </cell>
          <cell r="T5">
            <v>173.28</v>
          </cell>
          <cell r="U5" t="str">
            <v>UC160*160*12*8</v>
          </cell>
        </row>
        <row r="6">
          <cell r="D6" t="str">
            <v>S19-02</v>
          </cell>
          <cell r="E6" t="str">
            <v>UC</v>
          </cell>
          <cell r="F6" t="str">
            <v>160*160*12*8</v>
          </cell>
          <cell r="G6" t="str">
            <v>قرینه</v>
          </cell>
          <cell r="H6">
            <v>2402</v>
          </cell>
          <cell r="I6">
            <v>2251</v>
          </cell>
          <cell r="J6">
            <v>0.94399999999999995</v>
          </cell>
          <cell r="K6">
            <v>2.1249440000000002</v>
          </cell>
          <cell r="L6">
            <v>86.77</v>
          </cell>
          <cell r="M6">
            <v>14</v>
          </cell>
          <cell r="N6">
            <v>29.749216000000004</v>
          </cell>
          <cell r="O6">
            <v>14</v>
          </cell>
          <cell r="P6">
            <v>1214.78</v>
          </cell>
          <cell r="Q6">
            <v>0</v>
          </cell>
          <cell r="R6">
            <v>0</v>
          </cell>
          <cell r="S6">
            <v>14</v>
          </cell>
          <cell r="T6">
            <v>1214.78</v>
          </cell>
          <cell r="U6" t="str">
            <v>UC160*160*12*8</v>
          </cell>
        </row>
        <row r="7">
          <cell r="D7" t="str">
            <v>S19-03</v>
          </cell>
          <cell r="E7" t="str">
            <v>UC</v>
          </cell>
          <cell r="F7" t="str">
            <v>160*160*12*8</v>
          </cell>
          <cell r="G7" t="str">
            <v>قرینه</v>
          </cell>
          <cell r="H7">
            <v>1510</v>
          </cell>
          <cell r="I7">
            <v>1510</v>
          </cell>
          <cell r="J7">
            <v>0.94399999999999995</v>
          </cell>
          <cell r="K7">
            <v>1.4254399999999998</v>
          </cell>
          <cell r="L7">
            <v>58.41</v>
          </cell>
          <cell r="M7">
            <v>13</v>
          </cell>
          <cell r="N7">
            <v>18.530719999999999</v>
          </cell>
          <cell r="O7">
            <v>12</v>
          </cell>
          <cell r="P7">
            <v>700.92</v>
          </cell>
          <cell r="Q7">
            <v>0</v>
          </cell>
          <cell r="R7">
            <v>0</v>
          </cell>
          <cell r="S7">
            <v>12</v>
          </cell>
          <cell r="T7">
            <v>700.92</v>
          </cell>
          <cell r="U7" t="str">
            <v>UC160*160*12*8</v>
          </cell>
        </row>
        <row r="8">
          <cell r="D8" t="str">
            <v>S19-04</v>
          </cell>
          <cell r="E8" t="str">
            <v>UC</v>
          </cell>
          <cell r="F8" t="str">
            <v>160*160*12*8</v>
          </cell>
          <cell r="G8" t="str">
            <v>قرینه</v>
          </cell>
          <cell r="H8">
            <v>1510</v>
          </cell>
          <cell r="I8">
            <v>1510</v>
          </cell>
          <cell r="J8">
            <v>0.94399999999999995</v>
          </cell>
          <cell r="K8">
            <v>1.4254399999999998</v>
          </cell>
          <cell r="L8">
            <v>80.22</v>
          </cell>
          <cell r="M8">
            <v>4</v>
          </cell>
          <cell r="N8">
            <v>5.7017599999999993</v>
          </cell>
          <cell r="O8">
            <v>3</v>
          </cell>
          <cell r="P8">
            <v>240.66</v>
          </cell>
          <cell r="Q8">
            <v>0</v>
          </cell>
          <cell r="R8">
            <v>0</v>
          </cell>
          <cell r="S8">
            <v>3</v>
          </cell>
          <cell r="T8">
            <v>240.66</v>
          </cell>
          <cell r="U8" t="str">
            <v>UC160*160*12*8</v>
          </cell>
        </row>
        <row r="9">
          <cell r="D9" t="str">
            <v>S19-05</v>
          </cell>
          <cell r="E9" t="str">
            <v>UC</v>
          </cell>
          <cell r="F9" t="str">
            <v>160*160*12*8</v>
          </cell>
          <cell r="G9" t="str">
            <v>قرینه</v>
          </cell>
          <cell r="H9">
            <v>1814</v>
          </cell>
          <cell r="I9">
            <v>1814</v>
          </cell>
          <cell r="J9">
            <v>0.94399999999999995</v>
          </cell>
          <cell r="K9">
            <v>2.3291759999999999</v>
          </cell>
          <cell r="L9">
            <v>96.38</v>
          </cell>
          <cell r="M9">
            <v>2</v>
          </cell>
          <cell r="N9">
            <v>4.6583519999999998</v>
          </cell>
          <cell r="O9">
            <v>0</v>
          </cell>
          <cell r="P9">
            <v>0</v>
          </cell>
          <cell r="Q9">
            <v>1</v>
          </cell>
          <cell r="R9">
            <v>96.38</v>
          </cell>
          <cell r="S9">
            <v>1</v>
          </cell>
          <cell r="T9">
            <v>96.38</v>
          </cell>
          <cell r="U9" t="str">
            <v>UC160*160*12*8</v>
          </cell>
        </row>
        <row r="10">
          <cell r="D10" t="str">
            <v>S19-06</v>
          </cell>
          <cell r="E10" t="str">
            <v>UC</v>
          </cell>
          <cell r="F10" t="str">
            <v>160*160*12*8</v>
          </cell>
          <cell r="G10" t="str">
            <v>غیرقرینه</v>
          </cell>
          <cell r="H10">
            <v>2379</v>
          </cell>
          <cell r="I10">
            <v>2239</v>
          </cell>
          <cell r="J10">
            <v>0.94399999999999995</v>
          </cell>
          <cell r="K10">
            <v>2.1136159999999999</v>
          </cell>
          <cell r="L10">
            <v>86.13</v>
          </cell>
          <cell r="M10">
            <v>2</v>
          </cell>
          <cell r="N10">
            <v>4.2272319999999999</v>
          </cell>
          <cell r="O10">
            <v>2</v>
          </cell>
          <cell r="P10">
            <v>172.26</v>
          </cell>
          <cell r="Q10">
            <v>0</v>
          </cell>
          <cell r="R10">
            <v>0</v>
          </cell>
          <cell r="S10">
            <v>2</v>
          </cell>
          <cell r="T10">
            <v>172.26</v>
          </cell>
          <cell r="U10" t="str">
            <v>UC160*160*12*8</v>
          </cell>
        </row>
        <row r="11">
          <cell r="D11" t="str">
            <v>S19-A-02</v>
          </cell>
          <cell r="E11" t="str">
            <v>UC</v>
          </cell>
          <cell r="F11" t="str">
            <v>160*155*10*8</v>
          </cell>
          <cell r="G11" t="str">
            <v>قرینه</v>
          </cell>
          <cell r="H11">
            <v>1794</v>
          </cell>
          <cell r="I11">
            <v>1794</v>
          </cell>
          <cell r="J11">
            <v>0.93400000000000005</v>
          </cell>
          <cell r="K11">
            <v>1.6755960000000001</v>
          </cell>
          <cell r="L11">
            <v>60.27</v>
          </cell>
          <cell r="M11">
            <v>1</v>
          </cell>
          <cell r="N11">
            <v>1.6755960000000001</v>
          </cell>
          <cell r="O11">
            <v>1</v>
          </cell>
          <cell r="P11">
            <v>60.27</v>
          </cell>
          <cell r="Q11">
            <v>1</v>
          </cell>
          <cell r="R11">
            <v>60.27</v>
          </cell>
          <cell r="S11">
            <v>2</v>
          </cell>
          <cell r="T11">
            <v>120.54</v>
          </cell>
          <cell r="U11" t="str">
            <v>UC160*155*10*8</v>
          </cell>
        </row>
        <row r="12">
          <cell r="D12" t="str">
            <v>S19-A-03</v>
          </cell>
          <cell r="E12" t="str">
            <v>UC</v>
          </cell>
          <cell r="F12" t="str">
            <v>160*155*10*8</v>
          </cell>
          <cell r="G12" t="str">
            <v>غیرقرینه</v>
          </cell>
          <cell r="H12">
            <v>3124</v>
          </cell>
          <cell r="I12">
            <v>2987</v>
          </cell>
          <cell r="J12">
            <v>0.93400000000000005</v>
          </cell>
          <cell r="K12">
            <v>2.7898580000000002</v>
          </cell>
          <cell r="L12">
            <v>104.95</v>
          </cell>
          <cell r="M12">
            <v>2</v>
          </cell>
          <cell r="N12">
            <v>5.5797160000000003</v>
          </cell>
          <cell r="O12">
            <v>2</v>
          </cell>
          <cell r="P12">
            <v>209.9</v>
          </cell>
          <cell r="Q12">
            <v>0</v>
          </cell>
          <cell r="R12">
            <v>0</v>
          </cell>
          <cell r="S12">
            <v>2</v>
          </cell>
          <cell r="T12">
            <v>209.9</v>
          </cell>
          <cell r="U12" t="str">
            <v>UC160*155*10*8</v>
          </cell>
        </row>
        <row r="13">
          <cell r="D13" t="str">
            <v>S19-A'-01</v>
          </cell>
          <cell r="E13" t="str">
            <v>UC</v>
          </cell>
          <cell r="F13" t="str">
            <v>160*155*10*8</v>
          </cell>
          <cell r="G13" t="str">
            <v>قرینه</v>
          </cell>
          <cell r="H13">
            <v>2171</v>
          </cell>
          <cell r="I13">
            <v>2060</v>
          </cell>
          <cell r="J13">
            <v>0.93400000000000005</v>
          </cell>
          <cell r="K13">
            <v>1.9240400000000002</v>
          </cell>
          <cell r="L13">
            <v>72.930000000000007</v>
          </cell>
          <cell r="M13">
            <v>1</v>
          </cell>
          <cell r="N13">
            <v>1.9240400000000002</v>
          </cell>
          <cell r="O13">
            <v>0</v>
          </cell>
          <cell r="P13">
            <v>0</v>
          </cell>
          <cell r="Q13">
            <v>1</v>
          </cell>
          <cell r="R13">
            <v>72.930000000000007</v>
          </cell>
          <cell r="S13">
            <v>1</v>
          </cell>
          <cell r="T13">
            <v>72.930000000000007</v>
          </cell>
          <cell r="U13" t="str">
            <v>UC160*155*10*8</v>
          </cell>
        </row>
        <row r="14">
          <cell r="D14" t="str">
            <v>S19-A'-02</v>
          </cell>
          <cell r="E14" t="str">
            <v>UC</v>
          </cell>
          <cell r="F14" t="str">
            <v>160*155*10*8</v>
          </cell>
          <cell r="G14" t="str">
            <v>قرینه</v>
          </cell>
          <cell r="H14">
            <v>2330</v>
          </cell>
          <cell r="I14">
            <v>2199</v>
          </cell>
          <cell r="J14">
            <v>0.93400000000000005</v>
          </cell>
          <cell r="K14">
            <v>2.0538660000000002</v>
          </cell>
          <cell r="L14">
            <v>72.930000000000007</v>
          </cell>
          <cell r="M14">
            <v>2</v>
          </cell>
          <cell r="N14">
            <v>4.1077320000000004</v>
          </cell>
          <cell r="O14">
            <v>0</v>
          </cell>
          <cell r="P14">
            <v>0</v>
          </cell>
          <cell r="Q14">
            <v>2</v>
          </cell>
          <cell r="R14">
            <v>145.86000000000001</v>
          </cell>
          <cell r="S14">
            <v>2</v>
          </cell>
          <cell r="T14">
            <v>145.86000000000001</v>
          </cell>
          <cell r="U14" t="str">
            <v>UC160*155*10*8</v>
          </cell>
        </row>
        <row r="15">
          <cell r="D15" t="str">
            <v>S19-C-03</v>
          </cell>
          <cell r="E15" t="str">
            <v>UC</v>
          </cell>
          <cell r="F15" t="str">
            <v>160*160*12*8</v>
          </cell>
          <cell r="G15" t="str">
            <v>غیرقرینه</v>
          </cell>
          <cell r="H15">
            <v>2948</v>
          </cell>
          <cell r="I15">
            <v>2771</v>
          </cell>
          <cell r="J15">
            <v>0.94399999999999995</v>
          </cell>
          <cell r="K15">
            <v>2.6158239999999999</v>
          </cell>
          <cell r="L15">
            <v>114.05</v>
          </cell>
          <cell r="M15">
            <v>2</v>
          </cell>
          <cell r="N15">
            <v>5.2316479999999999</v>
          </cell>
          <cell r="O15">
            <v>2</v>
          </cell>
          <cell r="P15">
            <v>228.1</v>
          </cell>
          <cell r="Q15">
            <v>0</v>
          </cell>
          <cell r="R15">
            <v>0</v>
          </cell>
          <cell r="S15">
            <v>2</v>
          </cell>
          <cell r="T15">
            <v>228.1</v>
          </cell>
          <cell r="U15" t="str">
            <v>UC160*160*12*8</v>
          </cell>
        </row>
        <row r="16">
          <cell r="D16" t="str">
            <v>S19-C-04</v>
          </cell>
          <cell r="E16" t="str">
            <v>UC</v>
          </cell>
          <cell r="F16" t="str">
            <v>160*160*12*8</v>
          </cell>
          <cell r="G16" t="str">
            <v>قرینه</v>
          </cell>
          <cell r="H16">
            <v>1629</v>
          </cell>
          <cell r="I16">
            <v>1629</v>
          </cell>
          <cell r="J16">
            <v>0.94399999999999995</v>
          </cell>
          <cell r="K16">
            <v>1.5377759999999998</v>
          </cell>
          <cell r="L16">
            <v>63.01</v>
          </cell>
          <cell r="M16">
            <v>1</v>
          </cell>
          <cell r="N16">
            <v>1.5377759999999998</v>
          </cell>
          <cell r="O16">
            <v>1</v>
          </cell>
          <cell r="P16">
            <v>63.01</v>
          </cell>
          <cell r="Q16">
            <v>0</v>
          </cell>
          <cell r="R16">
            <v>0</v>
          </cell>
          <cell r="S16">
            <v>1</v>
          </cell>
          <cell r="T16">
            <v>63.01</v>
          </cell>
          <cell r="U16" t="str">
            <v>UC160*160*12*8</v>
          </cell>
        </row>
        <row r="17">
          <cell r="D17" t="str">
            <v>S-19-E-03</v>
          </cell>
          <cell r="E17" t="str">
            <v>UC</v>
          </cell>
          <cell r="F17" t="str">
            <v>160*160*12*8</v>
          </cell>
          <cell r="G17" t="str">
            <v>غیرقرینه</v>
          </cell>
          <cell r="H17">
            <v>2948</v>
          </cell>
          <cell r="I17">
            <v>2771</v>
          </cell>
          <cell r="J17">
            <v>0.94399999999999995</v>
          </cell>
          <cell r="K17">
            <v>2.6158239999999999</v>
          </cell>
          <cell r="L17">
            <v>114.05</v>
          </cell>
          <cell r="M17">
            <v>2</v>
          </cell>
          <cell r="N17">
            <v>5.2316479999999999</v>
          </cell>
          <cell r="O17">
            <v>0</v>
          </cell>
          <cell r="P17">
            <v>0</v>
          </cell>
          <cell r="Q17">
            <v>0</v>
          </cell>
          <cell r="R17">
            <v>0</v>
          </cell>
          <cell r="S17">
            <v>0</v>
          </cell>
          <cell r="T17">
            <v>0</v>
          </cell>
          <cell r="U17" t="str">
            <v>UC160*160*12*8</v>
          </cell>
        </row>
        <row r="18">
          <cell r="D18" t="str">
            <v>S19-E-04</v>
          </cell>
          <cell r="E18" t="str">
            <v>UC</v>
          </cell>
          <cell r="F18" t="str">
            <v>160*160*12*8</v>
          </cell>
          <cell r="G18" t="str">
            <v>قرینه</v>
          </cell>
          <cell r="H18">
            <v>1629</v>
          </cell>
          <cell r="I18">
            <v>1629</v>
          </cell>
          <cell r="J18">
            <v>0.94399999999999995</v>
          </cell>
          <cell r="K18">
            <v>1.5377759999999998</v>
          </cell>
          <cell r="L18">
            <v>63.01</v>
          </cell>
          <cell r="M18">
            <v>1</v>
          </cell>
          <cell r="N18">
            <v>1.5377759999999998</v>
          </cell>
          <cell r="O18">
            <v>1</v>
          </cell>
          <cell r="P18">
            <v>63.01</v>
          </cell>
          <cell r="Q18">
            <v>0</v>
          </cell>
          <cell r="R18">
            <v>0</v>
          </cell>
          <cell r="S18">
            <v>1</v>
          </cell>
          <cell r="T18">
            <v>63.01</v>
          </cell>
          <cell r="U18" t="str">
            <v>UC160*160*12*8</v>
          </cell>
        </row>
        <row r="19">
          <cell r="D19" t="str">
            <v>S19-F-03</v>
          </cell>
          <cell r="E19" t="str">
            <v>UC</v>
          </cell>
          <cell r="F19" t="str">
            <v>160*160*12*8</v>
          </cell>
          <cell r="G19" t="str">
            <v>غیرقرینه</v>
          </cell>
          <cell r="H19">
            <v>2984</v>
          </cell>
          <cell r="I19">
            <v>2819</v>
          </cell>
          <cell r="J19">
            <v>0.94399999999999995</v>
          </cell>
          <cell r="K19">
            <v>2.6611359999999999</v>
          </cell>
          <cell r="L19">
            <v>114.05</v>
          </cell>
          <cell r="M19">
            <v>2</v>
          </cell>
          <cell r="N19">
            <v>5.3222719999999999</v>
          </cell>
          <cell r="O19">
            <v>2</v>
          </cell>
          <cell r="P19">
            <v>228.1</v>
          </cell>
          <cell r="Q19">
            <v>0</v>
          </cell>
          <cell r="R19">
            <v>0</v>
          </cell>
          <cell r="S19">
            <v>2</v>
          </cell>
          <cell r="T19">
            <v>228.1</v>
          </cell>
          <cell r="U19" t="str">
            <v>UC160*160*12*8</v>
          </cell>
        </row>
        <row r="20">
          <cell r="D20" t="str">
            <v>S19-F-05</v>
          </cell>
          <cell r="E20" t="str">
            <v>UC</v>
          </cell>
          <cell r="F20" t="str">
            <v>160*160*12*8</v>
          </cell>
          <cell r="G20" t="str">
            <v>قرینه</v>
          </cell>
          <cell r="H20">
            <v>1629</v>
          </cell>
          <cell r="I20">
            <v>1629</v>
          </cell>
          <cell r="J20">
            <v>0.94399999999999995</v>
          </cell>
          <cell r="K20">
            <v>1.5377759999999998</v>
          </cell>
          <cell r="L20">
            <v>63.01</v>
          </cell>
          <cell r="M20">
            <v>1</v>
          </cell>
          <cell r="N20">
            <v>1.5377759999999998</v>
          </cell>
          <cell r="O20">
            <v>1</v>
          </cell>
          <cell r="P20">
            <v>63.01</v>
          </cell>
          <cell r="Q20">
            <v>0</v>
          </cell>
          <cell r="R20">
            <v>0</v>
          </cell>
          <cell r="S20">
            <v>1</v>
          </cell>
          <cell r="T20">
            <v>63.01</v>
          </cell>
          <cell r="U20" t="str">
            <v>UC160*160*12*8</v>
          </cell>
        </row>
        <row r="21">
          <cell r="D21" t="str">
            <v>S19-G'-01</v>
          </cell>
          <cell r="E21" t="str">
            <v>UC</v>
          </cell>
          <cell r="F21" t="str">
            <v>160*155*10*8</v>
          </cell>
          <cell r="G21" t="str">
            <v>قرینه</v>
          </cell>
          <cell r="H21">
            <v>2171</v>
          </cell>
          <cell r="I21">
            <v>2060</v>
          </cell>
          <cell r="J21">
            <v>0.93400000000000005</v>
          </cell>
          <cell r="K21">
            <v>1.9240400000000002</v>
          </cell>
          <cell r="L21">
            <v>72.930000000000007</v>
          </cell>
          <cell r="M21">
            <v>1</v>
          </cell>
          <cell r="N21">
            <v>1.9240400000000002</v>
          </cell>
          <cell r="O21">
            <v>0</v>
          </cell>
          <cell r="P21">
            <v>0</v>
          </cell>
          <cell r="Q21">
            <v>1</v>
          </cell>
          <cell r="R21">
            <v>72.930000000000007</v>
          </cell>
          <cell r="S21">
            <v>1</v>
          </cell>
          <cell r="T21">
            <v>72.930000000000007</v>
          </cell>
          <cell r="U21" t="str">
            <v>UC160*155*10*8</v>
          </cell>
        </row>
        <row r="22">
          <cell r="D22" t="str">
            <v>S19-G'-02</v>
          </cell>
          <cell r="E22" t="str">
            <v>UC</v>
          </cell>
          <cell r="F22" t="str">
            <v>160*155*10*8</v>
          </cell>
          <cell r="G22" t="str">
            <v>قرینه</v>
          </cell>
          <cell r="H22">
            <v>2330</v>
          </cell>
          <cell r="I22">
            <v>2199</v>
          </cell>
          <cell r="J22">
            <v>0.93400000000000005</v>
          </cell>
          <cell r="K22">
            <v>2.0538660000000002</v>
          </cell>
          <cell r="L22">
            <v>72.930000000000007</v>
          </cell>
          <cell r="M22">
            <v>2</v>
          </cell>
          <cell r="N22">
            <v>4.1077320000000004</v>
          </cell>
          <cell r="O22">
            <v>0</v>
          </cell>
          <cell r="P22">
            <v>0</v>
          </cell>
          <cell r="Q22">
            <v>2</v>
          </cell>
          <cell r="R22">
            <v>145.86000000000001</v>
          </cell>
          <cell r="S22">
            <v>2</v>
          </cell>
          <cell r="T22">
            <v>145.86000000000001</v>
          </cell>
          <cell r="U22" t="str">
            <v>UC160*155*10*8</v>
          </cell>
        </row>
        <row r="23">
          <cell r="D23" t="str">
            <v>S19-G-02</v>
          </cell>
          <cell r="E23" t="str">
            <v>UC</v>
          </cell>
          <cell r="F23" t="str">
            <v>160*155*10*8</v>
          </cell>
          <cell r="G23" t="str">
            <v>قرینه</v>
          </cell>
          <cell r="H23">
            <v>1794</v>
          </cell>
          <cell r="I23">
            <v>1794</v>
          </cell>
          <cell r="J23">
            <v>0.93400000000000005</v>
          </cell>
          <cell r="K23">
            <v>1.6755960000000001</v>
          </cell>
          <cell r="L23">
            <v>60.27</v>
          </cell>
          <cell r="M23">
            <v>1</v>
          </cell>
          <cell r="N23">
            <v>1.6755960000000001</v>
          </cell>
          <cell r="O23">
            <v>0</v>
          </cell>
          <cell r="P23">
            <v>0</v>
          </cell>
          <cell r="Q23">
            <v>0</v>
          </cell>
          <cell r="R23">
            <v>0</v>
          </cell>
          <cell r="S23">
            <v>0</v>
          </cell>
          <cell r="T23">
            <v>0</v>
          </cell>
          <cell r="U23" t="str">
            <v>UC160*155*10*8</v>
          </cell>
        </row>
        <row r="24">
          <cell r="D24" t="str">
            <v>S19-G-03</v>
          </cell>
          <cell r="E24" t="str">
            <v>UC</v>
          </cell>
          <cell r="F24" t="str">
            <v>160*155*10*8</v>
          </cell>
          <cell r="G24" t="str">
            <v>غیرقرینه</v>
          </cell>
          <cell r="H24">
            <v>3124</v>
          </cell>
          <cell r="I24">
            <v>2987</v>
          </cell>
          <cell r="J24">
            <v>0.93400000000000005</v>
          </cell>
          <cell r="K24">
            <v>2.7898580000000002</v>
          </cell>
          <cell r="L24">
            <v>104.95</v>
          </cell>
          <cell r="M24">
            <v>2</v>
          </cell>
          <cell r="N24">
            <v>5.5797160000000003</v>
          </cell>
          <cell r="O24">
            <v>0</v>
          </cell>
          <cell r="P24">
            <v>0</v>
          </cell>
          <cell r="Q24">
            <v>0</v>
          </cell>
          <cell r="R24">
            <v>0</v>
          </cell>
          <cell r="S24">
            <v>0</v>
          </cell>
          <cell r="T24">
            <v>0</v>
          </cell>
          <cell r="U24" t="str">
            <v>UC160*155*10*8</v>
          </cell>
        </row>
        <row r="25">
          <cell r="D25" t="str">
            <v>S-19-01-L</v>
          </cell>
          <cell r="E25" t="str">
            <v>UC</v>
          </cell>
          <cell r="F25" t="str">
            <v>160*155*10*8</v>
          </cell>
          <cell r="G25" t="str">
            <v>قرینه</v>
          </cell>
          <cell r="H25">
            <v>5259</v>
          </cell>
          <cell r="I25">
            <v>5259</v>
          </cell>
          <cell r="J25">
            <v>0.93400000000000005</v>
          </cell>
          <cell r="K25">
            <v>4.9119060000000001</v>
          </cell>
          <cell r="L25">
            <v>280.10000000000002</v>
          </cell>
          <cell r="M25">
            <v>2</v>
          </cell>
          <cell r="N25">
            <v>9.8238120000000002</v>
          </cell>
          <cell r="O25">
            <v>2</v>
          </cell>
          <cell r="P25">
            <v>560.20000000000005</v>
          </cell>
          <cell r="Q25">
            <v>0</v>
          </cell>
          <cell r="R25">
            <v>0</v>
          </cell>
          <cell r="S25">
            <v>2</v>
          </cell>
          <cell r="T25">
            <v>560.20000000000005</v>
          </cell>
          <cell r="U25" t="str">
            <v>UC160*155*10*8</v>
          </cell>
        </row>
        <row r="26">
          <cell r="D26" t="str">
            <v>S-19-02-L</v>
          </cell>
          <cell r="E26" t="str">
            <v>UC</v>
          </cell>
          <cell r="F26" t="str">
            <v>200*210*12*10</v>
          </cell>
          <cell r="G26" t="str">
            <v>قرینه</v>
          </cell>
          <cell r="H26">
            <v>6970</v>
          </cell>
          <cell r="I26">
            <v>6970</v>
          </cell>
          <cell r="J26">
            <v>1.22</v>
          </cell>
          <cell r="K26">
            <v>8.5033999999999992</v>
          </cell>
          <cell r="L26">
            <v>371.1</v>
          </cell>
          <cell r="M26">
            <v>2</v>
          </cell>
          <cell r="N26">
            <v>17.006799999999998</v>
          </cell>
          <cell r="O26">
            <v>2</v>
          </cell>
          <cell r="P26">
            <v>742.2</v>
          </cell>
          <cell r="Q26">
            <v>0</v>
          </cell>
          <cell r="R26">
            <v>0</v>
          </cell>
          <cell r="S26">
            <v>2</v>
          </cell>
          <cell r="T26">
            <v>742.2</v>
          </cell>
          <cell r="U26" t="str">
            <v>UC200*210*12*10</v>
          </cell>
        </row>
        <row r="27">
          <cell r="D27" t="str">
            <v>S-19-03-L</v>
          </cell>
          <cell r="E27" t="str">
            <v>UC</v>
          </cell>
          <cell r="F27" t="str">
            <v>200*210*12*10</v>
          </cell>
          <cell r="G27" t="str">
            <v>قرینه</v>
          </cell>
          <cell r="H27">
            <v>5486</v>
          </cell>
          <cell r="I27">
            <v>5486</v>
          </cell>
          <cell r="J27">
            <v>1.22</v>
          </cell>
          <cell r="K27">
            <v>6.69292</v>
          </cell>
          <cell r="L27">
            <v>292.82</v>
          </cell>
          <cell r="M27">
            <v>5</v>
          </cell>
          <cell r="N27">
            <v>33.464599999999997</v>
          </cell>
          <cell r="O27">
            <v>5</v>
          </cell>
          <cell r="P27">
            <v>1464.1</v>
          </cell>
          <cell r="Q27">
            <v>1</v>
          </cell>
          <cell r="R27">
            <v>292.82</v>
          </cell>
          <cell r="S27">
            <v>6</v>
          </cell>
          <cell r="T27">
            <v>1756.9199999999998</v>
          </cell>
          <cell r="U27" t="str">
            <v>UC200*210*12*10</v>
          </cell>
        </row>
        <row r="28">
          <cell r="D28" t="str">
            <v>S-19-04-L</v>
          </cell>
          <cell r="E28" t="str">
            <v>UC</v>
          </cell>
          <cell r="F28" t="str">
            <v>200*210*12*10</v>
          </cell>
          <cell r="G28" t="str">
            <v>قرینه</v>
          </cell>
          <cell r="H28">
            <v>7829</v>
          </cell>
          <cell r="I28">
            <v>7829</v>
          </cell>
          <cell r="J28">
            <v>1.22</v>
          </cell>
          <cell r="K28">
            <v>9.55138</v>
          </cell>
          <cell r="L28">
            <v>416.2</v>
          </cell>
          <cell r="M28">
            <v>4</v>
          </cell>
          <cell r="N28">
            <v>38.20552</v>
          </cell>
          <cell r="O28">
            <v>4</v>
          </cell>
          <cell r="P28">
            <v>1664.8</v>
          </cell>
          <cell r="Q28">
            <v>0</v>
          </cell>
          <cell r="R28">
            <v>0</v>
          </cell>
          <cell r="S28">
            <v>4</v>
          </cell>
          <cell r="T28">
            <v>1664.8</v>
          </cell>
          <cell r="U28" t="str">
            <v>UC200*210*12*10</v>
          </cell>
        </row>
        <row r="29">
          <cell r="D29" t="str">
            <v>S-19-01-U</v>
          </cell>
          <cell r="E29" t="str">
            <v>UC</v>
          </cell>
          <cell r="F29" t="str">
            <v>200*210*12*10</v>
          </cell>
          <cell r="G29" t="str">
            <v>قرینه</v>
          </cell>
          <cell r="H29">
            <v>5259</v>
          </cell>
          <cell r="I29">
            <v>5259</v>
          </cell>
          <cell r="J29">
            <v>1.22</v>
          </cell>
          <cell r="K29">
            <v>6.4159799999999994</v>
          </cell>
          <cell r="L29">
            <v>280.10000000000002</v>
          </cell>
          <cell r="M29">
            <v>2</v>
          </cell>
          <cell r="N29">
            <v>12.831959999999999</v>
          </cell>
          <cell r="O29">
            <v>2</v>
          </cell>
          <cell r="P29">
            <v>560.20000000000005</v>
          </cell>
          <cell r="Q29">
            <v>0</v>
          </cell>
          <cell r="R29">
            <v>0</v>
          </cell>
          <cell r="S29">
            <v>2</v>
          </cell>
          <cell r="T29">
            <v>560.20000000000005</v>
          </cell>
          <cell r="U29" t="str">
            <v>UC200*210*12*10</v>
          </cell>
        </row>
        <row r="30">
          <cell r="D30" t="str">
            <v>S-19-02-U</v>
          </cell>
          <cell r="E30" t="str">
            <v>UC</v>
          </cell>
          <cell r="F30" t="str">
            <v>200*210*12*10</v>
          </cell>
          <cell r="G30" t="str">
            <v>قرینه</v>
          </cell>
          <cell r="H30">
            <v>6970</v>
          </cell>
          <cell r="I30">
            <v>6970</v>
          </cell>
          <cell r="J30">
            <v>1.22</v>
          </cell>
          <cell r="K30">
            <v>8.5033999999999992</v>
          </cell>
          <cell r="L30">
            <v>371.1</v>
          </cell>
          <cell r="M30">
            <v>1</v>
          </cell>
          <cell r="N30">
            <v>8.5033999999999992</v>
          </cell>
          <cell r="O30">
            <v>1</v>
          </cell>
          <cell r="P30">
            <v>371.1</v>
          </cell>
          <cell r="Q30">
            <v>1</v>
          </cell>
          <cell r="R30">
            <v>371.1</v>
          </cell>
          <cell r="S30">
            <v>2</v>
          </cell>
          <cell r="T30">
            <v>742.2</v>
          </cell>
          <cell r="U30" t="str">
            <v>UC200*210*12*10</v>
          </cell>
        </row>
        <row r="31">
          <cell r="D31" t="str">
            <v>S-19-03-U</v>
          </cell>
          <cell r="E31" t="str">
            <v>UC</v>
          </cell>
          <cell r="F31" t="str">
            <v>200*210*12*10</v>
          </cell>
          <cell r="G31" t="str">
            <v>قرینه</v>
          </cell>
          <cell r="H31">
            <v>5486</v>
          </cell>
          <cell r="I31">
            <v>5486</v>
          </cell>
          <cell r="J31">
            <v>1.22</v>
          </cell>
          <cell r="K31">
            <v>6.69292</v>
          </cell>
          <cell r="L31">
            <v>292.82</v>
          </cell>
          <cell r="M31">
            <v>5</v>
          </cell>
          <cell r="N31">
            <v>33.464599999999997</v>
          </cell>
          <cell r="O31">
            <v>5</v>
          </cell>
          <cell r="P31">
            <v>1464.1</v>
          </cell>
          <cell r="Q31">
            <v>0</v>
          </cell>
          <cell r="R31">
            <v>0</v>
          </cell>
          <cell r="S31">
            <v>5</v>
          </cell>
          <cell r="T31">
            <v>1464.1</v>
          </cell>
          <cell r="U31" t="str">
            <v>UC200*210*12*10</v>
          </cell>
        </row>
        <row r="32">
          <cell r="D32" t="str">
            <v>S-19-04-U</v>
          </cell>
          <cell r="E32" t="str">
            <v>UC</v>
          </cell>
          <cell r="F32" t="str">
            <v>200*210*12*10</v>
          </cell>
          <cell r="G32" t="str">
            <v>قرینه</v>
          </cell>
          <cell r="H32">
            <v>7829</v>
          </cell>
          <cell r="I32">
            <v>7829</v>
          </cell>
          <cell r="J32">
            <v>1.22</v>
          </cell>
          <cell r="K32">
            <v>9.55138</v>
          </cell>
          <cell r="L32">
            <v>416.2</v>
          </cell>
          <cell r="M32">
            <v>3</v>
          </cell>
          <cell r="N32">
            <v>28.654139999999998</v>
          </cell>
          <cell r="O32">
            <v>3</v>
          </cell>
          <cell r="P32">
            <v>1248.5999999999999</v>
          </cell>
          <cell r="Q32">
            <v>1</v>
          </cell>
          <cell r="R32">
            <v>416.2</v>
          </cell>
          <cell r="S32">
            <v>4</v>
          </cell>
          <cell r="T32">
            <v>1664.8</v>
          </cell>
          <cell r="U32" t="str">
            <v>UC200*210*12*10</v>
          </cell>
        </row>
        <row r="33">
          <cell r="D33" t="str">
            <v>S20-01</v>
          </cell>
          <cell r="E33" t="str">
            <v>UC</v>
          </cell>
          <cell r="F33" t="str">
            <v>220*210*12*8</v>
          </cell>
          <cell r="G33" t="str">
            <v>قرینه</v>
          </cell>
          <cell r="H33">
            <v>1814</v>
          </cell>
          <cell r="I33">
            <v>1814</v>
          </cell>
          <cell r="J33" t="e">
            <v>#N/A</v>
          </cell>
          <cell r="K33" t="e">
            <v>#N/A</v>
          </cell>
          <cell r="L33" t="e">
            <v>#N/A</v>
          </cell>
          <cell r="M33">
            <v>2</v>
          </cell>
          <cell r="N33" t="e">
            <v>#N/A</v>
          </cell>
          <cell r="O33">
            <v>2</v>
          </cell>
          <cell r="P33" t="e">
            <v>#N/A</v>
          </cell>
          <cell r="Q33">
            <v>1</v>
          </cell>
          <cell r="R33" t="e">
            <v>#N/A</v>
          </cell>
          <cell r="S33">
            <v>3</v>
          </cell>
          <cell r="T33" t="e">
            <v>#N/A</v>
          </cell>
          <cell r="U33" t="str">
            <v>UC220*210*12*8</v>
          </cell>
        </row>
        <row r="34">
          <cell r="D34" t="str">
            <v>S20-02</v>
          </cell>
          <cell r="E34" t="str">
            <v>UC</v>
          </cell>
          <cell r="F34" t="str">
            <v>160*160*12*8</v>
          </cell>
          <cell r="G34" t="str">
            <v>قرینه</v>
          </cell>
          <cell r="H34">
            <v>2402</v>
          </cell>
          <cell r="I34">
            <v>2251</v>
          </cell>
          <cell r="J34">
            <v>0.94399999999999995</v>
          </cell>
          <cell r="K34">
            <v>2.1249440000000002</v>
          </cell>
          <cell r="L34" t="e">
            <v>#N/A</v>
          </cell>
          <cell r="M34" t="e">
            <v>#N/A</v>
          </cell>
          <cell r="N34" t="e">
            <v>#N/A</v>
          </cell>
          <cell r="O34">
            <v>12</v>
          </cell>
          <cell r="P34" t="e">
            <v>#N/A</v>
          </cell>
          <cell r="Q34">
            <v>1</v>
          </cell>
          <cell r="R34" t="e">
            <v>#N/A</v>
          </cell>
          <cell r="S34">
            <v>13</v>
          </cell>
          <cell r="T34" t="e">
            <v>#N/A</v>
          </cell>
          <cell r="U34" t="str">
            <v>UC160*160*12*8</v>
          </cell>
        </row>
        <row r="35">
          <cell r="D35" t="str">
            <v>S20-02A</v>
          </cell>
          <cell r="E35" t="str">
            <v>UC</v>
          </cell>
          <cell r="F35" t="str">
            <v>160*160*12*8</v>
          </cell>
          <cell r="G35" t="str">
            <v>قرینه</v>
          </cell>
          <cell r="H35">
            <v>2071</v>
          </cell>
          <cell r="I35">
            <v>1946</v>
          </cell>
          <cell r="J35">
            <v>0.94399999999999995</v>
          </cell>
          <cell r="K35">
            <v>1.837024</v>
          </cell>
          <cell r="L35" t="e">
            <v>#N/A</v>
          </cell>
          <cell r="M35" t="e">
            <v>#N/A</v>
          </cell>
          <cell r="N35" t="e">
            <v>#N/A</v>
          </cell>
          <cell r="O35">
            <v>1</v>
          </cell>
          <cell r="P35" t="e">
            <v>#N/A</v>
          </cell>
          <cell r="Q35">
            <v>1</v>
          </cell>
          <cell r="R35" t="e">
            <v>#N/A</v>
          </cell>
          <cell r="S35">
            <v>2</v>
          </cell>
          <cell r="T35" t="e">
            <v>#N/A</v>
          </cell>
          <cell r="U35" t="str">
            <v>UC160*160*12*8</v>
          </cell>
        </row>
        <row r="36">
          <cell r="D36" t="str">
            <v>S20-02B</v>
          </cell>
          <cell r="E36" t="str">
            <v>UC</v>
          </cell>
          <cell r="F36" t="str">
            <v>160*160*12*8</v>
          </cell>
          <cell r="G36" t="str">
            <v>غیرقرینه</v>
          </cell>
          <cell r="H36">
            <v>2055</v>
          </cell>
          <cell r="I36">
            <v>1975</v>
          </cell>
          <cell r="J36">
            <v>0.94399999999999995</v>
          </cell>
          <cell r="K36">
            <v>1.8643999999999998</v>
          </cell>
          <cell r="L36" t="e">
            <v>#N/A</v>
          </cell>
          <cell r="M36" t="e">
            <v>#N/A</v>
          </cell>
          <cell r="N36" t="e">
            <v>#N/A</v>
          </cell>
          <cell r="O36" t="e">
            <v>#N/A</v>
          </cell>
          <cell r="P36" t="e">
            <v>#N/A</v>
          </cell>
          <cell r="Q36">
            <v>1</v>
          </cell>
          <cell r="R36" t="e">
            <v>#N/A</v>
          </cell>
          <cell r="S36" t="e">
            <v>#N/A</v>
          </cell>
          <cell r="T36" t="e">
            <v>#N/A</v>
          </cell>
          <cell r="U36" t="str">
            <v>UC160*160*12*8</v>
          </cell>
        </row>
        <row r="37">
          <cell r="D37" t="str">
            <v>S20-02C</v>
          </cell>
          <cell r="E37" t="str">
            <v>UC</v>
          </cell>
          <cell r="F37" t="str">
            <v>160*160*12*8</v>
          </cell>
          <cell r="G37" t="str">
            <v>غیرقرینه</v>
          </cell>
          <cell r="H37">
            <v>2027</v>
          </cell>
          <cell r="I37">
            <v>1927</v>
          </cell>
          <cell r="J37">
            <v>0.94399999999999995</v>
          </cell>
          <cell r="K37">
            <v>1.819088</v>
          </cell>
          <cell r="L37" t="e">
            <v>#N/A</v>
          </cell>
          <cell r="M37" t="e">
            <v>#N/A</v>
          </cell>
          <cell r="N37" t="e">
            <v>#N/A</v>
          </cell>
          <cell r="O37">
            <v>1</v>
          </cell>
          <cell r="P37" t="e">
            <v>#N/A</v>
          </cell>
          <cell r="Q37">
            <v>1</v>
          </cell>
          <cell r="R37" t="e">
            <v>#N/A</v>
          </cell>
          <cell r="S37">
            <v>2</v>
          </cell>
          <cell r="T37" t="e">
            <v>#N/A</v>
          </cell>
          <cell r="U37" t="str">
            <v>UC160*160*12*8</v>
          </cell>
        </row>
        <row r="38">
          <cell r="D38" t="str">
            <v>S20-02D</v>
          </cell>
          <cell r="E38" t="str">
            <v>UC</v>
          </cell>
          <cell r="F38" t="str">
            <v>160*160*12*8</v>
          </cell>
          <cell r="G38" t="str">
            <v>قرینه</v>
          </cell>
          <cell r="H38">
            <v>2418</v>
          </cell>
          <cell r="I38">
            <v>2251</v>
          </cell>
          <cell r="J38">
            <v>0.94399999999999995</v>
          </cell>
          <cell r="K38">
            <v>2.1249440000000002</v>
          </cell>
          <cell r="L38" t="e">
            <v>#N/A</v>
          </cell>
          <cell r="M38" t="e">
            <v>#N/A</v>
          </cell>
          <cell r="N38" t="e">
            <v>#N/A</v>
          </cell>
          <cell r="O38">
            <v>1</v>
          </cell>
          <cell r="P38" t="e">
            <v>#N/A</v>
          </cell>
          <cell r="Q38">
            <v>1</v>
          </cell>
          <cell r="R38" t="e">
            <v>#N/A</v>
          </cell>
          <cell r="S38">
            <v>2</v>
          </cell>
          <cell r="T38" t="e">
            <v>#N/A</v>
          </cell>
          <cell r="U38" t="str">
            <v>UC160*160*12*8</v>
          </cell>
        </row>
        <row r="39">
          <cell r="D39" t="str">
            <v>S20-03</v>
          </cell>
          <cell r="E39" t="str">
            <v>UC</v>
          </cell>
          <cell r="F39" t="str">
            <v>160*160*12*8</v>
          </cell>
          <cell r="G39" t="str">
            <v>قرینه</v>
          </cell>
          <cell r="H39">
            <v>1510</v>
          </cell>
          <cell r="I39">
            <v>1510</v>
          </cell>
          <cell r="J39">
            <v>0.94399999999999995</v>
          </cell>
          <cell r="K39">
            <v>1.4254399999999998</v>
          </cell>
          <cell r="L39" t="e">
            <v>#N/A</v>
          </cell>
          <cell r="M39" t="e">
            <v>#N/A</v>
          </cell>
          <cell r="N39" t="e">
            <v>#N/A</v>
          </cell>
          <cell r="O39">
            <v>12</v>
          </cell>
          <cell r="P39" t="e">
            <v>#N/A</v>
          </cell>
          <cell r="Q39">
            <v>1</v>
          </cell>
          <cell r="R39" t="e">
            <v>#N/A</v>
          </cell>
          <cell r="S39">
            <v>13</v>
          </cell>
          <cell r="T39" t="e">
            <v>#N/A</v>
          </cell>
          <cell r="U39" t="str">
            <v>UC160*160*12*8</v>
          </cell>
        </row>
        <row r="40">
          <cell r="D40" t="str">
            <v>S20-04</v>
          </cell>
          <cell r="E40" t="str">
            <v>UC</v>
          </cell>
          <cell r="F40" t="str">
            <v>220*210*12*8</v>
          </cell>
          <cell r="G40" t="str">
            <v>قرینه</v>
          </cell>
          <cell r="H40">
            <v>1510</v>
          </cell>
          <cell r="I40">
            <v>1510</v>
          </cell>
          <cell r="J40">
            <v>1.284</v>
          </cell>
          <cell r="K40">
            <v>1.9388400000000001</v>
          </cell>
          <cell r="L40" t="e">
            <v>#N/A</v>
          </cell>
          <cell r="M40" t="e">
            <v>#N/A</v>
          </cell>
          <cell r="N40" t="e">
            <v>#N/A</v>
          </cell>
          <cell r="O40">
            <v>3</v>
          </cell>
          <cell r="P40" t="e">
            <v>#N/A</v>
          </cell>
          <cell r="Q40">
            <v>1</v>
          </cell>
          <cell r="R40" t="e">
            <v>#N/A</v>
          </cell>
          <cell r="S40">
            <v>4</v>
          </cell>
          <cell r="T40" t="e">
            <v>#N/A</v>
          </cell>
          <cell r="U40" t="str">
            <v>UC220*210*12*8</v>
          </cell>
        </row>
        <row r="41">
          <cell r="D41" t="str">
            <v>S20-A-02</v>
          </cell>
          <cell r="E41" t="str">
            <v>UC</v>
          </cell>
          <cell r="F41" t="str">
            <v>160*155*10*8</v>
          </cell>
          <cell r="G41" t="e">
            <v>#N/A</v>
          </cell>
          <cell r="H41" t="e">
            <v>#N/A</v>
          </cell>
          <cell r="I41" t="e">
            <v>#N/A</v>
          </cell>
          <cell r="J41" t="e">
            <v>#N/A</v>
          </cell>
          <cell r="K41" t="e">
            <v>#N/A</v>
          </cell>
          <cell r="L41">
            <v>60.27</v>
          </cell>
          <cell r="M41">
            <v>1</v>
          </cell>
          <cell r="N41" t="e">
            <v>#N/A</v>
          </cell>
          <cell r="O41" t="e">
            <v>#N/A</v>
          </cell>
          <cell r="P41" t="e">
            <v>#N/A</v>
          </cell>
          <cell r="Q41"/>
          <cell r="R41">
            <v>0</v>
          </cell>
          <cell r="S41" t="e">
            <v>#N/A</v>
          </cell>
          <cell r="T41" t="e">
            <v>#N/A</v>
          </cell>
          <cell r="U41" t="str">
            <v>UC160*155*10*8</v>
          </cell>
        </row>
        <row r="42">
          <cell r="D42" t="str">
            <v>S20-A-03</v>
          </cell>
          <cell r="E42" t="str">
            <v>UC</v>
          </cell>
          <cell r="F42" t="str">
            <v>160*155*10*8</v>
          </cell>
          <cell r="G42" t="e">
            <v>#N/A</v>
          </cell>
          <cell r="H42" t="e">
            <v>#N/A</v>
          </cell>
          <cell r="I42" t="e">
            <v>#N/A</v>
          </cell>
          <cell r="J42" t="e">
            <v>#N/A</v>
          </cell>
          <cell r="K42" t="e">
            <v>#N/A</v>
          </cell>
          <cell r="L42">
            <v>104.95</v>
          </cell>
          <cell r="M42">
            <v>2</v>
          </cell>
          <cell r="N42" t="e">
            <v>#N/A</v>
          </cell>
          <cell r="O42" t="e">
            <v>#N/A</v>
          </cell>
          <cell r="P42" t="e">
            <v>#N/A</v>
          </cell>
          <cell r="Q42"/>
          <cell r="R42">
            <v>0</v>
          </cell>
          <cell r="S42" t="e">
            <v>#N/A</v>
          </cell>
          <cell r="T42" t="e">
            <v>#N/A</v>
          </cell>
          <cell r="U42" t="str">
            <v>UC160*155*10*8</v>
          </cell>
        </row>
        <row r="43">
          <cell r="D43" t="str">
            <v>S20-A'-02</v>
          </cell>
          <cell r="E43" t="str">
            <v>UC</v>
          </cell>
          <cell r="F43" t="str">
            <v>160*155*10*8</v>
          </cell>
          <cell r="G43" t="e">
            <v>#N/A</v>
          </cell>
          <cell r="H43" t="e">
            <v>#N/A</v>
          </cell>
          <cell r="I43" t="e">
            <v>#N/A</v>
          </cell>
          <cell r="J43" t="e">
            <v>#N/A</v>
          </cell>
          <cell r="K43" t="e">
            <v>#N/A</v>
          </cell>
          <cell r="L43">
            <v>72.930000000000007</v>
          </cell>
          <cell r="M43">
            <v>1</v>
          </cell>
          <cell r="N43" t="e">
            <v>#N/A</v>
          </cell>
          <cell r="O43" t="e">
            <v>#N/A</v>
          </cell>
          <cell r="P43" t="e">
            <v>#N/A</v>
          </cell>
          <cell r="Q43"/>
          <cell r="R43">
            <v>0</v>
          </cell>
          <cell r="S43" t="e">
            <v>#N/A</v>
          </cell>
          <cell r="T43" t="e">
            <v>#N/A</v>
          </cell>
          <cell r="U43" t="str">
            <v>UC160*155*10*8</v>
          </cell>
        </row>
        <row r="44">
          <cell r="D44" t="str">
            <v>S20-A'-03</v>
          </cell>
          <cell r="E44" t="str">
            <v>UC</v>
          </cell>
          <cell r="F44" t="str">
            <v>160*155*10*8</v>
          </cell>
          <cell r="G44" t="e">
            <v>#N/A</v>
          </cell>
          <cell r="H44" t="e">
            <v>#N/A</v>
          </cell>
          <cell r="I44" t="e">
            <v>#N/A</v>
          </cell>
          <cell r="J44" t="e">
            <v>#N/A</v>
          </cell>
          <cell r="K44" t="e">
            <v>#N/A</v>
          </cell>
          <cell r="L44">
            <v>78.27</v>
          </cell>
          <cell r="M44">
            <v>2</v>
          </cell>
          <cell r="N44" t="e">
            <v>#N/A</v>
          </cell>
          <cell r="O44" t="e">
            <v>#N/A</v>
          </cell>
          <cell r="P44" t="e">
            <v>#N/A</v>
          </cell>
          <cell r="Q44"/>
          <cell r="R44">
            <v>0</v>
          </cell>
          <cell r="S44" t="e">
            <v>#N/A</v>
          </cell>
          <cell r="T44" t="e">
            <v>#N/A</v>
          </cell>
          <cell r="U44" t="str">
            <v>UC160*155*10*8</v>
          </cell>
        </row>
        <row r="45">
          <cell r="D45" t="str">
            <v>S20-C-03</v>
          </cell>
          <cell r="E45" t="str">
            <v>UC</v>
          </cell>
          <cell r="F45" t="str">
            <v>160*160*12*8</v>
          </cell>
          <cell r="G45" t="e">
            <v>#N/A</v>
          </cell>
          <cell r="H45" t="e">
            <v>#N/A</v>
          </cell>
          <cell r="I45" t="e">
            <v>#N/A</v>
          </cell>
          <cell r="J45" t="e">
            <v>#N/A</v>
          </cell>
          <cell r="K45" t="e">
            <v>#N/A</v>
          </cell>
          <cell r="L45">
            <v>114.05</v>
          </cell>
          <cell r="M45">
            <v>2</v>
          </cell>
          <cell r="N45" t="e">
            <v>#N/A</v>
          </cell>
          <cell r="O45">
            <v>2</v>
          </cell>
          <cell r="P45">
            <v>228.1</v>
          </cell>
          <cell r="Q45"/>
          <cell r="R45">
            <v>0</v>
          </cell>
          <cell r="S45">
            <v>2</v>
          </cell>
          <cell r="T45">
            <v>228.1</v>
          </cell>
          <cell r="U45" t="str">
            <v>UC160*160*12*8</v>
          </cell>
        </row>
        <row r="46">
          <cell r="D46" t="str">
            <v>S20-C-04</v>
          </cell>
          <cell r="E46" t="str">
            <v>UC</v>
          </cell>
          <cell r="F46" t="str">
            <v>160*160*12*8</v>
          </cell>
          <cell r="G46" t="e">
            <v>#N/A</v>
          </cell>
          <cell r="H46" t="e">
            <v>#N/A</v>
          </cell>
          <cell r="I46" t="e">
            <v>#N/A</v>
          </cell>
          <cell r="J46" t="e">
            <v>#N/A</v>
          </cell>
          <cell r="K46" t="e">
            <v>#N/A</v>
          </cell>
          <cell r="L46">
            <v>63.01</v>
          </cell>
          <cell r="M46">
            <v>1</v>
          </cell>
          <cell r="N46" t="e">
            <v>#N/A</v>
          </cell>
          <cell r="O46">
            <v>1</v>
          </cell>
          <cell r="P46">
            <v>63.01</v>
          </cell>
          <cell r="Q46"/>
          <cell r="R46">
            <v>0</v>
          </cell>
          <cell r="S46">
            <v>1</v>
          </cell>
          <cell r="T46">
            <v>63.01</v>
          </cell>
          <cell r="U46" t="str">
            <v>UC160*160*12*8</v>
          </cell>
        </row>
        <row r="47">
          <cell r="D47" t="str">
            <v>S20-E-03</v>
          </cell>
          <cell r="E47" t="str">
            <v>UC</v>
          </cell>
          <cell r="F47" t="str">
            <v>160*160*12*8</v>
          </cell>
          <cell r="G47" t="str">
            <v>غیرقرینه</v>
          </cell>
          <cell r="H47">
            <v>2948</v>
          </cell>
          <cell r="I47">
            <v>2771</v>
          </cell>
          <cell r="J47">
            <v>0.94399999999999995</v>
          </cell>
          <cell r="K47">
            <v>2.6158239999999999</v>
          </cell>
          <cell r="L47">
            <v>114.05</v>
          </cell>
          <cell r="M47">
            <v>2</v>
          </cell>
          <cell r="N47">
            <v>5.2316479999999999</v>
          </cell>
          <cell r="O47">
            <v>2</v>
          </cell>
          <cell r="P47">
            <v>228.1</v>
          </cell>
          <cell r="Q47"/>
          <cell r="R47">
            <v>0</v>
          </cell>
          <cell r="S47">
            <v>2</v>
          </cell>
          <cell r="T47">
            <v>228.1</v>
          </cell>
          <cell r="U47" t="str">
            <v>UC160*160*12*8</v>
          </cell>
        </row>
        <row r="48">
          <cell r="D48" t="str">
            <v>S20-E-04</v>
          </cell>
          <cell r="E48" t="str">
            <v>UC</v>
          </cell>
          <cell r="F48" t="str">
            <v>160*160*12*8</v>
          </cell>
          <cell r="G48" t="e">
            <v>#N/A</v>
          </cell>
          <cell r="H48" t="e">
            <v>#N/A</v>
          </cell>
          <cell r="I48" t="e">
            <v>#N/A</v>
          </cell>
          <cell r="J48" t="e">
            <v>#N/A</v>
          </cell>
          <cell r="K48" t="e">
            <v>#N/A</v>
          </cell>
          <cell r="L48">
            <v>63.01</v>
          </cell>
          <cell r="M48">
            <v>1</v>
          </cell>
          <cell r="N48" t="e">
            <v>#N/A</v>
          </cell>
          <cell r="O48">
            <v>1</v>
          </cell>
          <cell r="P48">
            <v>63.01</v>
          </cell>
          <cell r="Q48"/>
          <cell r="R48">
            <v>0</v>
          </cell>
          <cell r="S48">
            <v>1</v>
          </cell>
          <cell r="T48">
            <v>63.01</v>
          </cell>
          <cell r="U48" t="str">
            <v>UC160*160*12*8</v>
          </cell>
        </row>
        <row r="49">
          <cell r="D49" t="str">
            <v>S20-F-03</v>
          </cell>
          <cell r="E49" t="str">
            <v>UC</v>
          </cell>
          <cell r="F49" t="str">
            <v>160*160*12*8</v>
          </cell>
          <cell r="G49" t="str">
            <v>غیرقرینه</v>
          </cell>
          <cell r="H49">
            <v>2948</v>
          </cell>
          <cell r="I49">
            <v>2771</v>
          </cell>
          <cell r="J49">
            <v>0.94399999999999995</v>
          </cell>
          <cell r="K49">
            <v>2.6158239999999999</v>
          </cell>
          <cell r="L49">
            <v>114.05</v>
          </cell>
          <cell r="M49">
            <v>2</v>
          </cell>
          <cell r="N49">
            <v>5.2316479999999999</v>
          </cell>
          <cell r="O49">
            <v>2</v>
          </cell>
          <cell r="P49">
            <v>228.1</v>
          </cell>
          <cell r="Q49"/>
          <cell r="R49">
            <v>0</v>
          </cell>
          <cell r="S49">
            <v>2</v>
          </cell>
          <cell r="T49">
            <v>228.1</v>
          </cell>
          <cell r="U49" t="str">
            <v>UC160*160*12*8</v>
          </cell>
        </row>
        <row r="50">
          <cell r="D50" t="str">
            <v>S20-F-05</v>
          </cell>
          <cell r="E50" t="str">
            <v>UC</v>
          </cell>
          <cell r="F50" t="str">
            <v>160*160*12*8</v>
          </cell>
          <cell r="G50" t="e">
            <v>#N/A</v>
          </cell>
          <cell r="H50" t="e">
            <v>#N/A</v>
          </cell>
          <cell r="I50" t="e">
            <v>#N/A</v>
          </cell>
          <cell r="J50" t="e">
            <v>#N/A</v>
          </cell>
          <cell r="K50" t="e">
            <v>#N/A</v>
          </cell>
          <cell r="L50">
            <v>63.01</v>
          </cell>
          <cell r="M50">
            <v>1</v>
          </cell>
          <cell r="N50" t="e">
            <v>#N/A</v>
          </cell>
          <cell r="O50">
            <v>1</v>
          </cell>
          <cell r="P50">
            <v>63.01</v>
          </cell>
          <cell r="Q50"/>
          <cell r="R50">
            <v>0</v>
          </cell>
          <cell r="S50">
            <v>1</v>
          </cell>
          <cell r="T50">
            <v>63.01</v>
          </cell>
          <cell r="U50" t="str">
            <v>UC160*160*12*8</v>
          </cell>
        </row>
        <row r="51">
          <cell r="D51" t="str">
            <v>S20-G-02</v>
          </cell>
          <cell r="E51" t="str">
            <v>UC</v>
          </cell>
          <cell r="F51" t="str">
            <v>160*155*10*8</v>
          </cell>
          <cell r="G51" t="e">
            <v>#N/A</v>
          </cell>
          <cell r="H51" t="e">
            <v>#N/A</v>
          </cell>
          <cell r="I51" t="e">
            <v>#N/A</v>
          </cell>
          <cell r="J51" t="e">
            <v>#N/A</v>
          </cell>
          <cell r="K51" t="e">
            <v>#N/A</v>
          </cell>
          <cell r="L51">
            <v>60.27</v>
          </cell>
          <cell r="M51">
            <v>1</v>
          </cell>
          <cell r="N51" t="e">
            <v>#N/A</v>
          </cell>
          <cell r="O51" t="e">
            <v>#N/A</v>
          </cell>
          <cell r="P51" t="e">
            <v>#N/A</v>
          </cell>
          <cell r="Q51"/>
          <cell r="R51">
            <v>0</v>
          </cell>
          <cell r="S51" t="e">
            <v>#N/A</v>
          </cell>
          <cell r="T51" t="e">
            <v>#N/A</v>
          </cell>
          <cell r="U51" t="str">
            <v>UC160*155*10*8</v>
          </cell>
        </row>
        <row r="52">
          <cell r="D52" t="str">
            <v>S20-G-03</v>
          </cell>
          <cell r="E52" t="str">
            <v>UC</v>
          </cell>
          <cell r="F52" t="str">
            <v>160*155*10*8</v>
          </cell>
          <cell r="G52" t="e">
            <v>#N/A</v>
          </cell>
          <cell r="H52" t="e">
            <v>#N/A</v>
          </cell>
          <cell r="I52" t="e">
            <v>#N/A</v>
          </cell>
          <cell r="J52" t="e">
            <v>#N/A</v>
          </cell>
          <cell r="K52" t="e">
            <v>#N/A</v>
          </cell>
          <cell r="L52">
            <v>104.95</v>
          </cell>
          <cell r="M52">
            <v>2</v>
          </cell>
          <cell r="N52" t="e">
            <v>#N/A</v>
          </cell>
          <cell r="O52" t="e">
            <v>#N/A</v>
          </cell>
          <cell r="P52" t="e">
            <v>#N/A</v>
          </cell>
          <cell r="Q52"/>
          <cell r="R52">
            <v>0</v>
          </cell>
          <cell r="S52" t="e">
            <v>#N/A</v>
          </cell>
          <cell r="T52" t="e">
            <v>#N/A</v>
          </cell>
          <cell r="U52" t="str">
            <v>UC160*155*10*8</v>
          </cell>
        </row>
        <row r="53">
          <cell r="D53" t="str">
            <v>S20-G'-01</v>
          </cell>
          <cell r="E53" t="str">
            <v>UC</v>
          </cell>
          <cell r="F53" t="str">
            <v>160*155*10*8</v>
          </cell>
          <cell r="G53" t="e">
            <v>#N/A</v>
          </cell>
          <cell r="H53" t="e">
            <v>#N/A</v>
          </cell>
          <cell r="I53" t="e">
            <v>#N/A</v>
          </cell>
          <cell r="J53" t="e">
            <v>#N/A</v>
          </cell>
          <cell r="K53" t="e">
            <v>#N/A</v>
          </cell>
          <cell r="L53">
            <v>72.930000000000007</v>
          </cell>
          <cell r="M53">
            <v>1</v>
          </cell>
          <cell r="N53" t="e">
            <v>#N/A</v>
          </cell>
          <cell r="O53">
            <v>1</v>
          </cell>
          <cell r="P53">
            <v>72.930000000000007</v>
          </cell>
          <cell r="Q53"/>
          <cell r="R53">
            <v>0</v>
          </cell>
          <cell r="S53">
            <v>1</v>
          </cell>
          <cell r="T53">
            <v>72.930000000000007</v>
          </cell>
          <cell r="U53" t="str">
            <v>UC160*155*10*8</v>
          </cell>
        </row>
        <row r="54">
          <cell r="D54" t="str">
            <v>S20-G'-02</v>
          </cell>
          <cell r="E54" t="str">
            <v>UC</v>
          </cell>
          <cell r="F54" t="str">
            <v>160*155*10*8</v>
          </cell>
          <cell r="G54" t="e">
            <v>#N/A</v>
          </cell>
          <cell r="H54" t="e">
            <v>#N/A</v>
          </cell>
          <cell r="I54" t="e">
            <v>#N/A</v>
          </cell>
          <cell r="J54" t="e">
            <v>#N/A</v>
          </cell>
          <cell r="K54" t="e">
            <v>#N/A</v>
          </cell>
          <cell r="L54">
            <v>78.27</v>
          </cell>
          <cell r="M54">
            <v>2</v>
          </cell>
          <cell r="N54" t="e">
            <v>#N/A</v>
          </cell>
          <cell r="O54">
            <v>2</v>
          </cell>
          <cell r="P54">
            <v>156.54</v>
          </cell>
          <cell r="Q54"/>
          <cell r="R54">
            <v>0</v>
          </cell>
          <cell r="S54">
            <v>2</v>
          </cell>
          <cell r="T54">
            <v>156.54</v>
          </cell>
          <cell r="U54" t="str">
            <v>UC160*155*10*8</v>
          </cell>
        </row>
        <row r="55">
          <cell r="D55" t="str">
            <v>S-20-01-U</v>
          </cell>
          <cell r="E55" t="str">
            <v>UC</v>
          </cell>
          <cell r="F55" t="str">
            <v>200*210*12*10</v>
          </cell>
          <cell r="G55" t="e">
            <v>#N/A</v>
          </cell>
          <cell r="H55" t="e">
            <v>#N/A</v>
          </cell>
          <cell r="I55" t="e">
            <v>#N/A</v>
          </cell>
          <cell r="J55" t="e">
            <v>#N/A</v>
          </cell>
          <cell r="K55" t="e">
            <v>#N/A</v>
          </cell>
          <cell r="L55" t="e">
            <v>#N/A</v>
          </cell>
          <cell r="M55" t="e">
            <v>#N/A</v>
          </cell>
          <cell r="N55" t="e">
            <v>#N/A</v>
          </cell>
          <cell r="O55">
            <v>1</v>
          </cell>
          <cell r="P55"/>
          <cell r="Q55"/>
          <cell r="R55" t="e">
            <v>#N/A</v>
          </cell>
          <cell r="S55">
            <v>1</v>
          </cell>
          <cell r="T55" t="e">
            <v>#N/A</v>
          </cell>
          <cell r="U55" t="str">
            <v>UC200*210*12*10</v>
          </cell>
        </row>
        <row r="56">
          <cell r="D56" t="str">
            <v>S-20-02-U</v>
          </cell>
          <cell r="E56" t="str">
            <v>UC</v>
          </cell>
          <cell r="F56" t="str">
            <v>200*210*12*10</v>
          </cell>
          <cell r="G56" t="e">
            <v>#N/A</v>
          </cell>
          <cell r="H56" t="e">
            <v>#N/A</v>
          </cell>
          <cell r="I56" t="e">
            <v>#N/A</v>
          </cell>
          <cell r="J56" t="e">
            <v>#N/A</v>
          </cell>
          <cell r="K56" t="e">
            <v>#N/A</v>
          </cell>
          <cell r="L56" t="e">
            <v>#N/A</v>
          </cell>
          <cell r="M56" t="e">
            <v>#N/A</v>
          </cell>
          <cell r="N56" t="e">
            <v>#N/A</v>
          </cell>
          <cell r="O56">
            <v>2</v>
          </cell>
          <cell r="P56"/>
          <cell r="Q56"/>
          <cell r="R56" t="e">
            <v>#N/A</v>
          </cell>
          <cell r="S56">
            <v>2</v>
          </cell>
          <cell r="T56" t="e">
            <v>#N/A</v>
          </cell>
          <cell r="U56" t="str">
            <v>UC200*210*12*10</v>
          </cell>
        </row>
        <row r="57">
          <cell r="D57" t="str">
            <v>S-20-03-U</v>
          </cell>
          <cell r="E57" t="str">
            <v>UC</v>
          </cell>
          <cell r="F57" t="str">
            <v>200*210*12*10</v>
          </cell>
          <cell r="G57" t="e">
            <v>#N/A</v>
          </cell>
          <cell r="H57" t="e">
            <v>#N/A</v>
          </cell>
          <cell r="I57" t="e">
            <v>#N/A</v>
          </cell>
          <cell r="J57" t="e">
            <v>#N/A</v>
          </cell>
          <cell r="K57" t="e">
            <v>#N/A</v>
          </cell>
          <cell r="L57" t="e">
            <v>#N/A</v>
          </cell>
          <cell r="M57" t="e">
            <v>#N/A</v>
          </cell>
          <cell r="N57" t="e">
            <v>#N/A</v>
          </cell>
          <cell r="O57">
            <v>5</v>
          </cell>
          <cell r="P57"/>
          <cell r="Q57"/>
          <cell r="R57" t="e">
            <v>#N/A</v>
          </cell>
          <cell r="S57">
            <v>5</v>
          </cell>
          <cell r="T57" t="e">
            <v>#N/A</v>
          </cell>
          <cell r="U57" t="str">
            <v>UC200*210*12*10</v>
          </cell>
        </row>
        <row r="58">
          <cell r="D58" t="str">
            <v>S-20-04-U</v>
          </cell>
          <cell r="E58" t="str">
            <v>UC</v>
          </cell>
          <cell r="F58" t="str">
            <v>200*210*12*10</v>
          </cell>
          <cell r="G58" t="e">
            <v>#N/A</v>
          </cell>
          <cell r="H58" t="e">
            <v>#N/A</v>
          </cell>
          <cell r="I58" t="e">
            <v>#N/A</v>
          </cell>
          <cell r="J58" t="e">
            <v>#N/A</v>
          </cell>
          <cell r="K58" t="e">
            <v>#N/A</v>
          </cell>
          <cell r="L58" t="e">
            <v>#N/A</v>
          </cell>
          <cell r="M58" t="e">
            <v>#N/A</v>
          </cell>
          <cell r="N58" t="e">
            <v>#N/A</v>
          </cell>
          <cell r="O58">
            <v>4</v>
          </cell>
          <cell r="P58"/>
          <cell r="Q58"/>
          <cell r="R58" t="e">
            <v>#N/A</v>
          </cell>
          <cell r="S58">
            <v>4</v>
          </cell>
          <cell r="T58" t="e">
            <v>#N/A</v>
          </cell>
          <cell r="U58" t="str">
            <v>UC200*210*12*10</v>
          </cell>
        </row>
        <row r="59">
          <cell r="D59" t="str">
            <v>S-20-01-L</v>
          </cell>
          <cell r="E59" t="str">
            <v>UC</v>
          </cell>
          <cell r="F59" t="str">
            <v>200*210*12*10</v>
          </cell>
          <cell r="G59" t="e">
            <v>#N/A</v>
          </cell>
          <cell r="H59" t="e">
            <v>#N/A</v>
          </cell>
          <cell r="I59" t="e">
            <v>#N/A</v>
          </cell>
          <cell r="J59" t="e">
            <v>#N/A</v>
          </cell>
          <cell r="K59" t="e">
            <v>#N/A</v>
          </cell>
          <cell r="L59" t="e">
            <v>#N/A</v>
          </cell>
          <cell r="M59" t="e">
            <v>#N/A</v>
          </cell>
          <cell r="N59" t="e">
            <v>#N/A</v>
          </cell>
          <cell r="O59">
            <v>1</v>
          </cell>
          <cell r="P59" t="e">
            <v>#N/A</v>
          </cell>
          <cell r="Q59"/>
          <cell r="R59" t="e">
            <v>#N/A</v>
          </cell>
          <cell r="S59">
            <v>1</v>
          </cell>
          <cell r="T59" t="e">
            <v>#N/A</v>
          </cell>
          <cell r="U59" t="str">
            <v>UC200*210*12*10</v>
          </cell>
        </row>
        <row r="60">
          <cell r="D60" t="str">
            <v>S-20-02-L</v>
          </cell>
          <cell r="E60" t="str">
            <v>UC</v>
          </cell>
          <cell r="F60" t="str">
            <v>200*210*12*10</v>
          </cell>
          <cell r="G60" t="e">
            <v>#N/A</v>
          </cell>
          <cell r="H60" t="e">
            <v>#N/A</v>
          </cell>
          <cell r="I60" t="e">
            <v>#N/A</v>
          </cell>
          <cell r="J60" t="e">
            <v>#N/A</v>
          </cell>
          <cell r="K60" t="e">
            <v>#N/A</v>
          </cell>
          <cell r="L60" t="e">
            <v>#N/A</v>
          </cell>
          <cell r="M60" t="e">
            <v>#N/A</v>
          </cell>
          <cell r="N60" t="e">
            <v>#N/A</v>
          </cell>
          <cell r="O60">
            <v>2</v>
          </cell>
          <cell r="P60" t="e">
            <v>#N/A</v>
          </cell>
          <cell r="Q60"/>
          <cell r="R60" t="e">
            <v>#N/A</v>
          </cell>
          <cell r="S60">
            <v>2</v>
          </cell>
          <cell r="T60" t="e">
            <v>#N/A</v>
          </cell>
          <cell r="U60" t="str">
            <v>UC200*210*12*10</v>
          </cell>
        </row>
        <row r="61">
          <cell r="D61" t="str">
            <v>S-20-03-L</v>
          </cell>
          <cell r="E61" t="str">
            <v>UC</v>
          </cell>
          <cell r="F61" t="str">
            <v>200*210*12*10</v>
          </cell>
          <cell r="G61" t="e">
            <v>#N/A</v>
          </cell>
          <cell r="H61" t="e">
            <v>#N/A</v>
          </cell>
          <cell r="I61" t="e">
            <v>#N/A</v>
          </cell>
          <cell r="J61" t="e">
            <v>#N/A</v>
          </cell>
          <cell r="K61" t="e">
            <v>#N/A</v>
          </cell>
          <cell r="L61" t="e">
            <v>#N/A</v>
          </cell>
          <cell r="M61" t="e">
            <v>#N/A</v>
          </cell>
          <cell r="N61" t="e">
            <v>#N/A</v>
          </cell>
          <cell r="O61">
            <v>5</v>
          </cell>
          <cell r="P61" t="e">
            <v>#N/A</v>
          </cell>
          <cell r="Q61"/>
          <cell r="R61" t="e">
            <v>#N/A</v>
          </cell>
          <cell r="S61">
            <v>5</v>
          </cell>
          <cell r="T61" t="e">
            <v>#N/A</v>
          </cell>
          <cell r="U61" t="str">
            <v>UC200*210*12*10</v>
          </cell>
        </row>
        <row r="62">
          <cell r="D62" t="str">
            <v>S-20-04-L</v>
          </cell>
          <cell r="E62" t="str">
            <v>UC</v>
          </cell>
          <cell r="F62" t="str">
            <v>200*210*12*10</v>
          </cell>
          <cell r="G62" t="e">
            <v>#N/A</v>
          </cell>
          <cell r="H62" t="e">
            <v>#N/A</v>
          </cell>
          <cell r="I62" t="e">
            <v>#N/A</v>
          </cell>
          <cell r="J62" t="e">
            <v>#N/A</v>
          </cell>
          <cell r="K62" t="e">
            <v>#N/A</v>
          </cell>
          <cell r="L62" t="e">
            <v>#N/A</v>
          </cell>
          <cell r="M62" t="e">
            <v>#N/A</v>
          </cell>
          <cell r="N62" t="e">
            <v>#N/A</v>
          </cell>
          <cell r="O62">
            <v>4</v>
          </cell>
          <cell r="P62" t="e">
            <v>#N/A</v>
          </cell>
          <cell r="Q62"/>
          <cell r="R62" t="e">
            <v>#N/A</v>
          </cell>
          <cell r="S62">
            <v>4</v>
          </cell>
          <cell r="T62" t="e">
            <v>#N/A</v>
          </cell>
          <cell r="U62" t="str">
            <v>UC200*210*12*10</v>
          </cell>
        </row>
        <row r="63">
          <cell r="D63" t="str">
            <v>S21-01</v>
          </cell>
          <cell r="E63" t="str">
            <v>UC</v>
          </cell>
          <cell r="F63" t="str">
            <v>160*160*12*8</v>
          </cell>
          <cell r="G63" t="str">
            <v>قرینه</v>
          </cell>
          <cell r="H63">
            <v>2415</v>
          </cell>
          <cell r="I63">
            <v>2253</v>
          </cell>
          <cell r="J63">
            <v>0.94399999999999995</v>
          </cell>
          <cell r="K63">
            <v>2.1268319999999998</v>
          </cell>
          <cell r="L63" t="e">
            <v>#N/A</v>
          </cell>
          <cell r="M63" t="e">
            <v>#N/A</v>
          </cell>
          <cell r="N63" t="e">
            <v>#N/A</v>
          </cell>
          <cell r="O63">
            <v>1</v>
          </cell>
          <cell r="P63" t="e">
            <v>#N/A</v>
          </cell>
          <cell r="Q63">
            <v>1</v>
          </cell>
          <cell r="R63" t="e">
            <v>#N/A</v>
          </cell>
          <cell r="S63">
            <v>2</v>
          </cell>
          <cell r="T63" t="e">
            <v>#N/A</v>
          </cell>
          <cell r="U63" t="str">
            <v>UC160*160*12*8</v>
          </cell>
        </row>
        <row r="64">
          <cell r="D64" t="str">
            <v>S21-02</v>
          </cell>
          <cell r="E64" t="str">
            <v>UC</v>
          </cell>
          <cell r="F64" t="str">
            <v>160*160*12*8</v>
          </cell>
          <cell r="G64" t="str">
            <v>قرینه</v>
          </cell>
          <cell r="H64">
            <v>2402</v>
          </cell>
          <cell r="I64">
            <v>2251</v>
          </cell>
          <cell r="J64">
            <v>0.94399999999999995</v>
          </cell>
          <cell r="K64">
            <v>2.1249440000000002</v>
          </cell>
          <cell r="L64" t="e">
            <v>#N/A</v>
          </cell>
          <cell r="M64" t="e">
            <v>#N/A</v>
          </cell>
          <cell r="N64" t="e">
            <v>#N/A</v>
          </cell>
          <cell r="O64">
            <v>13</v>
          </cell>
          <cell r="P64" t="e">
            <v>#N/A</v>
          </cell>
          <cell r="Q64">
            <v>1</v>
          </cell>
          <cell r="R64" t="e">
            <v>#N/A</v>
          </cell>
          <cell r="S64">
            <v>14</v>
          </cell>
          <cell r="T64" t="e">
            <v>#N/A</v>
          </cell>
          <cell r="U64" t="str">
            <v>UC160*160*12*8</v>
          </cell>
        </row>
        <row r="65">
          <cell r="D65" t="str">
            <v>S21-03</v>
          </cell>
          <cell r="E65" t="str">
            <v>UC</v>
          </cell>
          <cell r="F65" t="str">
            <v>160*160*12*8</v>
          </cell>
          <cell r="G65" t="str">
            <v>قرینه</v>
          </cell>
          <cell r="H65">
            <v>1510</v>
          </cell>
          <cell r="I65">
            <v>1510</v>
          </cell>
          <cell r="J65">
            <v>0.94399999999999995</v>
          </cell>
          <cell r="K65">
            <v>1.4254399999999998</v>
          </cell>
          <cell r="L65" t="e">
            <v>#N/A</v>
          </cell>
          <cell r="M65" t="e">
            <v>#N/A</v>
          </cell>
          <cell r="N65" t="e">
            <v>#N/A</v>
          </cell>
          <cell r="O65">
            <v>10</v>
          </cell>
          <cell r="P65" t="e">
            <v>#N/A</v>
          </cell>
          <cell r="Q65">
            <v>1</v>
          </cell>
          <cell r="R65" t="e">
            <v>#N/A</v>
          </cell>
          <cell r="S65">
            <v>11</v>
          </cell>
          <cell r="T65" t="e">
            <v>#N/A</v>
          </cell>
          <cell r="U65" t="str">
            <v>UC160*160*12*8</v>
          </cell>
        </row>
        <row r="66">
          <cell r="D66" t="str">
            <v>S21-05</v>
          </cell>
          <cell r="E66" t="str">
            <v>UC</v>
          </cell>
          <cell r="F66" t="str">
            <v>220*210*12*8</v>
          </cell>
          <cell r="G66" t="e">
            <v>#N/A</v>
          </cell>
          <cell r="H66" t="e">
            <v>#N/A</v>
          </cell>
          <cell r="I66" t="e">
            <v>#N/A</v>
          </cell>
          <cell r="J66" t="e">
            <v>#N/A</v>
          </cell>
          <cell r="K66" t="e">
            <v>#N/A</v>
          </cell>
          <cell r="L66" t="e">
            <v>#N/A</v>
          </cell>
          <cell r="M66" t="e">
            <v>#N/A</v>
          </cell>
          <cell r="N66" t="e">
            <v>#N/A</v>
          </cell>
          <cell r="O66">
            <v>2</v>
          </cell>
          <cell r="P66" t="e">
            <v>#N/A</v>
          </cell>
          <cell r="Q66">
            <v>1</v>
          </cell>
          <cell r="R66" t="e">
            <v>#N/A</v>
          </cell>
          <cell r="S66">
            <v>3</v>
          </cell>
          <cell r="T66" t="e">
            <v>#N/A</v>
          </cell>
          <cell r="U66" t="str">
            <v>UC220*210*12*8</v>
          </cell>
        </row>
        <row r="67">
          <cell r="D67" t="str">
            <v>S21-06</v>
          </cell>
          <cell r="E67" t="str">
            <v>UC</v>
          </cell>
          <cell r="F67" t="str">
            <v>160*160*12*8</v>
          </cell>
          <cell r="G67" t="str">
            <v>غیرقرینه</v>
          </cell>
          <cell r="H67">
            <v>2379</v>
          </cell>
          <cell r="I67">
            <v>2239</v>
          </cell>
          <cell r="J67">
            <v>0.94399999999999995</v>
          </cell>
          <cell r="K67">
            <v>2.1136159999999999</v>
          </cell>
          <cell r="L67" t="e">
            <v>#N/A</v>
          </cell>
          <cell r="M67" t="e">
            <v>#N/A</v>
          </cell>
          <cell r="N67" t="e">
            <v>#N/A</v>
          </cell>
          <cell r="O67">
            <v>1</v>
          </cell>
          <cell r="P67" t="e">
            <v>#N/A</v>
          </cell>
          <cell r="Q67">
            <v>1</v>
          </cell>
          <cell r="R67" t="e">
            <v>#N/A</v>
          </cell>
          <cell r="S67">
            <v>2</v>
          </cell>
          <cell r="T67" t="e">
            <v>#N/A</v>
          </cell>
          <cell r="U67" t="str">
            <v>UC160*160*12*8</v>
          </cell>
        </row>
        <row r="68">
          <cell r="D68" t="str">
            <v>S21-A-02</v>
          </cell>
          <cell r="E68" t="str">
            <v>UC</v>
          </cell>
          <cell r="F68" t="str">
            <v>160*155*10*8</v>
          </cell>
          <cell r="G68" t="e">
            <v>#N/A</v>
          </cell>
          <cell r="H68" t="e">
            <v>#N/A</v>
          </cell>
          <cell r="I68" t="e">
            <v>#N/A</v>
          </cell>
          <cell r="J68" t="e">
            <v>#N/A</v>
          </cell>
          <cell r="K68" t="e">
            <v>#N/A</v>
          </cell>
          <cell r="L68">
            <v>60.27</v>
          </cell>
          <cell r="M68">
            <v>1</v>
          </cell>
          <cell r="N68" t="e">
            <v>#N/A</v>
          </cell>
          <cell r="O68">
            <v>1</v>
          </cell>
          <cell r="P68">
            <v>60.27</v>
          </cell>
          <cell r="Q68"/>
          <cell r="R68">
            <v>0</v>
          </cell>
          <cell r="S68">
            <v>1</v>
          </cell>
          <cell r="T68">
            <v>60.27</v>
          </cell>
          <cell r="U68" t="str">
            <v>UC160*155*10*8</v>
          </cell>
        </row>
        <row r="69">
          <cell r="D69" t="str">
            <v>S21-A-03</v>
          </cell>
          <cell r="E69" t="str">
            <v>UC</v>
          </cell>
          <cell r="F69" t="str">
            <v>160*155*10*8</v>
          </cell>
          <cell r="G69" t="e">
            <v>#N/A</v>
          </cell>
          <cell r="H69" t="e">
            <v>#N/A</v>
          </cell>
          <cell r="I69" t="e">
            <v>#N/A</v>
          </cell>
          <cell r="J69" t="e">
            <v>#N/A</v>
          </cell>
          <cell r="K69" t="e">
            <v>#N/A</v>
          </cell>
          <cell r="L69">
            <v>104.95</v>
          </cell>
          <cell r="M69">
            <v>2</v>
          </cell>
          <cell r="N69" t="e">
            <v>#N/A</v>
          </cell>
          <cell r="O69" t="e">
            <v>#N/A</v>
          </cell>
          <cell r="P69" t="e">
            <v>#N/A</v>
          </cell>
          <cell r="Q69"/>
          <cell r="R69">
            <v>0</v>
          </cell>
          <cell r="S69" t="e">
            <v>#N/A</v>
          </cell>
          <cell r="T69" t="e">
            <v>#N/A</v>
          </cell>
          <cell r="U69" t="str">
            <v>UC160*155*10*8</v>
          </cell>
        </row>
        <row r="70">
          <cell r="D70" t="str">
            <v>S21-C-03</v>
          </cell>
          <cell r="E70" t="str">
            <v>UC</v>
          </cell>
          <cell r="F70" t="str">
            <v>160*160*12*8</v>
          </cell>
          <cell r="G70" t="e">
            <v>#N/A</v>
          </cell>
          <cell r="H70" t="e">
            <v>#N/A</v>
          </cell>
          <cell r="I70" t="e">
            <v>#N/A</v>
          </cell>
          <cell r="J70" t="e">
            <v>#N/A</v>
          </cell>
          <cell r="K70" t="e">
            <v>#N/A</v>
          </cell>
          <cell r="L70">
            <v>114.05</v>
          </cell>
          <cell r="M70">
            <v>2</v>
          </cell>
          <cell r="N70" t="e">
            <v>#N/A</v>
          </cell>
          <cell r="O70" t="e">
            <v>#N/A</v>
          </cell>
          <cell r="P70" t="e">
            <v>#N/A</v>
          </cell>
          <cell r="Q70"/>
          <cell r="R70">
            <v>0</v>
          </cell>
          <cell r="S70" t="e">
            <v>#N/A</v>
          </cell>
          <cell r="T70" t="e">
            <v>#N/A</v>
          </cell>
          <cell r="U70" t="str">
            <v>UC160*160*12*8</v>
          </cell>
        </row>
        <row r="71">
          <cell r="D71" t="str">
            <v>S21-C-04</v>
          </cell>
          <cell r="E71" t="str">
            <v>UC</v>
          </cell>
          <cell r="F71" t="str">
            <v>160*160*12*8</v>
          </cell>
          <cell r="G71" t="e">
            <v>#N/A</v>
          </cell>
          <cell r="H71" t="e">
            <v>#N/A</v>
          </cell>
          <cell r="I71" t="e">
            <v>#N/A</v>
          </cell>
          <cell r="J71" t="e">
            <v>#N/A</v>
          </cell>
          <cell r="K71" t="e">
            <v>#N/A</v>
          </cell>
          <cell r="L71">
            <v>63.01</v>
          </cell>
          <cell r="M71">
            <v>1</v>
          </cell>
          <cell r="N71" t="e">
            <v>#N/A</v>
          </cell>
          <cell r="O71" t="e">
            <v>#N/A</v>
          </cell>
          <cell r="P71" t="e">
            <v>#N/A</v>
          </cell>
          <cell r="Q71"/>
          <cell r="R71">
            <v>0</v>
          </cell>
          <cell r="S71" t="e">
            <v>#N/A</v>
          </cell>
          <cell r="T71" t="e">
            <v>#N/A</v>
          </cell>
          <cell r="U71" t="str">
            <v>UC160*160*12*8</v>
          </cell>
        </row>
        <row r="72">
          <cell r="D72" t="str">
            <v>S21-E-03</v>
          </cell>
          <cell r="E72" t="str">
            <v>UC</v>
          </cell>
          <cell r="F72" t="str">
            <v>160*160*12*8</v>
          </cell>
          <cell r="G72" t="str">
            <v>غیرقرینه</v>
          </cell>
          <cell r="H72">
            <v>2948</v>
          </cell>
          <cell r="I72">
            <v>2771</v>
          </cell>
          <cell r="J72">
            <v>0.94399999999999995</v>
          </cell>
          <cell r="K72">
            <v>2.6158239999999999</v>
          </cell>
          <cell r="L72">
            <v>114.05</v>
          </cell>
          <cell r="M72">
            <v>2</v>
          </cell>
          <cell r="N72">
            <v>5.2316479999999999</v>
          </cell>
          <cell r="O72">
            <v>2</v>
          </cell>
          <cell r="P72">
            <v>228.1</v>
          </cell>
          <cell r="Q72"/>
          <cell r="R72">
            <v>0</v>
          </cell>
          <cell r="S72">
            <v>2</v>
          </cell>
          <cell r="T72">
            <v>228.1</v>
          </cell>
          <cell r="U72" t="str">
            <v>UC160*160*12*8</v>
          </cell>
        </row>
        <row r="73">
          <cell r="D73" t="str">
            <v>S21-E-04</v>
          </cell>
          <cell r="E73" t="str">
            <v>UC</v>
          </cell>
          <cell r="F73" t="str">
            <v>160*160*12*8</v>
          </cell>
          <cell r="G73" t="e">
            <v>#N/A</v>
          </cell>
          <cell r="H73" t="e">
            <v>#N/A</v>
          </cell>
          <cell r="I73" t="e">
            <v>#N/A</v>
          </cell>
          <cell r="J73" t="e">
            <v>#N/A</v>
          </cell>
          <cell r="K73" t="e">
            <v>#N/A</v>
          </cell>
          <cell r="L73">
            <v>63.01</v>
          </cell>
          <cell r="M73">
            <v>1</v>
          </cell>
          <cell r="N73" t="e">
            <v>#N/A</v>
          </cell>
          <cell r="O73">
            <v>1</v>
          </cell>
          <cell r="P73">
            <v>63.01</v>
          </cell>
          <cell r="Q73"/>
          <cell r="R73">
            <v>0</v>
          </cell>
          <cell r="S73">
            <v>1</v>
          </cell>
          <cell r="T73">
            <v>63.01</v>
          </cell>
          <cell r="U73" t="str">
            <v>UC160*160*12*8</v>
          </cell>
        </row>
        <row r="74">
          <cell r="D74" t="str">
            <v>S21-F-03</v>
          </cell>
          <cell r="E74" t="str">
            <v>UC</v>
          </cell>
          <cell r="F74" t="str">
            <v>160*160*12*8</v>
          </cell>
          <cell r="G74" t="e">
            <v>#N/A</v>
          </cell>
          <cell r="H74" t="e">
            <v>#N/A</v>
          </cell>
          <cell r="I74" t="e">
            <v>#N/A</v>
          </cell>
          <cell r="J74" t="e">
            <v>#N/A</v>
          </cell>
          <cell r="K74" t="e">
            <v>#N/A</v>
          </cell>
          <cell r="L74">
            <v>114.05</v>
          </cell>
          <cell r="M74">
            <v>2</v>
          </cell>
          <cell r="N74" t="e">
            <v>#N/A</v>
          </cell>
          <cell r="O74">
            <v>2</v>
          </cell>
          <cell r="P74">
            <v>228.1</v>
          </cell>
          <cell r="Q74"/>
          <cell r="R74">
            <v>0</v>
          </cell>
          <cell r="S74">
            <v>2</v>
          </cell>
          <cell r="T74">
            <v>228.1</v>
          </cell>
          <cell r="U74" t="str">
            <v>UC160*160*12*8</v>
          </cell>
        </row>
        <row r="75">
          <cell r="D75" t="str">
            <v>S21-F-05</v>
          </cell>
          <cell r="E75" t="str">
            <v>UC</v>
          </cell>
          <cell r="F75" t="str">
            <v>160*160*12*8</v>
          </cell>
          <cell r="G75" t="e">
            <v>#N/A</v>
          </cell>
          <cell r="H75" t="e">
            <v>#N/A</v>
          </cell>
          <cell r="I75" t="e">
            <v>#N/A</v>
          </cell>
          <cell r="J75" t="e">
            <v>#N/A</v>
          </cell>
          <cell r="K75" t="e">
            <v>#N/A</v>
          </cell>
          <cell r="L75">
            <v>63.01</v>
          </cell>
          <cell r="M75">
            <v>1</v>
          </cell>
          <cell r="N75" t="e">
            <v>#N/A</v>
          </cell>
          <cell r="O75">
            <v>1</v>
          </cell>
          <cell r="P75">
            <v>63.01</v>
          </cell>
          <cell r="Q75"/>
          <cell r="R75">
            <v>0</v>
          </cell>
          <cell r="S75">
            <v>1</v>
          </cell>
          <cell r="T75">
            <v>63.01</v>
          </cell>
          <cell r="U75" t="str">
            <v>UC160*160*12*8</v>
          </cell>
        </row>
        <row r="76">
          <cell r="D76" t="str">
            <v>S21-G-02</v>
          </cell>
          <cell r="E76" t="str">
            <v>UC</v>
          </cell>
          <cell r="F76" t="str">
            <v>160*155*10*8</v>
          </cell>
          <cell r="G76" t="e">
            <v>#N/A</v>
          </cell>
          <cell r="H76" t="e">
            <v>#N/A</v>
          </cell>
          <cell r="I76" t="e">
            <v>#N/A</v>
          </cell>
          <cell r="J76" t="e">
            <v>#N/A</v>
          </cell>
          <cell r="K76" t="e">
            <v>#N/A</v>
          </cell>
          <cell r="L76">
            <v>60.27</v>
          </cell>
          <cell r="M76">
            <v>1</v>
          </cell>
          <cell r="N76" t="e">
            <v>#N/A</v>
          </cell>
          <cell r="O76" t="e">
            <v>#N/A</v>
          </cell>
          <cell r="P76" t="e">
            <v>#N/A</v>
          </cell>
          <cell r="Q76"/>
          <cell r="R76">
            <v>0</v>
          </cell>
          <cell r="S76" t="e">
            <v>#N/A</v>
          </cell>
          <cell r="T76" t="e">
            <v>#N/A</v>
          </cell>
          <cell r="U76" t="str">
            <v>UC160*155*10*8</v>
          </cell>
        </row>
        <row r="77">
          <cell r="D77" t="str">
            <v>S21-G-03</v>
          </cell>
          <cell r="E77" t="str">
            <v>UC</v>
          </cell>
          <cell r="F77" t="str">
            <v>160*155*10*8</v>
          </cell>
          <cell r="G77" t="e">
            <v>#N/A</v>
          </cell>
          <cell r="H77" t="e">
            <v>#N/A</v>
          </cell>
          <cell r="I77" t="e">
            <v>#N/A</v>
          </cell>
          <cell r="J77" t="e">
            <v>#N/A</v>
          </cell>
          <cell r="K77" t="e">
            <v>#N/A</v>
          </cell>
          <cell r="L77">
            <v>104.95</v>
          </cell>
          <cell r="M77">
            <v>2</v>
          </cell>
          <cell r="N77" t="e">
            <v>#N/A</v>
          </cell>
          <cell r="O77" t="e">
            <v>#N/A</v>
          </cell>
          <cell r="P77" t="e">
            <v>#N/A</v>
          </cell>
          <cell r="Q77"/>
          <cell r="R77">
            <v>0</v>
          </cell>
          <cell r="S77" t="e">
            <v>#N/A</v>
          </cell>
          <cell r="T77" t="e">
            <v>#N/A</v>
          </cell>
          <cell r="U77" t="str">
            <v>UC160*155*10*8</v>
          </cell>
        </row>
        <row r="78">
          <cell r="D78" t="str">
            <v>S-21-02-U</v>
          </cell>
          <cell r="E78" t="str">
            <v>UC</v>
          </cell>
          <cell r="F78" t="str">
            <v>200*210*12*10</v>
          </cell>
          <cell r="G78" t="e">
            <v>#N/A</v>
          </cell>
          <cell r="H78" t="e">
            <v>#N/A</v>
          </cell>
          <cell r="I78" t="e">
            <v>#N/A</v>
          </cell>
          <cell r="J78" t="e">
            <v>#N/A</v>
          </cell>
          <cell r="K78" t="e">
            <v>#N/A</v>
          </cell>
          <cell r="L78">
            <v>418.43</v>
          </cell>
          <cell r="M78">
            <v>2</v>
          </cell>
          <cell r="N78" t="e">
            <v>#N/A</v>
          </cell>
          <cell r="O78">
            <v>2</v>
          </cell>
          <cell r="P78"/>
          <cell r="Q78"/>
          <cell r="R78">
            <v>0</v>
          </cell>
          <cell r="S78">
            <v>2</v>
          </cell>
          <cell r="T78">
            <v>0</v>
          </cell>
          <cell r="U78" t="str">
            <v>UC200*210*12*10</v>
          </cell>
        </row>
        <row r="79">
          <cell r="D79" t="str">
            <v>S-21-03-U</v>
          </cell>
          <cell r="E79" t="str">
            <v>UC</v>
          </cell>
          <cell r="F79" t="str">
            <v>200*210*12*10</v>
          </cell>
          <cell r="G79" t="str">
            <v>قرینه</v>
          </cell>
          <cell r="H79">
            <v>5486</v>
          </cell>
          <cell r="I79">
            <v>5486</v>
          </cell>
          <cell r="J79">
            <v>1.22</v>
          </cell>
          <cell r="K79">
            <v>6.69292</v>
          </cell>
          <cell r="L79">
            <v>294.38</v>
          </cell>
          <cell r="M79">
            <v>5</v>
          </cell>
          <cell r="N79">
            <v>33.464599999999997</v>
          </cell>
          <cell r="O79">
            <v>5</v>
          </cell>
          <cell r="P79"/>
          <cell r="Q79"/>
          <cell r="R79">
            <v>0</v>
          </cell>
          <cell r="S79">
            <v>5</v>
          </cell>
          <cell r="T79">
            <v>0</v>
          </cell>
          <cell r="U79" t="str">
            <v>UC200*210*12*10</v>
          </cell>
        </row>
        <row r="80">
          <cell r="D80" t="str">
            <v>S-21-04-U</v>
          </cell>
          <cell r="E80" t="str">
            <v>UC</v>
          </cell>
          <cell r="F80" t="str">
            <v>200*210*12*10</v>
          </cell>
          <cell r="G80" t="e">
            <v>#N/A</v>
          </cell>
          <cell r="H80" t="e">
            <v>#N/A</v>
          </cell>
          <cell r="I80" t="e">
            <v>#N/A</v>
          </cell>
          <cell r="J80" t="e">
            <v>#N/A</v>
          </cell>
          <cell r="K80" t="e">
            <v>#N/A</v>
          </cell>
          <cell r="L80">
            <v>416.25</v>
          </cell>
          <cell r="M80">
            <v>4</v>
          </cell>
          <cell r="N80" t="e">
            <v>#N/A</v>
          </cell>
          <cell r="O80">
            <v>2</v>
          </cell>
          <cell r="P80"/>
          <cell r="Q80"/>
          <cell r="R80">
            <v>0</v>
          </cell>
          <cell r="S80">
            <v>2</v>
          </cell>
          <cell r="T80">
            <v>0</v>
          </cell>
          <cell r="U80" t="str">
            <v>UC200*210*12*10</v>
          </cell>
        </row>
        <row r="81">
          <cell r="D81" t="str">
            <v>S-21-02-L</v>
          </cell>
          <cell r="E81" t="str">
            <v>UC</v>
          </cell>
          <cell r="F81" t="str">
            <v>200*210*12*10</v>
          </cell>
          <cell r="G81" t="e">
            <v>#N/A</v>
          </cell>
          <cell r="H81" t="e">
            <v>#N/A</v>
          </cell>
          <cell r="I81" t="e">
            <v>#N/A</v>
          </cell>
          <cell r="J81" t="e">
            <v>#N/A</v>
          </cell>
          <cell r="K81" t="e">
            <v>#N/A</v>
          </cell>
          <cell r="L81">
            <v>418.43</v>
          </cell>
          <cell r="M81">
            <v>2</v>
          </cell>
          <cell r="N81" t="e">
            <v>#N/A</v>
          </cell>
          <cell r="O81">
            <v>2</v>
          </cell>
          <cell r="P81">
            <v>836.86</v>
          </cell>
          <cell r="Q81"/>
          <cell r="R81">
            <v>0</v>
          </cell>
          <cell r="S81">
            <v>2</v>
          </cell>
          <cell r="T81">
            <v>836.86</v>
          </cell>
          <cell r="U81" t="str">
            <v>UC200*210*12*10</v>
          </cell>
        </row>
        <row r="82">
          <cell r="D82" t="str">
            <v>S-21-03-L</v>
          </cell>
          <cell r="E82" t="str">
            <v>UC</v>
          </cell>
          <cell r="F82" t="str">
            <v>200*210*12*10</v>
          </cell>
          <cell r="G82" t="e">
            <v>#N/A</v>
          </cell>
          <cell r="H82" t="e">
            <v>#N/A</v>
          </cell>
          <cell r="I82" t="e">
            <v>#N/A</v>
          </cell>
          <cell r="J82" t="e">
            <v>#N/A</v>
          </cell>
          <cell r="K82" t="e">
            <v>#N/A</v>
          </cell>
          <cell r="L82">
            <v>294.38</v>
          </cell>
          <cell r="M82">
            <v>5</v>
          </cell>
          <cell r="N82" t="e">
            <v>#N/A</v>
          </cell>
          <cell r="O82">
            <v>5</v>
          </cell>
          <cell r="P82">
            <v>1471.9</v>
          </cell>
          <cell r="Q82"/>
          <cell r="R82">
            <v>0</v>
          </cell>
          <cell r="S82">
            <v>5</v>
          </cell>
          <cell r="T82">
            <v>1471.9</v>
          </cell>
          <cell r="U82" t="str">
            <v>UC200*210*12*10</v>
          </cell>
        </row>
        <row r="83">
          <cell r="D83" t="str">
            <v>S-21-04-L</v>
          </cell>
          <cell r="E83" t="str">
            <v>UC</v>
          </cell>
          <cell r="F83" t="str">
            <v>200*210*12*10</v>
          </cell>
          <cell r="G83" t="e">
            <v>#N/A</v>
          </cell>
          <cell r="H83" t="e">
            <v>#N/A</v>
          </cell>
          <cell r="I83" t="e">
            <v>#N/A</v>
          </cell>
          <cell r="J83" t="e">
            <v>#N/A</v>
          </cell>
          <cell r="K83" t="e">
            <v>#N/A</v>
          </cell>
          <cell r="L83">
            <v>416.25</v>
          </cell>
          <cell r="M83">
            <v>4</v>
          </cell>
          <cell r="N83" t="e">
            <v>#N/A</v>
          </cell>
          <cell r="O83">
            <v>4</v>
          </cell>
          <cell r="P83">
            <v>1665</v>
          </cell>
          <cell r="Q83"/>
          <cell r="R83">
            <v>0</v>
          </cell>
          <cell r="S83">
            <v>4</v>
          </cell>
          <cell r="T83">
            <v>1665</v>
          </cell>
          <cell r="U83" t="str">
            <v>UC200*210*12*10</v>
          </cell>
        </row>
        <row r="84">
          <cell r="D84" t="str">
            <v>S22-01</v>
          </cell>
          <cell r="E84" t="str">
            <v>UC</v>
          </cell>
          <cell r="F84" t="str">
            <v>160*160*12*8</v>
          </cell>
          <cell r="G84" t="e">
            <v>#N/A</v>
          </cell>
          <cell r="H84" t="e">
            <v>#N/A</v>
          </cell>
          <cell r="I84" t="e">
            <v>#N/A</v>
          </cell>
          <cell r="J84" t="e">
            <v>#N/A</v>
          </cell>
          <cell r="K84" t="e">
            <v>#N/A</v>
          </cell>
          <cell r="L84">
            <v>93.48</v>
          </cell>
          <cell r="M84">
            <v>1</v>
          </cell>
          <cell r="N84" t="e">
            <v>#N/A</v>
          </cell>
          <cell r="O84" t="e">
            <v>#N/A</v>
          </cell>
          <cell r="P84" t="e">
            <v>#N/A</v>
          </cell>
          <cell r="Q84">
            <v>1</v>
          </cell>
          <cell r="R84">
            <v>93.48</v>
          </cell>
          <cell r="S84" t="e">
            <v>#N/A</v>
          </cell>
          <cell r="T84" t="e">
            <v>#N/A</v>
          </cell>
          <cell r="U84" t="str">
            <v>UC160*160*12*8</v>
          </cell>
        </row>
        <row r="85">
          <cell r="D85" t="str">
            <v>S22-02</v>
          </cell>
          <cell r="E85" t="str">
            <v>UC</v>
          </cell>
          <cell r="F85" t="str">
            <v>160*160*12*8</v>
          </cell>
          <cell r="G85" t="str">
            <v>قرینه</v>
          </cell>
          <cell r="H85">
            <v>2402</v>
          </cell>
          <cell r="I85">
            <v>2251</v>
          </cell>
          <cell r="J85">
            <v>0.94399999999999995</v>
          </cell>
          <cell r="K85">
            <v>2.1249440000000002</v>
          </cell>
          <cell r="L85">
            <v>92.9</v>
          </cell>
          <cell r="M85">
            <v>14</v>
          </cell>
          <cell r="N85">
            <v>29.749216000000004</v>
          </cell>
          <cell r="O85">
            <v>11</v>
          </cell>
          <cell r="P85">
            <v>1021.9000000000001</v>
          </cell>
          <cell r="Q85">
            <v>1</v>
          </cell>
          <cell r="R85">
            <v>92.9</v>
          </cell>
          <cell r="S85">
            <v>12</v>
          </cell>
          <cell r="T85">
            <v>1114.8000000000002</v>
          </cell>
          <cell r="U85" t="str">
            <v>UC160*160*12*8</v>
          </cell>
        </row>
        <row r="86">
          <cell r="D86" t="str">
            <v>S22-03</v>
          </cell>
          <cell r="E86" t="str">
            <v>UC</v>
          </cell>
          <cell r="F86" t="str">
            <v>160*160*12*8</v>
          </cell>
          <cell r="G86" t="str">
            <v>قرینه</v>
          </cell>
          <cell r="H86">
            <v>1510</v>
          </cell>
          <cell r="I86">
            <v>1510</v>
          </cell>
          <cell r="J86">
            <v>0.94399999999999995</v>
          </cell>
          <cell r="K86">
            <v>1.4254399999999998</v>
          </cell>
          <cell r="L86">
            <v>58.41</v>
          </cell>
          <cell r="M86">
            <v>13</v>
          </cell>
          <cell r="N86">
            <v>18.530719999999999</v>
          </cell>
          <cell r="O86">
            <v>11</v>
          </cell>
          <cell r="P86">
            <v>642.51</v>
          </cell>
          <cell r="Q86">
            <v>1</v>
          </cell>
          <cell r="R86">
            <v>58.41</v>
          </cell>
          <cell r="S86">
            <v>12</v>
          </cell>
          <cell r="T86">
            <v>700.92</v>
          </cell>
          <cell r="U86" t="str">
            <v>UC160*160*12*8</v>
          </cell>
        </row>
        <row r="87">
          <cell r="D87" t="str">
            <v>S22-04</v>
          </cell>
          <cell r="E87" t="str">
            <v>UC</v>
          </cell>
          <cell r="F87" t="str">
            <v>220*210*12*8</v>
          </cell>
          <cell r="G87" t="str">
            <v>قرینه</v>
          </cell>
          <cell r="H87">
            <v>1510</v>
          </cell>
          <cell r="I87">
            <v>1510</v>
          </cell>
          <cell r="J87">
            <v>0.94399999999999995</v>
          </cell>
          <cell r="K87">
            <v>1.4254399999999998</v>
          </cell>
          <cell r="L87">
            <v>80.22</v>
          </cell>
          <cell r="M87">
            <v>4</v>
          </cell>
          <cell r="N87">
            <v>5.7017599999999993</v>
          </cell>
          <cell r="O87">
            <v>2</v>
          </cell>
          <cell r="P87">
            <v>160.44</v>
          </cell>
          <cell r="Q87">
            <v>1</v>
          </cell>
          <cell r="R87">
            <v>80.22</v>
          </cell>
          <cell r="S87">
            <v>3</v>
          </cell>
          <cell r="T87">
            <v>240.66</v>
          </cell>
          <cell r="U87" t="str">
            <v>UC220*210*12*8</v>
          </cell>
        </row>
        <row r="88">
          <cell r="D88" t="str">
            <v>S22-05</v>
          </cell>
          <cell r="E88" t="str">
            <v>UC</v>
          </cell>
          <cell r="F88" t="str">
            <v>160*160*12*8</v>
          </cell>
          <cell r="G88" t="str">
            <v>غیرقرینه</v>
          </cell>
          <cell r="H88">
            <v>1127</v>
          </cell>
          <cell r="I88">
            <v>1062</v>
          </cell>
          <cell r="J88">
            <v>0.94399999999999995</v>
          </cell>
          <cell r="K88">
            <v>1.0025279999999999</v>
          </cell>
          <cell r="L88">
            <v>43.59</v>
          </cell>
          <cell r="M88">
            <v>1</v>
          </cell>
          <cell r="N88">
            <v>1.0025279999999999</v>
          </cell>
          <cell r="O88">
            <v>1</v>
          </cell>
          <cell r="P88">
            <v>43.59</v>
          </cell>
          <cell r="Q88">
            <v>1</v>
          </cell>
          <cell r="R88">
            <v>43.59</v>
          </cell>
          <cell r="S88">
            <v>2</v>
          </cell>
          <cell r="T88">
            <v>87.18</v>
          </cell>
          <cell r="U88" t="str">
            <v>UC160*160*12*8</v>
          </cell>
        </row>
        <row r="89">
          <cell r="D89" t="str">
            <v>S22-06</v>
          </cell>
          <cell r="E89" t="str">
            <v>UC</v>
          </cell>
          <cell r="F89" t="str">
            <v>160*160*12*8</v>
          </cell>
          <cell r="G89" t="str">
            <v>غیرقرینه</v>
          </cell>
          <cell r="H89">
            <v>1112</v>
          </cell>
          <cell r="I89">
            <v>1032</v>
          </cell>
          <cell r="J89">
            <v>0.94399999999999995</v>
          </cell>
          <cell r="K89">
            <v>0.97420799999999996</v>
          </cell>
          <cell r="L89">
            <v>43.01</v>
          </cell>
          <cell r="M89">
            <v>2</v>
          </cell>
          <cell r="N89">
            <v>1.9484159999999999</v>
          </cell>
          <cell r="O89">
            <v>2</v>
          </cell>
          <cell r="P89">
            <v>86.02</v>
          </cell>
          <cell r="Q89">
            <v>1</v>
          </cell>
          <cell r="R89">
            <v>43.01</v>
          </cell>
          <cell r="S89">
            <v>3</v>
          </cell>
          <cell r="T89">
            <v>129.03</v>
          </cell>
          <cell r="U89" t="str">
            <v>UC160*160*12*8</v>
          </cell>
        </row>
        <row r="90">
          <cell r="D90" t="str">
            <v>S22-07</v>
          </cell>
          <cell r="E90" t="str">
            <v>UC</v>
          </cell>
          <cell r="F90" t="str">
            <v>220*210*12*8</v>
          </cell>
          <cell r="G90" t="e">
            <v>#N/A</v>
          </cell>
          <cell r="H90" t="e">
            <v>#N/A</v>
          </cell>
          <cell r="I90" t="e">
            <v>#N/A</v>
          </cell>
          <cell r="J90" t="e">
            <v>#N/A</v>
          </cell>
          <cell r="K90" t="e">
            <v>#N/A</v>
          </cell>
          <cell r="L90">
            <v>96.37</v>
          </cell>
          <cell r="M90">
            <v>2</v>
          </cell>
          <cell r="N90" t="e">
            <v>#N/A</v>
          </cell>
          <cell r="O90" t="e">
            <v>#N/A</v>
          </cell>
          <cell r="P90" t="e">
            <v>#N/A</v>
          </cell>
          <cell r="Q90">
            <v>1</v>
          </cell>
          <cell r="R90">
            <v>96.37</v>
          </cell>
          <cell r="S90" t="e">
            <v>#N/A</v>
          </cell>
          <cell r="T90" t="e">
            <v>#N/A</v>
          </cell>
          <cell r="U90" t="str">
            <v>UC220*210*12*8</v>
          </cell>
        </row>
        <row r="91">
          <cell r="D91" t="str">
            <v>S22-08</v>
          </cell>
          <cell r="E91" t="str">
            <v>UC</v>
          </cell>
          <cell r="F91" t="str">
            <v>160*160*12*8</v>
          </cell>
          <cell r="G91" t="str">
            <v>غیرقرینه</v>
          </cell>
          <cell r="H91">
            <v>2383</v>
          </cell>
          <cell r="I91">
            <v>2238</v>
          </cell>
          <cell r="J91">
            <v>0.94399999999999995</v>
          </cell>
          <cell r="K91">
            <v>2.1126719999999999</v>
          </cell>
          <cell r="L91">
            <v>92.18</v>
          </cell>
          <cell r="M91">
            <v>2</v>
          </cell>
          <cell r="N91">
            <v>4.2253439999999998</v>
          </cell>
          <cell r="O91">
            <v>1</v>
          </cell>
          <cell r="P91">
            <v>92.18</v>
          </cell>
          <cell r="Q91">
            <v>1</v>
          </cell>
          <cell r="R91">
            <v>92.18</v>
          </cell>
          <cell r="S91">
            <v>2</v>
          </cell>
          <cell r="T91">
            <v>184.36</v>
          </cell>
          <cell r="U91" t="str">
            <v>UC160*160*12*8</v>
          </cell>
        </row>
        <row r="92">
          <cell r="D92" t="str">
            <v>S22-09</v>
          </cell>
          <cell r="E92" t="str">
            <v>UC</v>
          </cell>
          <cell r="F92" t="str">
            <v>220*210*12*8</v>
          </cell>
          <cell r="G92" t="e">
            <v>#N/A</v>
          </cell>
          <cell r="H92" t="e">
            <v>#N/A</v>
          </cell>
          <cell r="I92" t="e">
            <v>#N/A</v>
          </cell>
          <cell r="J92" t="e">
            <v>#N/A</v>
          </cell>
          <cell r="K92" t="e">
            <v>#N/A</v>
          </cell>
          <cell r="L92">
            <v>225.81</v>
          </cell>
          <cell r="M92">
            <v>2</v>
          </cell>
          <cell r="N92" t="e">
            <v>#N/A</v>
          </cell>
          <cell r="O92">
            <v>2</v>
          </cell>
          <cell r="P92">
            <v>451.62</v>
          </cell>
          <cell r="Q92">
            <v>1</v>
          </cell>
          <cell r="R92">
            <v>225.81</v>
          </cell>
          <cell r="S92">
            <v>3</v>
          </cell>
          <cell r="T92">
            <v>677.43000000000006</v>
          </cell>
          <cell r="U92" t="str">
            <v>UC220*210*12*8</v>
          </cell>
        </row>
        <row r="93">
          <cell r="D93" t="str">
            <v>S22-A-02</v>
          </cell>
          <cell r="E93" t="str">
            <v>UC</v>
          </cell>
          <cell r="F93" t="str">
            <v>160*155*10*8</v>
          </cell>
          <cell r="G93" t="str">
            <v>قرینه</v>
          </cell>
          <cell r="H93">
            <v>1794</v>
          </cell>
          <cell r="I93">
            <v>1794</v>
          </cell>
          <cell r="J93">
            <v>0.93400000000000005</v>
          </cell>
          <cell r="K93">
            <v>1.6755960000000001</v>
          </cell>
          <cell r="L93">
            <v>60.27</v>
          </cell>
          <cell r="M93">
            <v>1</v>
          </cell>
          <cell r="N93">
            <v>1.6755960000000001</v>
          </cell>
          <cell r="O93">
            <v>1</v>
          </cell>
          <cell r="P93">
            <v>60.27</v>
          </cell>
          <cell r="Q93"/>
          <cell r="R93">
            <v>0</v>
          </cell>
          <cell r="S93">
            <v>1</v>
          </cell>
          <cell r="T93">
            <v>60.27</v>
          </cell>
          <cell r="U93" t="str">
            <v>UC160*155*10*8</v>
          </cell>
        </row>
        <row r="94">
          <cell r="D94" t="str">
            <v>S22-A-03</v>
          </cell>
          <cell r="E94" t="str">
            <v>UC</v>
          </cell>
          <cell r="F94" t="str">
            <v>160*155*10*8</v>
          </cell>
          <cell r="G94" t="str">
            <v>غیرقرینه</v>
          </cell>
          <cell r="H94">
            <v>3124</v>
          </cell>
          <cell r="I94">
            <v>2987</v>
          </cell>
          <cell r="J94">
            <v>0.93400000000000005</v>
          </cell>
          <cell r="K94">
            <v>2.7898580000000002</v>
          </cell>
          <cell r="L94">
            <v>104.95</v>
          </cell>
          <cell r="M94">
            <v>2</v>
          </cell>
          <cell r="N94">
            <v>5.5797160000000003</v>
          </cell>
          <cell r="O94" t="e">
            <v>#N/A</v>
          </cell>
          <cell r="P94" t="e">
            <v>#N/A</v>
          </cell>
          <cell r="Q94"/>
          <cell r="R94">
            <v>0</v>
          </cell>
          <cell r="S94" t="e">
            <v>#N/A</v>
          </cell>
          <cell r="T94" t="e">
            <v>#N/A</v>
          </cell>
          <cell r="U94" t="str">
            <v>UC160*155*10*8</v>
          </cell>
        </row>
        <row r="95">
          <cell r="D95" t="str">
            <v>S22-C-03</v>
          </cell>
          <cell r="E95" t="str">
            <v>UC</v>
          </cell>
          <cell r="F95" t="str">
            <v>160*160*12*8</v>
          </cell>
          <cell r="G95" t="str">
            <v>غیرقرینه</v>
          </cell>
          <cell r="H95">
            <v>2948</v>
          </cell>
          <cell r="I95">
            <v>2771</v>
          </cell>
          <cell r="J95">
            <v>0.94399999999999995</v>
          </cell>
          <cell r="K95">
            <v>2.6158239999999999</v>
          </cell>
          <cell r="L95">
            <v>114.05</v>
          </cell>
          <cell r="M95">
            <v>2</v>
          </cell>
          <cell r="N95">
            <v>5.2316479999999999</v>
          </cell>
          <cell r="O95">
            <v>2</v>
          </cell>
          <cell r="P95">
            <v>228.1</v>
          </cell>
          <cell r="Q95"/>
          <cell r="R95">
            <v>0</v>
          </cell>
          <cell r="S95">
            <v>2</v>
          </cell>
          <cell r="T95">
            <v>228.1</v>
          </cell>
          <cell r="U95" t="str">
            <v>UC160*160*12*8</v>
          </cell>
        </row>
        <row r="96">
          <cell r="D96" t="str">
            <v>S22-C-04</v>
          </cell>
          <cell r="E96" t="str">
            <v>UC</v>
          </cell>
          <cell r="F96" t="str">
            <v>160*160*12*8</v>
          </cell>
          <cell r="G96" t="str">
            <v>قرینه</v>
          </cell>
          <cell r="H96">
            <v>1629</v>
          </cell>
          <cell r="I96">
            <v>1629</v>
          </cell>
          <cell r="J96">
            <v>0.94399999999999995</v>
          </cell>
          <cell r="K96">
            <v>1.5377759999999998</v>
          </cell>
          <cell r="L96">
            <v>63.01</v>
          </cell>
          <cell r="M96">
            <v>1</v>
          </cell>
          <cell r="N96">
            <v>1.5377759999999998</v>
          </cell>
          <cell r="O96">
            <v>1</v>
          </cell>
          <cell r="P96">
            <v>63.01</v>
          </cell>
          <cell r="Q96"/>
          <cell r="R96">
            <v>0</v>
          </cell>
          <cell r="S96">
            <v>1</v>
          </cell>
          <cell r="T96">
            <v>63.01</v>
          </cell>
          <cell r="U96" t="str">
            <v>UC160*160*12*8</v>
          </cell>
        </row>
        <row r="97">
          <cell r="D97" t="str">
            <v>S22-E-03</v>
          </cell>
          <cell r="E97" t="str">
            <v>UC</v>
          </cell>
          <cell r="F97" t="str">
            <v>160*160*12*8</v>
          </cell>
          <cell r="G97" t="str">
            <v>غیرقرینه</v>
          </cell>
          <cell r="H97">
            <v>2948</v>
          </cell>
          <cell r="I97">
            <v>2771</v>
          </cell>
          <cell r="J97">
            <v>0.94399999999999995</v>
          </cell>
          <cell r="K97">
            <v>2.6158239999999999</v>
          </cell>
          <cell r="L97">
            <v>114.05</v>
          </cell>
          <cell r="M97">
            <v>2</v>
          </cell>
          <cell r="N97">
            <v>5.2316479999999999</v>
          </cell>
          <cell r="O97">
            <v>2</v>
          </cell>
          <cell r="P97">
            <v>228.1</v>
          </cell>
          <cell r="Q97"/>
          <cell r="R97">
            <v>0</v>
          </cell>
          <cell r="S97">
            <v>2</v>
          </cell>
          <cell r="T97">
            <v>228.1</v>
          </cell>
          <cell r="U97" t="str">
            <v>UC160*160*12*8</v>
          </cell>
        </row>
        <row r="98">
          <cell r="D98" t="str">
            <v>S22-E-04</v>
          </cell>
          <cell r="E98" t="str">
            <v>UC</v>
          </cell>
          <cell r="F98" t="str">
            <v>160*160*12*8</v>
          </cell>
          <cell r="G98" t="str">
            <v>قرینه</v>
          </cell>
          <cell r="H98">
            <v>1629</v>
          </cell>
          <cell r="I98">
            <v>1629</v>
          </cell>
          <cell r="J98">
            <v>0.94399999999999995</v>
          </cell>
          <cell r="K98">
            <v>1.5377759999999998</v>
          </cell>
          <cell r="L98">
            <v>63.01</v>
          </cell>
          <cell r="M98">
            <v>1</v>
          </cell>
          <cell r="N98">
            <v>1.5377759999999998</v>
          </cell>
          <cell r="O98">
            <v>1</v>
          </cell>
          <cell r="P98">
            <v>63.01</v>
          </cell>
          <cell r="Q98"/>
          <cell r="R98">
            <v>0</v>
          </cell>
          <cell r="S98">
            <v>1</v>
          </cell>
          <cell r="T98">
            <v>63.01</v>
          </cell>
          <cell r="U98" t="str">
            <v>UC160*160*12*8</v>
          </cell>
        </row>
        <row r="99">
          <cell r="D99" t="str">
            <v>S22-F-03</v>
          </cell>
          <cell r="E99" t="str">
            <v>UC</v>
          </cell>
          <cell r="F99" t="str">
            <v>160*160*12*8</v>
          </cell>
          <cell r="G99" t="str">
            <v>غیرقرینه</v>
          </cell>
          <cell r="H99">
            <v>2948</v>
          </cell>
          <cell r="I99">
            <v>2771</v>
          </cell>
          <cell r="J99">
            <v>0.94399999999999995</v>
          </cell>
          <cell r="K99">
            <v>2.6158239999999999</v>
          </cell>
          <cell r="L99">
            <v>114.05</v>
          </cell>
          <cell r="M99">
            <v>1</v>
          </cell>
          <cell r="N99">
            <v>2.6158239999999999</v>
          </cell>
          <cell r="O99">
            <v>1</v>
          </cell>
          <cell r="P99">
            <v>114.05</v>
          </cell>
          <cell r="Q99"/>
          <cell r="R99">
            <v>0</v>
          </cell>
          <cell r="S99">
            <v>1</v>
          </cell>
          <cell r="T99">
            <v>114.05</v>
          </cell>
          <cell r="U99" t="str">
            <v>UC160*160*12*8</v>
          </cell>
        </row>
        <row r="100">
          <cell r="D100" t="str">
            <v>S22-F-04</v>
          </cell>
          <cell r="E100" t="str">
            <v>UC</v>
          </cell>
          <cell r="F100" t="str">
            <v>160*160*12*8</v>
          </cell>
          <cell r="G100" t="str">
            <v>قرینه</v>
          </cell>
          <cell r="H100">
            <v>2539</v>
          </cell>
          <cell r="I100">
            <v>2411</v>
          </cell>
          <cell r="J100">
            <v>0.94399999999999995</v>
          </cell>
          <cell r="K100">
            <v>2.2759839999999998</v>
          </cell>
          <cell r="L100">
            <v>100.32</v>
          </cell>
          <cell r="M100">
            <v>1</v>
          </cell>
          <cell r="N100">
            <v>2.2759839999999998</v>
          </cell>
          <cell r="O100">
            <v>1</v>
          </cell>
          <cell r="P100">
            <v>100.32</v>
          </cell>
          <cell r="Q100"/>
          <cell r="R100">
            <v>0</v>
          </cell>
          <cell r="S100">
            <v>1</v>
          </cell>
          <cell r="T100">
            <v>100.32</v>
          </cell>
          <cell r="U100" t="str">
            <v>UC160*160*12*8</v>
          </cell>
        </row>
        <row r="101">
          <cell r="D101" t="str">
            <v>S22-F-05</v>
          </cell>
          <cell r="E101" t="str">
            <v>UC</v>
          </cell>
          <cell r="F101" t="str">
            <v>160*160*12*8</v>
          </cell>
          <cell r="G101" t="str">
            <v>قرینه</v>
          </cell>
          <cell r="H101">
            <v>1629</v>
          </cell>
          <cell r="I101">
            <v>1629</v>
          </cell>
          <cell r="J101">
            <v>0.94399999999999995</v>
          </cell>
          <cell r="K101">
            <v>1.5377759999999998</v>
          </cell>
          <cell r="L101">
            <v>63.01</v>
          </cell>
          <cell r="M101">
            <v>1</v>
          </cell>
          <cell r="N101">
            <v>1.5377759999999998</v>
          </cell>
          <cell r="O101" t="e">
            <v>#N/A</v>
          </cell>
          <cell r="P101" t="e">
            <v>#N/A</v>
          </cell>
          <cell r="Q101"/>
          <cell r="R101">
            <v>0</v>
          </cell>
          <cell r="S101" t="e">
            <v>#N/A</v>
          </cell>
          <cell r="T101" t="e">
            <v>#N/A</v>
          </cell>
          <cell r="U101" t="str">
            <v>UC160*160*12*8</v>
          </cell>
        </row>
        <row r="102">
          <cell r="D102" t="str">
            <v>S22-G-02</v>
          </cell>
          <cell r="E102" t="str">
            <v>UC</v>
          </cell>
          <cell r="F102" t="str">
            <v>160*155*10*8</v>
          </cell>
          <cell r="G102" t="e">
            <v>#N/A</v>
          </cell>
          <cell r="H102" t="e">
            <v>#N/A</v>
          </cell>
          <cell r="I102" t="e">
            <v>#N/A</v>
          </cell>
          <cell r="J102" t="e">
            <v>#N/A</v>
          </cell>
          <cell r="K102" t="e">
            <v>#N/A</v>
          </cell>
          <cell r="L102">
            <v>60.27</v>
          </cell>
          <cell r="M102">
            <v>1</v>
          </cell>
          <cell r="N102" t="e">
            <v>#N/A</v>
          </cell>
          <cell r="O102" t="e">
            <v>#N/A</v>
          </cell>
          <cell r="P102" t="e">
            <v>#N/A</v>
          </cell>
          <cell r="Q102"/>
          <cell r="R102">
            <v>0</v>
          </cell>
          <cell r="S102" t="e">
            <v>#N/A</v>
          </cell>
          <cell r="T102" t="e">
            <v>#N/A</v>
          </cell>
          <cell r="U102" t="str">
            <v>UC160*155*10*8</v>
          </cell>
        </row>
        <row r="103">
          <cell r="D103" t="str">
            <v>S22-G-03</v>
          </cell>
          <cell r="E103" t="str">
            <v>UC</v>
          </cell>
          <cell r="F103" t="str">
            <v>160*155*10*8</v>
          </cell>
          <cell r="G103" t="e">
            <v>#N/A</v>
          </cell>
          <cell r="H103" t="e">
            <v>#N/A</v>
          </cell>
          <cell r="I103" t="e">
            <v>#N/A</v>
          </cell>
          <cell r="J103" t="e">
            <v>#N/A</v>
          </cell>
          <cell r="K103" t="e">
            <v>#N/A</v>
          </cell>
          <cell r="L103">
            <v>104.95</v>
          </cell>
          <cell r="M103">
            <v>2</v>
          </cell>
          <cell r="N103" t="e">
            <v>#N/A</v>
          </cell>
          <cell r="O103" t="e">
            <v>#N/A</v>
          </cell>
          <cell r="P103" t="e">
            <v>#N/A</v>
          </cell>
          <cell r="Q103"/>
          <cell r="R103">
            <v>0</v>
          </cell>
          <cell r="S103" t="e">
            <v>#N/A</v>
          </cell>
          <cell r="T103" t="e">
            <v>#N/A</v>
          </cell>
          <cell r="U103" t="str">
            <v>UC160*155*10*8</v>
          </cell>
        </row>
        <row r="104">
          <cell r="D104" t="str">
            <v>S-22-02-U</v>
          </cell>
          <cell r="E104" t="str">
            <v>UC</v>
          </cell>
          <cell r="F104" t="str">
            <v>200*210*12*10</v>
          </cell>
          <cell r="G104" t="str">
            <v>قرینه</v>
          </cell>
          <cell r="H104">
            <v>7619</v>
          </cell>
          <cell r="I104">
            <v>7619</v>
          </cell>
          <cell r="J104">
            <v>1.22</v>
          </cell>
          <cell r="K104">
            <v>9.2951800000000002</v>
          </cell>
          <cell r="L104">
            <v>406</v>
          </cell>
          <cell r="M104">
            <v>2</v>
          </cell>
          <cell r="N104">
            <v>18.59036</v>
          </cell>
          <cell r="O104">
            <v>1</v>
          </cell>
          <cell r="P104"/>
          <cell r="Q104"/>
          <cell r="R104">
            <v>0</v>
          </cell>
          <cell r="S104">
            <v>1</v>
          </cell>
          <cell r="T104">
            <v>0</v>
          </cell>
          <cell r="U104" t="str">
            <v>UC200*210*12*10</v>
          </cell>
        </row>
        <row r="105">
          <cell r="D105" t="str">
            <v>S-22-03-U</v>
          </cell>
          <cell r="E105" t="str">
            <v>UC</v>
          </cell>
          <cell r="F105" t="str">
            <v>200*210*12*10</v>
          </cell>
          <cell r="G105" t="str">
            <v>قرینه</v>
          </cell>
          <cell r="H105">
            <v>5486</v>
          </cell>
          <cell r="I105">
            <v>5486</v>
          </cell>
          <cell r="J105">
            <v>1.22</v>
          </cell>
          <cell r="K105">
            <v>6.69292</v>
          </cell>
          <cell r="L105">
            <v>416.26</v>
          </cell>
          <cell r="M105">
            <v>2</v>
          </cell>
          <cell r="N105">
            <v>13.38584</v>
          </cell>
          <cell r="O105">
            <v>1</v>
          </cell>
          <cell r="P105"/>
          <cell r="Q105"/>
          <cell r="R105">
            <v>0</v>
          </cell>
          <cell r="S105">
            <v>1</v>
          </cell>
          <cell r="T105">
            <v>0</v>
          </cell>
          <cell r="U105" t="str">
            <v>UC200*210*12*10</v>
          </cell>
        </row>
        <row r="106">
          <cell r="D106" t="str">
            <v>S-22-03A-U</v>
          </cell>
          <cell r="E106" t="str">
            <v>UC</v>
          </cell>
          <cell r="F106" t="str">
            <v>200*210*12*10</v>
          </cell>
          <cell r="G106" t="str">
            <v>قرینه</v>
          </cell>
          <cell r="H106">
            <v>5118</v>
          </cell>
          <cell r="I106">
            <v>5118</v>
          </cell>
          <cell r="J106">
            <v>1.22</v>
          </cell>
          <cell r="K106">
            <v>6.2439600000000004</v>
          </cell>
          <cell r="L106">
            <v>403.76</v>
          </cell>
          <cell r="M106">
            <v>2</v>
          </cell>
          <cell r="N106">
            <v>12.487920000000001</v>
          </cell>
          <cell r="O106">
            <v>1</v>
          </cell>
          <cell r="P106"/>
          <cell r="Q106"/>
          <cell r="R106">
            <v>0</v>
          </cell>
          <cell r="S106">
            <v>1</v>
          </cell>
          <cell r="T106">
            <v>0</v>
          </cell>
          <cell r="U106" t="str">
            <v>UC200*210*12*10</v>
          </cell>
        </row>
        <row r="107">
          <cell r="D107" t="str">
            <v>S-22-04-U</v>
          </cell>
          <cell r="E107" t="str">
            <v>UC</v>
          </cell>
          <cell r="F107" t="str">
            <v>200*210*12*10</v>
          </cell>
          <cell r="G107" t="e">
            <v>#N/A</v>
          </cell>
          <cell r="H107" t="e">
            <v>#N/A</v>
          </cell>
          <cell r="I107" t="e">
            <v>#N/A</v>
          </cell>
          <cell r="J107" t="e">
            <v>#N/A</v>
          </cell>
          <cell r="K107" t="e">
            <v>#N/A</v>
          </cell>
          <cell r="L107">
            <v>294.38</v>
          </cell>
          <cell r="M107">
            <v>3</v>
          </cell>
          <cell r="N107" t="e">
            <v>#N/A</v>
          </cell>
          <cell r="O107" t="e">
            <v>#N/A</v>
          </cell>
          <cell r="P107"/>
          <cell r="Q107"/>
          <cell r="R107">
            <v>0</v>
          </cell>
          <cell r="S107" t="e">
            <v>#N/A</v>
          </cell>
          <cell r="T107">
            <v>0</v>
          </cell>
          <cell r="U107" t="str">
            <v>UC200*210*12*10</v>
          </cell>
        </row>
        <row r="108">
          <cell r="D108" t="str">
            <v>S-22-04A-U</v>
          </cell>
          <cell r="E108" t="str">
            <v>UC</v>
          </cell>
          <cell r="F108" t="str">
            <v>200*210*12*10</v>
          </cell>
          <cell r="G108" t="e">
            <v>#N/A</v>
          </cell>
          <cell r="H108" t="e">
            <v>#N/A</v>
          </cell>
          <cell r="I108" t="e">
            <v>#N/A</v>
          </cell>
          <cell r="J108" t="e">
            <v>#N/A</v>
          </cell>
          <cell r="K108" t="e">
            <v>#N/A</v>
          </cell>
          <cell r="L108">
            <v>272.44</v>
          </cell>
          <cell r="M108">
            <v>2</v>
          </cell>
          <cell r="N108" t="e">
            <v>#N/A</v>
          </cell>
          <cell r="O108" t="e">
            <v>#N/A</v>
          </cell>
          <cell r="P108"/>
          <cell r="Q108"/>
          <cell r="R108">
            <v>0</v>
          </cell>
          <cell r="S108" t="e">
            <v>#N/A</v>
          </cell>
          <cell r="T108">
            <v>0</v>
          </cell>
          <cell r="U108" t="str">
            <v>UC200*210*12*10</v>
          </cell>
        </row>
        <row r="109">
          <cell r="D109" t="str">
            <v>S-22-02-L</v>
          </cell>
          <cell r="E109" t="str">
            <v>UC</v>
          </cell>
          <cell r="F109" t="str">
            <v>200*210*12*10</v>
          </cell>
          <cell r="G109" t="str">
            <v>قرینه</v>
          </cell>
          <cell r="H109">
            <v>7619</v>
          </cell>
          <cell r="I109">
            <v>7619</v>
          </cell>
          <cell r="J109">
            <v>1.22</v>
          </cell>
          <cell r="K109">
            <v>9.2951800000000002</v>
          </cell>
          <cell r="L109">
            <v>406</v>
          </cell>
          <cell r="M109">
            <v>2</v>
          </cell>
          <cell r="N109">
            <v>18.59036</v>
          </cell>
          <cell r="O109">
            <v>1</v>
          </cell>
          <cell r="P109">
            <v>406</v>
          </cell>
          <cell r="Q109"/>
          <cell r="R109">
            <v>0</v>
          </cell>
          <cell r="S109">
            <v>1</v>
          </cell>
          <cell r="T109">
            <v>406</v>
          </cell>
          <cell r="U109" t="str">
            <v>UC200*210*12*10</v>
          </cell>
        </row>
        <row r="110">
          <cell r="D110" t="str">
            <v>S-22-03-L</v>
          </cell>
          <cell r="E110" t="str">
            <v>UC</v>
          </cell>
          <cell r="F110" t="str">
            <v>200*210*12*10</v>
          </cell>
          <cell r="G110" t="str">
            <v>قرینه</v>
          </cell>
          <cell r="H110">
            <v>5486</v>
          </cell>
          <cell r="I110">
            <v>5486</v>
          </cell>
          <cell r="J110">
            <v>1.22</v>
          </cell>
          <cell r="K110">
            <v>6.69292</v>
          </cell>
          <cell r="L110">
            <v>416.26</v>
          </cell>
          <cell r="M110">
            <v>2</v>
          </cell>
          <cell r="N110">
            <v>13.38584</v>
          </cell>
          <cell r="O110">
            <v>3</v>
          </cell>
          <cell r="P110">
            <v>1248.78</v>
          </cell>
          <cell r="Q110"/>
          <cell r="R110">
            <v>0</v>
          </cell>
          <cell r="S110">
            <v>3</v>
          </cell>
          <cell r="T110">
            <v>1248.78</v>
          </cell>
          <cell r="U110" t="str">
            <v>UC200*210*12*10</v>
          </cell>
        </row>
        <row r="111">
          <cell r="D111" t="str">
            <v>S-22-03A-L</v>
          </cell>
          <cell r="E111" t="str">
            <v>UC</v>
          </cell>
          <cell r="F111" t="str">
            <v>200*210*12*10</v>
          </cell>
          <cell r="G111" t="str">
            <v>قرینه</v>
          </cell>
          <cell r="H111">
            <v>5118</v>
          </cell>
          <cell r="I111">
            <v>5118</v>
          </cell>
          <cell r="J111">
            <v>1.22</v>
          </cell>
          <cell r="K111">
            <v>6.2439600000000004</v>
          </cell>
          <cell r="L111">
            <v>403.76</v>
          </cell>
          <cell r="M111">
            <v>2</v>
          </cell>
          <cell r="N111">
            <v>12.487920000000001</v>
          </cell>
          <cell r="O111">
            <v>1</v>
          </cell>
          <cell r="P111">
            <v>403.76</v>
          </cell>
          <cell r="Q111"/>
          <cell r="R111">
            <v>0</v>
          </cell>
          <cell r="S111">
            <v>1</v>
          </cell>
          <cell r="T111">
            <v>403.76</v>
          </cell>
          <cell r="U111" t="str">
            <v>UC200*210*12*10</v>
          </cell>
        </row>
        <row r="112">
          <cell r="D112" t="str">
            <v>S-22-04-L</v>
          </cell>
          <cell r="E112" t="str">
            <v>UC</v>
          </cell>
          <cell r="F112" t="str">
            <v>200*210*12*10</v>
          </cell>
          <cell r="G112" t="str">
            <v>قرینه</v>
          </cell>
          <cell r="H112">
            <v>7829</v>
          </cell>
          <cell r="I112">
            <v>7829</v>
          </cell>
          <cell r="J112">
            <v>1.22</v>
          </cell>
          <cell r="K112">
            <v>9.55138</v>
          </cell>
          <cell r="L112">
            <v>294.38</v>
          </cell>
          <cell r="M112">
            <v>3</v>
          </cell>
          <cell r="N112">
            <v>28.654139999999998</v>
          </cell>
          <cell r="O112">
            <v>1</v>
          </cell>
          <cell r="P112">
            <v>294.38</v>
          </cell>
          <cell r="Q112"/>
          <cell r="R112">
            <v>0</v>
          </cell>
          <cell r="S112">
            <v>1</v>
          </cell>
          <cell r="T112">
            <v>294.38</v>
          </cell>
          <cell r="U112" t="str">
            <v>UC200*210*12*10</v>
          </cell>
        </row>
        <row r="113">
          <cell r="D113" t="str">
            <v>S-22-04A-L</v>
          </cell>
          <cell r="E113" t="str">
            <v>UC</v>
          </cell>
          <cell r="F113" t="str">
            <v>200*210*12*10</v>
          </cell>
          <cell r="G113" t="str">
            <v>قرینه</v>
          </cell>
          <cell r="H113">
            <v>7579</v>
          </cell>
          <cell r="I113">
            <v>7579</v>
          </cell>
          <cell r="J113">
            <v>1.22</v>
          </cell>
          <cell r="K113">
            <v>9.2463799999999985</v>
          </cell>
          <cell r="L113">
            <v>272.44</v>
          </cell>
          <cell r="M113">
            <v>2</v>
          </cell>
          <cell r="N113">
            <v>18.492759999999997</v>
          </cell>
          <cell r="O113">
            <v>1</v>
          </cell>
          <cell r="P113">
            <v>272.44</v>
          </cell>
          <cell r="Q113"/>
          <cell r="R113">
            <v>0</v>
          </cell>
          <cell r="S113">
            <v>1</v>
          </cell>
          <cell r="T113">
            <v>272.44</v>
          </cell>
          <cell r="U113" t="str">
            <v>UC200*210*12*10</v>
          </cell>
        </row>
        <row r="114">
          <cell r="D114" t="str">
            <v>S23-01</v>
          </cell>
          <cell r="E114" t="str">
            <v>UC</v>
          </cell>
          <cell r="F114" t="str">
            <v>160*160*12*8</v>
          </cell>
          <cell r="G114" t="str">
            <v>قرینه</v>
          </cell>
          <cell r="H114">
            <v>2415</v>
          </cell>
          <cell r="I114">
            <v>2253</v>
          </cell>
          <cell r="J114">
            <v>0.94399999999999995</v>
          </cell>
          <cell r="K114">
            <v>2.1268319999999998</v>
          </cell>
          <cell r="L114">
            <v>93.48</v>
          </cell>
          <cell r="M114">
            <v>2</v>
          </cell>
          <cell r="N114">
            <v>4.2536639999999997</v>
          </cell>
          <cell r="O114">
            <v>1</v>
          </cell>
          <cell r="P114">
            <v>93.48</v>
          </cell>
          <cell r="Q114">
            <v>1</v>
          </cell>
          <cell r="R114">
            <v>93.48</v>
          </cell>
          <cell r="S114">
            <v>2</v>
          </cell>
          <cell r="T114">
            <v>186.96</v>
          </cell>
          <cell r="U114" t="str">
            <v>UC160*160*12*8</v>
          </cell>
        </row>
        <row r="115">
          <cell r="D115" t="str">
            <v>S23-02</v>
          </cell>
          <cell r="E115" t="str">
            <v>UC</v>
          </cell>
          <cell r="F115" t="str">
            <v>160*160*12*8</v>
          </cell>
          <cell r="G115" t="str">
            <v>قرینه</v>
          </cell>
          <cell r="H115">
            <v>2402</v>
          </cell>
          <cell r="I115">
            <v>2251</v>
          </cell>
          <cell r="J115">
            <v>0.94399999999999995</v>
          </cell>
          <cell r="K115">
            <v>2.1249440000000002</v>
          </cell>
          <cell r="L115">
            <v>92.9</v>
          </cell>
          <cell r="M115">
            <v>10</v>
          </cell>
          <cell r="N115">
            <v>21.24944</v>
          </cell>
          <cell r="O115">
            <v>10</v>
          </cell>
          <cell r="P115">
            <v>929</v>
          </cell>
          <cell r="Q115">
            <v>1</v>
          </cell>
          <cell r="R115">
            <v>92.9</v>
          </cell>
          <cell r="S115">
            <v>11</v>
          </cell>
          <cell r="T115">
            <v>1021.9</v>
          </cell>
          <cell r="U115" t="str">
            <v>UC160*160*12*8</v>
          </cell>
        </row>
        <row r="116">
          <cell r="D116" t="str">
            <v>S23-03</v>
          </cell>
          <cell r="E116" t="str">
            <v>UC</v>
          </cell>
          <cell r="F116" t="str">
            <v>160*160*12*8</v>
          </cell>
          <cell r="G116" t="str">
            <v>قرینه</v>
          </cell>
          <cell r="H116">
            <v>1510</v>
          </cell>
          <cell r="I116">
            <v>1510</v>
          </cell>
          <cell r="J116">
            <v>0.94399999999999995</v>
          </cell>
          <cell r="K116">
            <v>1.4254399999999998</v>
          </cell>
          <cell r="L116">
            <v>58.41</v>
          </cell>
          <cell r="M116">
            <v>11</v>
          </cell>
          <cell r="N116">
            <v>15.679839999999999</v>
          </cell>
          <cell r="O116">
            <v>10</v>
          </cell>
          <cell r="P116">
            <v>584.09999999999991</v>
          </cell>
          <cell r="Q116">
            <v>1</v>
          </cell>
          <cell r="R116">
            <v>58.41</v>
          </cell>
          <cell r="S116">
            <v>11</v>
          </cell>
          <cell r="T116">
            <v>642.50999999999988</v>
          </cell>
          <cell r="U116" t="str">
            <v>UC160*160*12*8</v>
          </cell>
        </row>
        <row r="117">
          <cell r="D117" t="str">
            <v>S23-04</v>
          </cell>
          <cell r="E117" t="str">
            <v>UC</v>
          </cell>
          <cell r="F117" t="str">
            <v>160*160*12*8</v>
          </cell>
          <cell r="G117" t="str">
            <v>قرینه</v>
          </cell>
          <cell r="H117">
            <v>1817</v>
          </cell>
          <cell r="I117">
            <v>1735</v>
          </cell>
          <cell r="J117">
            <v>0.94399999999999995</v>
          </cell>
          <cell r="K117">
            <v>1.63784</v>
          </cell>
          <cell r="L117">
            <v>70.3</v>
          </cell>
          <cell r="M117">
            <v>4</v>
          </cell>
          <cell r="N117">
            <v>6.5513599999999999</v>
          </cell>
          <cell r="O117">
            <v>3</v>
          </cell>
          <cell r="P117">
            <v>210.89999999999998</v>
          </cell>
          <cell r="Q117">
            <v>1</v>
          </cell>
          <cell r="R117">
            <v>70.3</v>
          </cell>
          <cell r="S117">
            <v>4</v>
          </cell>
          <cell r="T117">
            <v>281.2</v>
          </cell>
          <cell r="U117" t="str">
            <v>UC160*160*12*8</v>
          </cell>
        </row>
        <row r="118">
          <cell r="D118" t="str">
            <v>S23-05</v>
          </cell>
          <cell r="E118" t="str">
            <v>UC</v>
          </cell>
          <cell r="F118" t="str">
            <v>160*160*12*8</v>
          </cell>
          <cell r="G118" t="str">
            <v>غیرقرینه</v>
          </cell>
          <cell r="H118">
            <v>1127</v>
          </cell>
          <cell r="I118">
            <v>1062</v>
          </cell>
          <cell r="J118">
            <v>0.94399999999999995</v>
          </cell>
          <cell r="K118">
            <v>1.0025279999999999</v>
          </cell>
          <cell r="L118">
            <v>43.59</v>
          </cell>
          <cell r="M118">
            <v>2</v>
          </cell>
          <cell r="N118">
            <v>2.0050559999999997</v>
          </cell>
          <cell r="O118">
            <v>1</v>
          </cell>
          <cell r="P118">
            <v>43.59</v>
          </cell>
          <cell r="Q118">
            <v>1</v>
          </cell>
          <cell r="R118">
            <v>43.59</v>
          </cell>
          <cell r="S118">
            <v>2</v>
          </cell>
          <cell r="T118">
            <v>87.18</v>
          </cell>
          <cell r="U118" t="str">
            <v>UC160*160*12*8</v>
          </cell>
        </row>
        <row r="119">
          <cell r="D119" t="str">
            <v>S23-06</v>
          </cell>
          <cell r="E119" t="str">
            <v>UC</v>
          </cell>
          <cell r="F119" t="str">
            <v>160*160*12*8</v>
          </cell>
          <cell r="G119" t="str">
            <v>غیرقرینه</v>
          </cell>
          <cell r="H119">
            <v>1112</v>
          </cell>
          <cell r="I119">
            <v>1032</v>
          </cell>
          <cell r="J119">
            <v>0.94399999999999995</v>
          </cell>
          <cell r="K119">
            <v>0.97420799999999996</v>
          </cell>
          <cell r="L119">
            <v>43.01</v>
          </cell>
          <cell r="M119">
            <v>2</v>
          </cell>
          <cell r="N119">
            <v>1.9484159999999999</v>
          </cell>
          <cell r="O119">
            <v>1</v>
          </cell>
          <cell r="P119">
            <v>43.01</v>
          </cell>
          <cell r="Q119">
            <v>1</v>
          </cell>
          <cell r="R119">
            <v>43.01</v>
          </cell>
          <cell r="S119">
            <v>2</v>
          </cell>
          <cell r="T119">
            <v>86.02</v>
          </cell>
          <cell r="U119" t="str">
            <v>UC160*160*12*8</v>
          </cell>
        </row>
        <row r="120">
          <cell r="D120" t="str">
            <v>S23-07</v>
          </cell>
          <cell r="E120" t="str">
            <v>UC</v>
          </cell>
          <cell r="F120" t="str">
            <v>220*210*12*8</v>
          </cell>
          <cell r="G120" t="str">
            <v>قرینه</v>
          </cell>
          <cell r="H120">
            <v>1814</v>
          </cell>
          <cell r="I120">
            <v>1814</v>
          </cell>
          <cell r="J120">
            <v>1.284</v>
          </cell>
          <cell r="K120">
            <v>2.3291759999999999</v>
          </cell>
          <cell r="L120">
            <v>96.37</v>
          </cell>
          <cell r="M120">
            <v>2</v>
          </cell>
          <cell r="N120">
            <v>4.6583519999999998</v>
          </cell>
          <cell r="O120">
            <v>1</v>
          </cell>
          <cell r="P120">
            <v>96.37</v>
          </cell>
          <cell r="Q120">
            <v>1</v>
          </cell>
          <cell r="R120">
            <v>96.37</v>
          </cell>
          <cell r="S120">
            <v>2</v>
          </cell>
          <cell r="T120">
            <v>192.74</v>
          </cell>
          <cell r="U120" t="str">
            <v>UC220*210*12*8</v>
          </cell>
        </row>
        <row r="121">
          <cell r="D121" t="str">
            <v>S23-08</v>
          </cell>
          <cell r="E121" t="str">
            <v>UC</v>
          </cell>
          <cell r="F121" t="str">
            <v>220*210*12*8</v>
          </cell>
          <cell r="G121" t="str">
            <v>قرینه</v>
          </cell>
          <cell r="H121">
            <v>1510</v>
          </cell>
          <cell r="I121">
            <v>1510</v>
          </cell>
          <cell r="J121">
            <v>1.284</v>
          </cell>
          <cell r="K121">
            <v>1.9388400000000001</v>
          </cell>
          <cell r="L121">
            <v>80.22</v>
          </cell>
          <cell r="M121">
            <v>4</v>
          </cell>
          <cell r="N121">
            <v>7.7553600000000005</v>
          </cell>
          <cell r="O121">
            <v>3</v>
          </cell>
          <cell r="P121">
            <v>240.66</v>
          </cell>
          <cell r="Q121">
            <v>1</v>
          </cell>
          <cell r="R121">
            <v>80.22</v>
          </cell>
          <cell r="S121">
            <v>4</v>
          </cell>
          <cell r="T121">
            <v>320.88</v>
          </cell>
          <cell r="U121" t="str">
            <v>UC220*210*12*8</v>
          </cell>
        </row>
        <row r="122">
          <cell r="D122" t="str">
            <v>S23-09</v>
          </cell>
          <cell r="E122" t="str">
            <v>UC</v>
          </cell>
          <cell r="F122" t="str">
            <v>220*210*12*8</v>
          </cell>
          <cell r="G122" t="str">
            <v>غیرقرینه</v>
          </cell>
          <cell r="H122">
            <v>2383</v>
          </cell>
          <cell r="I122">
            <v>2238</v>
          </cell>
          <cell r="J122">
            <v>0.94399999999999995</v>
          </cell>
          <cell r="K122">
            <v>2.1126719999999999</v>
          </cell>
          <cell r="L122">
            <v>92.18</v>
          </cell>
          <cell r="M122">
            <v>2</v>
          </cell>
          <cell r="N122">
            <v>4.2253439999999998</v>
          </cell>
          <cell r="O122">
            <v>1</v>
          </cell>
          <cell r="P122">
            <v>92.18</v>
          </cell>
          <cell r="Q122">
            <v>1</v>
          </cell>
          <cell r="R122">
            <v>92.18</v>
          </cell>
          <cell r="S122">
            <v>2</v>
          </cell>
          <cell r="T122">
            <v>184.36</v>
          </cell>
          <cell r="U122" t="str">
            <v>UC220*210*12*8</v>
          </cell>
        </row>
        <row r="123">
          <cell r="D123" t="str">
            <v>S23-A-02</v>
          </cell>
          <cell r="E123" t="str">
            <v>UC</v>
          </cell>
          <cell r="F123" t="str">
            <v>160*155*10*8</v>
          </cell>
          <cell r="G123" t="e">
            <v>#N/A</v>
          </cell>
          <cell r="H123" t="e">
            <v>#N/A</v>
          </cell>
          <cell r="I123" t="e">
            <v>#N/A</v>
          </cell>
          <cell r="J123" t="e">
            <v>#N/A</v>
          </cell>
          <cell r="K123" t="e">
            <v>#N/A</v>
          </cell>
          <cell r="L123">
            <v>60.27</v>
          </cell>
          <cell r="M123">
            <v>1</v>
          </cell>
          <cell r="N123" t="e">
            <v>#N/A</v>
          </cell>
          <cell r="O123" t="e">
            <v>#N/A</v>
          </cell>
          <cell r="P123" t="e">
            <v>#N/A</v>
          </cell>
          <cell r="Q123"/>
          <cell r="R123">
            <v>0</v>
          </cell>
          <cell r="S123" t="e">
            <v>#N/A</v>
          </cell>
          <cell r="T123" t="e">
            <v>#N/A</v>
          </cell>
          <cell r="U123" t="str">
            <v>UC160*155*10*8</v>
          </cell>
        </row>
        <row r="124">
          <cell r="D124" t="str">
            <v>S23-A-03</v>
          </cell>
          <cell r="E124" t="str">
            <v>UC</v>
          </cell>
          <cell r="F124" t="str">
            <v>160*155*10*8</v>
          </cell>
          <cell r="G124" t="e">
            <v>#N/A</v>
          </cell>
          <cell r="H124" t="e">
            <v>#N/A</v>
          </cell>
          <cell r="I124" t="e">
            <v>#N/A</v>
          </cell>
          <cell r="J124" t="e">
            <v>#N/A</v>
          </cell>
          <cell r="K124" t="e">
            <v>#N/A</v>
          </cell>
          <cell r="L124">
            <v>104.95</v>
          </cell>
          <cell r="M124">
            <v>2</v>
          </cell>
          <cell r="N124" t="e">
            <v>#N/A</v>
          </cell>
          <cell r="O124" t="e">
            <v>#N/A</v>
          </cell>
          <cell r="P124" t="e">
            <v>#N/A</v>
          </cell>
          <cell r="Q124"/>
          <cell r="R124">
            <v>0</v>
          </cell>
          <cell r="S124" t="e">
            <v>#N/A</v>
          </cell>
          <cell r="T124" t="e">
            <v>#N/A</v>
          </cell>
          <cell r="U124" t="str">
            <v>UC160*155*10*8</v>
          </cell>
        </row>
        <row r="125">
          <cell r="D125" t="str">
            <v>S23-C-03</v>
          </cell>
          <cell r="E125" t="str">
            <v>UC</v>
          </cell>
          <cell r="F125" t="str">
            <v>160*160*12*8</v>
          </cell>
          <cell r="G125" t="str">
            <v>غیرقرینه</v>
          </cell>
          <cell r="H125">
            <v>2948</v>
          </cell>
          <cell r="I125">
            <v>2771</v>
          </cell>
          <cell r="J125">
            <v>0.94399999999999995</v>
          </cell>
          <cell r="K125">
            <v>2.6158239999999999</v>
          </cell>
          <cell r="L125">
            <v>114.05</v>
          </cell>
          <cell r="M125">
            <v>2</v>
          </cell>
          <cell r="N125">
            <v>5.2316479999999999</v>
          </cell>
          <cell r="O125">
            <v>2</v>
          </cell>
          <cell r="P125">
            <v>228.1</v>
          </cell>
          <cell r="Q125"/>
          <cell r="R125">
            <v>0</v>
          </cell>
          <cell r="S125">
            <v>2</v>
          </cell>
          <cell r="T125">
            <v>228.1</v>
          </cell>
          <cell r="U125" t="str">
            <v>UC160*160*12*8</v>
          </cell>
        </row>
        <row r="126">
          <cell r="D126" t="str">
            <v>S23-C-04</v>
          </cell>
          <cell r="E126" t="str">
            <v>UC</v>
          </cell>
          <cell r="F126" t="str">
            <v>160*160*12*8</v>
          </cell>
          <cell r="G126" t="str">
            <v>قرینه</v>
          </cell>
          <cell r="H126">
            <v>1629</v>
          </cell>
          <cell r="I126">
            <v>1629</v>
          </cell>
          <cell r="J126">
            <v>0.94399999999999995</v>
          </cell>
          <cell r="K126">
            <v>1.5377759999999998</v>
          </cell>
          <cell r="L126">
            <v>63.01</v>
          </cell>
          <cell r="M126">
            <v>1</v>
          </cell>
          <cell r="N126">
            <v>1.5377759999999998</v>
          </cell>
          <cell r="O126">
            <v>1</v>
          </cell>
          <cell r="P126">
            <v>63.01</v>
          </cell>
          <cell r="Q126"/>
          <cell r="R126">
            <v>0</v>
          </cell>
          <cell r="S126">
            <v>1</v>
          </cell>
          <cell r="T126">
            <v>63.01</v>
          </cell>
          <cell r="U126" t="str">
            <v>UC160*160*12*8</v>
          </cell>
        </row>
        <row r="127">
          <cell r="D127" t="str">
            <v>S23-E-03</v>
          </cell>
          <cell r="E127" t="str">
            <v>UC</v>
          </cell>
          <cell r="F127" t="str">
            <v>160*160*12*8</v>
          </cell>
          <cell r="G127" t="str">
            <v>غیرقرینه</v>
          </cell>
          <cell r="H127">
            <v>2948</v>
          </cell>
          <cell r="I127">
            <v>2771</v>
          </cell>
          <cell r="J127">
            <v>0.94399999999999995</v>
          </cell>
          <cell r="K127">
            <v>2.6158239999999999</v>
          </cell>
          <cell r="L127">
            <v>114.05</v>
          </cell>
          <cell r="M127">
            <v>2</v>
          </cell>
          <cell r="N127">
            <v>5.2316479999999999</v>
          </cell>
          <cell r="O127">
            <v>2</v>
          </cell>
          <cell r="P127">
            <v>228.1</v>
          </cell>
          <cell r="Q127"/>
          <cell r="R127">
            <v>0</v>
          </cell>
          <cell r="S127">
            <v>2</v>
          </cell>
          <cell r="T127">
            <v>228.1</v>
          </cell>
          <cell r="U127" t="str">
            <v>UC160*160*12*8</v>
          </cell>
        </row>
        <row r="128">
          <cell r="D128" t="str">
            <v>S23-E-04</v>
          </cell>
          <cell r="E128" t="str">
            <v>UC</v>
          </cell>
          <cell r="F128" t="str">
            <v>160*160*12*8</v>
          </cell>
          <cell r="G128" t="str">
            <v>قرینه</v>
          </cell>
          <cell r="H128">
            <v>1629</v>
          </cell>
          <cell r="I128">
            <v>1629</v>
          </cell>
          <cell r="J128">
            <v>0.94399999999999995</v>
          </cell>
          <cell r="K128">
            <v>1.5377759999999998</v>
          </cell>
          <cell r="L128">
            <v>63.01</v>
          </cell>
          <cell r="M128">
            <v>1</v>
          </cell>
          <cell r="N128">
            <v>1.5377759999999998</v>
          </cell>
          <cell r="O128">
            <v>1</v>
          </cell>
          <cell r="P128">
            <v>63.01</v>
          </cell>
          <cell r="Q128"/>
          <cell r="R128">
            <v>0</v>
          </cell>
          <cell r="S128">
            <v>1</v>
          </cell>
          <cell r="T128">
            <v>63.01</v>
          </cell>
          <cell r="U128" t="str">
            <v>UC160*160*12*8</v>
          </cell>
        </row>
        <row r="129">
          <cell r="D129" t="str">
            <v>S23-F-03</v>
          </cell>
          <cell r="E129" t="str">
            <v>UC</v>
          </cell>
          <cell r="F129" t="str">
            <v>160*160*12*8</v>
          </cell>
          <cell r="G129" t="str">
            <v>غیرقرینه</v>
          </cell>
          <cell r="H129">
            <v>2948</v>
          </cell>
          <cell r="I129">
            <v>2771</v>
          </cell>
          <cell r="J129">
            <v>0.94399999999999995</v>
          </cell>
          <cell r="K129">
            <v>2.6158239999999999</v>
          </cell>
          <cell r="L129">
            <v>114.05</v>
          </cell>
          <cell r="M129">
            <v>1</v>
          </cell>
          <cell r="N129">
            <v>2.6158239999999999</v>
          </cell>
          <cell r="O129">
            <v>1</v>
          </cell>
          <cell r="P129">
            <v>114.05</v>
          </cell>
          <cell r="Q129"/>
          <cell r="R129">
            <v>0</v>
          </cell>
          <cell r="S129">
            <v>1</v>
          </cell>
          <cell r="T129">
            <v>114.05</v>
          </cell>
          <cell r="U129" t="str">
            <v>UC160*160*12*8</v>
          </cell>
        </row>
        <row r="130">
          <cell r="D130" t="str">
            <v>S23-F-04</v>
          </cell>
          <cell r="E130" t="str">
            <v>UC</v>
          </cell>
          <cell r="F130" t="str">
            <v>160*160*12*8</v>
          </cell>
          <cell r="G130" t="str">
            <v>قرینه</v>
          </cell>
          <cell r="H130">
            <v>2539</v>
          </cell>
          <cell r="I130">
            <v>2411</v>
          </cell>
          <cell r="J130">
            <v>0.94399999999999995</v>
          </cell>
          <cell r="K130">
            <v>2.2759839999999998</v>
          </cell>
          <cell r="L130">
            <v>100.32</v>
          </cell>
          <cell r="M130">
            <v>1</v>
          </cell>
          <cell r="N130">
            <v>2.2759839999999998</v>
          </cell>
          <cell r="O130">
            <v>1</v>
          </cell>
          <cell r="P130">
            <v>100.32</v>
          </cell>
          <cell r="Q130"/>
          <cell r="R130">
            <v>0</v>
          </cell>
          <cell r="S130">
            <v>1</v>
          </cell>
          <cell r="T130">
            <v>100.32</v>
          </cell>
          <cell r="U130" t="str">
            <v>UC160*160*12*8</v>
          </cell>
        </row>
        <row r="131">
          <cell r="D131" t="str">
            <v>S23-F-05</v>
          </cell>
          <cell r="E131" t="str">
            <v>UC</v>
          </cell>
          <cell r="F131" t="str">
            <v>160*160*12*8</v>
          </cell>
          <cell r="G131" t="str">
            <v>قرینه</v>
          </cell>
          <cell r="H131">
            <v>1629</v>
          </cell>
          <cell r="I131">
            <v>1629</v>
          </cell>
          <cell r="J131">
            <v>0.94399999999999995</v>
          </cell>
          <cell r="K131">
            <v>1.5377759999999998</v>
          </cell>
          <cell r="L131">
            <v>63.01</v>
          </cell>
          <cell r="M131">
            <v>1</v>
          </cell>
          <cell r="N131">
            <v>1.5377759999999998</v>
          </cell>
          <cell r="O131">
            <v>1</v>
          </cell>
          <cell r="P131">
            <v>63.01</v>
          </cell>
          <cell r="Q131"/>
          <cell r="R131">
            <v>0</v>
          </cell>
          <cell r="S131">
            <v>1</v>
          </cell>
          <cell r="T131">
            <v>63.01</v>
          </cell>
          <cell r="U131" t="str">
            <v>UC160*160*12*8</v>
          </cell>
        </row>
        <row r="132">
          <cell r="D132" t="str">
            <v>S23-G-02</v>
          </cell>
          <cell r="E132" t="str">
            <v>UC</v>
          </cell>
          <cell r="F132" t="str">
            <v>160*155*10*8</v>
          </cell>
          <cell r="G132" t="str">
            <v>قرینه</v>
          </cell>
          <cell r="H132">
            <v>1794</v>
          </cell>
          <cell r="I132">
            <v>1794</v>
          </cell>
          <cell r="J132">
            <v>0.93400000000000005</v>
          </cell>
          <cell r="K132">
            <v>1.6755960000000001</v>
          </cell>
          <cell r="L132">
            <v>60.27</v>
          </cell>
          <cell r="M132">
            <v>1</v>
          </cell>
          <cell r="N132">
            <v>1.6755960000000001</v>
          </cell>
          <cell r="O132">
            <v>1</v>
          </cell>
          <cell r="P132">
            <v>60.27</v>
          </cell>
          <cell r="Q132"/>
          <cell r="R132">
            <v>0</v>
          </cell>
          <cell r="S132">
            <v>1</v>
          </cell>
          <cell r="T132">
            <v>60.27</v>
          </cell>
          <cell r="U132" t="str">
            <v>UC160*155*10*8</v>
          </cell>
        </row>
        <row r="133">
          <cell r="D133" t="str">
            <v>S23-G-03</v>
          </cell>
          <cell r="E133" t="str">
            <v>UC</v>
          </cell>
          <cell r="F133" t="str">
            <v>160*155*10*8</v>
          </cell>
          <cell r="G133" t="str">
            <v>غیرقرینه</v>
          </cell>
          <cell r="H133">
            <v>3124</v>
          </cell>
          <cell r="I133">
            <v>2987</v>
          </cell>
          <cell r="J133">
            <v>0.93400000000000005</v>
          </cell>
          <cell r="K133">
            <v>2.7898580000000002</v>
          </cell>
          <cell r="L133">
            <v>104.95</v>
          </cell>
          <cell r="M133">
            <v>2</v>
          </cell>
          <cell r="N133">
            <v>5.5797160000000003</v>
          </cell>
          <cell r="O133">
            <v>2</v>
          </cell>
          <cell r="P133">
            <v>209.9</v>
          </cell>
          <cell r="Q133"/>
          <cell r="R133">
            <v>0</v>
          </cell>
          <cell r="S133">
            <v>2</v>
          </cell>
          <cell r="T133">
            <v>209.9</v>
          </cell>
          <cell r="U133" t="str">
            <v>UC160*155*10*8</v>
          </cell>
        </row>
        <row r="134">
          <cell r="D134" t="str">
            <v>S-23-02-U</v>
          </cell>
          <cell r="E134" t="str">
            <v>UC</v>
          </cell>
          <cell r="F134" t="str">
            <v>200*210*12*10</v>
          </cell>
          <cell r="G134" t="str">
            <v>قرینه</v>
          </cell>
          <cell r="H134">
            <v>7619</v>
          </cell>
          <cell r="I134">
            <v>7619</v>
          </cell>
          <cell r="J134">
            <v>1.22</v>
          </cell>
          <cell r="K134">
            <v>9.2951800000000002</v>
          </cell>
          <cell r="L134">
            <v>406</v>
          </cell>
          <cell r="M134">
            <v>2</v>
          </cell>
          <cell r="N134">
            <v>18.59036</v>
          </cell>
          <cell r="O134">
            <v>2</v>
          </cell>
          <cell r="P134"/>
          <cell r="Q134"/>
          <cell r="R134">
            <v>0</v>
          </cell>
          <cell r="S134">
            <v>2</v>
          </cell>
          <cell r="T134">
            <v>0</v>
          </cell>
          <cell r="U134" t="str">
            <v>UC200*210*12*10</v>
          </cell>
        </row>
        <row r="135">
          <cell r="D135" t="str">
            <v>S-23-03-U</v>
          </cell>
          <cell r="E135" t="str">
            <v>UC</v>
          </cell>
          <cell r="F135" t="str">
            <v>200*210*12*10</v>
          </cell>
          <cell r="G135" t="str">
            <v>قرینه</v>
          </cell>
          <cell r="H135">
            <v>5486</v>
          </cell>
          <cell r="I135">
            <v>5486</v>
          </cell>
          <cell r="J135">
            <v>1.22</v>
          </cell>
          <cell r="K135">
            <v>6.69292</v>
          </cell>
          <cell r="L135">
            <v>416.26</v>
          </cell>
          <cell r="M135">
            <v>2</v>
          </cell>
          <cell r="N135">
            <v>13.38584</v>
          </cell>
          <cell r="O135">
            <v>3</v>
          </cell>
          <cell r="P135"/>
          <cell r="Q135"/>
          <cell r="R135">
            <v>0</v>
          </cell>
          <cell r="S135">
            <v>3</v>
          </cell>
          <cell r="T135">
            <v>0</v>
          </cell>
          <cell r="U135" t="str">
            <v>UC200*210*12*10</v>
          </cell>
        </row>
        <row r="136">
          <cell r="D136" t="str">
            <v>S-23-03A-U</v>
          </cell>
          <cell r="E136" t="str">
            <v>UC</v>
          </cell>
          <cell r="F136" t="str">
            <v>200*210*12*10</v>
          </cell>
          <cell r="G136" t="str">
            <v>قرینه</v>
          </cell>
          <cell r="H136">
            <v>5118</v>
          </cell>
          <cell r="I136">
            <v>5118</v>
          </cell>
          <cell r="J136">
            <v>1.22</v>
          </cell>
          <cell r="K136">
            <v>6.2439600000000004</v>
          </cell>
          <cell r="L136">
            <v>403.76</v>
          </cell>
          <cell r="M136">
            <v>2</v>
          </cell>
          <cell r="N136">
            <v>12.487920000000001</v>
          </cell>
          <cell r="O136">
            <v>2</v>
          </cell>
          <cell r="P136"/>
          <cell r="Q136"/>
          <cell r="R136">
            <v>0</v>
          </cell>
          <cell r="S136">
            <v>2</v>
          </cell>
          <cell r="T136">
            <v>0</v>
          </cell>
          <cell r="U136" t="str">
            <v>UC200*210*12*10</v>
          </cell>
        </row>
        <row r="137">
          <cell r="D137" t="str">
            <v>S-23-04-U</v>
          </cell>
          <cell r="E137" t="str">
            <v>UC</v>
          </cell>
          <cell r="F137" t="str">
            <v>200*210*12*10</v>
          </cell>
          <cell r="G137" t="str">
            <v>قرینه</v>
          </cell>
          <cell r="H137">
            <v>7829</v>
          </cell>
          <cell r="I137">
            <v>7829</v>
          </cell>
          <cell r="J137">
            <v>1.22</v>
          </cell>
          <cell r="K137">
            <v>9.55138</v>
          </cell>
          <cell r="L137">
            <v>294.38</v>
          </cell>
          <cell r="M137">
            <v>3</v>
          </cell>
          <cell r="N137">
            <v>28.654139999999998</v>
          </cell>
          <cell r="O137">
            <v>3</v>
          </cell>
          <cell r="P137"/>
          <cell r="Q137"/>
          <cell r="R137">
            <v>0</v>
          </cell>
          <cell r="S137">
            <v>3</v>
          </cell>
          <cell r="T137">
            <v>0</v>
          </cell>
          <cell r="U137" t="str">
            <v>UC200*210*12*10</v>
          </cell>
        </row>
        <row r="138">
          <cell r="D138" t="str">
            <v>S-23-04A-U</v>
          </cell>
          <cell r="E138" t="str">
            <v>UC</v>
          </cell>
          <cell r="F138" t="str">
            <v>200*210*12*10</v>
          </cell>
          <cell r="G138" t="str">
            <v>قرینه</v>
          </cell>
          <cell r="H138">
            <v>7579</v>
          </cell>
          <cell r="I138">
            <v>7579</v>
          </cell>
          <cell r="J138">
            <v>1.22</v>
          </cell>
          <cell r="K138">
            <v>9.2463799999999985</v>
          </cell>
          <cell r="L138">
            <v>272.44</v>
          </cell>
          <cell r="M138">
            <v>2</v>
          </cell>
          <cell r="N138">
            <v>18.492759999999997</v>
          </cell>
          <cell r="O138" t="e">
            <v>#N/A</v>
          </cell>
          <cell r="P138"/>
          <cell r="Q138"/>
          <cell r="R138">
            <v>0</v>
          </cell>
          <cell r="S138" t="e">
            <v>#N/A</v>
          </cell>
          <cell r="T138">
            <v>0</v>
          </cell>
          <cell r="U138" t="str">
            <v>UC200*210*12*10</v>
          </cell>
        </row>
        <row r="139">
          <cell r="D139" t="str">
            <v>S-23-02-L</v>
          </cell>
          <cell r="E139" t="str">
            <v>UC</v>
          </cell>
          <cell r="F139" t="str">
            <v>200*210*12*10</v>
          </cell>
          <cell r="G139" t="str">
            <v>قرینه</v>
          </cell>
          <cell r="H139">
            <v>7619</v>
          </cell>
          <cell r="I139">
            <v>7619</v>
          </cell>
          <cell r="J139">
            <v>1.22</v>
          </cell>
          <cell r="K139">
            <v>9.2951800000000002</v>
          </cell>
          <cell r="L139">
            <v>406</v>
          </cell>
          <cell r="M139">
            <v>2</v>
          </cell>
          <cell r="N139">
            <v>18.59036</v>
          </cell>
          <cell r="O139">
            <v>2</v>
          </cell>
          <cell r="P139">
            <v>812</v>
          </cell>
          <cell r="Q139"/>
          <cell r="R139">
            <v>0</v>
          </cell>
          <cell r="S139">
            <v>2</v>
          </cell>
          <cell r="T139">
            <v>812</v>
          </cell>
          <cell r="U139" t="str">
            <v>UC200*210*12*10</v>
          </cell>
        </row>
        <row r="140">
          <cell r="D140" t="str">
            <v>S-23-03-L</v>
          </cell>
          <cell r="E140" t="str">
            <v>UC</v>
          </cell>
          <cell r="F140" t="str">
            <v>200*210*12*10</v>
          </cell>
          <cell r="G140" t="str">
            <v>قرینه</v>
          </cell>
          <cell r="H140">
            <v>5486</v>
          </cell>
          <cell r="I140">
            <v>5486</v>
          </cell>
          <cell r="J140">
            <v>1.22</v>
          </cell>
          <cell r="K140">
            <v>6.69292</v>
          </cell>
          <cell r="L140">
            <v>416.26</v>
          </cell>
          <cell r="M140">
            <v>2</v>
          </cell>
          <cell r="N140">
            <v>13.38584</v>
          </cell>
          <cell r="O140">
            <v>3</v>
          </cell>
          <cell r="P140">
            <v>1248.78</v>
          </cell>
          <cell r="Q140"/>
          <cell r="R140">
            <v>0</v>
          </cell>
          <cell r="S140">
            <v>3</v>
          </cell>
          <cell r="T140">
            <v>1248.78</v>
          </cell>
          <cell r="U140" t="str">
            <v>UC200*210*12*10</v>
          </cell>
        </row>
        <row r="141">
          <cell r="D141" t="str">
            <v>S-23-03A-L</v>
          </cell>
          <cell r="E141" t="str">
            <v>UC</v>
          </cell>
          <cell r="F141" t="str">
            <v>200*210*12*10</v>
          </cell>
          <cell r="G141" t="str">
            <v>قرینه</v>
          </cell>
          <cell r="H141">
            <v>5118</v>
          </cell>
          <cell r="I141">
            <v>5118</v>
          </cell>
          <cell r="J141">
            <v>1.22</v>
          </cell>
          <cell r="K141">
            <v>6.2439600000000004</v>
          </cell>
          <cell r="L141">
            <v>403.76</v>
          </cell>
          <cell r="M141">
            <v>2</v>
          </cell>
          <cell r="N141">
            <v>12.487920000000001</v>
          </cell>
          <cell r="O141">
            <v>2</v>
          </cell>
          <cell r="P141">
            <v>807.52</v>
          </cell>
          <cell r="Q141"/>
          <cell r="R141">
            <v>0</v>
          </cell>
          <cell r="S141">
            <v>2</v>
          </cell>
          <cell r="T141">
            <v>807.52</v>
          </cell>
          <cell r="U141" t="str">
            <v>UC200*210*12*10</v>
          </cell>
        </row>
        <row r="142">
          <cell r="D142" t="str">
            <v>S-23-04-L</v>
          </cell>
          <cell r="E142" t="str">
            <v>UC</v>
          </cell>
          <cell r="F142" t="str">
            <v>200*210*12*10</v>
          </cell>
          <cell r="G142" t="str">
            <v>قرینه</v>
          </cell>
          <cell r="H142">
            <v>7829</v>
          </cell>
          <cell r="I142">
            <v>7829</v>
          </cell>
          <cell r="J142">
            <v>1.22</v>
          </cell>
          <cell r="K142">
            <v>9.55138</v>
          </cell>
          <cell r="L142">
            <v>294.38</v>
          </cell>
          <cell r="M142">
            <v>3</v>
          </cell>
          <cell r="N142">
            <v>28.654139999999998</v>
          </cell>
          <cell r="O142">
            <v>2</v>
          </cell>
          <cell r="P142">
            <v>588.76</v>
          </cell>
          <cell r="Q142"/>
          <cell r="R142">
            <v>0</v>
          </cell>
          <cell r="S142">
            <v>2</v>
          </cell>
          <cell r="T142">
            <v>588.76</v>
          </cell>
          <cell r="U142" t="str">
            <v>UC200*210*12*10</v>
          </cell>
        </row>
        <row r="143">
          <cell r="D143" t="str">
            <v>S-23-04A-L</v>
          </cell>
          <cell r="E143" t="str">
            <v>UC</v>
          </cell>
          <cell r="F143" t="str">
            <v>200*210*12*10</v>
          </cell>
          <cell r="G143" t="str">
            <v>قرینه</v>
          </cell>
          <cell r="H143">
            <v>7579</v>
          </cell>
          <cell r="I143">
            <v>7579</v>
          </cell>
          <cell r="J143">
            <v>1.22</v>
          </cell>
          <cell r="K143">
            <v>9.2463799999999985</v>
          </cell>
          <cell r="L143">
            <v>272.44</v>
          </cell>
          <cell r="M143">
            <v>2</v>
          </cell>
          <cell r="N143">
            <v>18.492759999999997</v>
          </cell>
          <cell r="O143">
            <v>2</v>
          </cell>
          <cell r="P143">
            <v>544.88</v>
          </cell>
          <cell r="Q143"/>
          <cell r="R143">
            <v>0</v>
          </cell>
          <cell r="S143">
            <v>2</v>
          </cell>
          <cell r="T143">
            <v>544.88</v>
          </cell>
          <cell r="U143" t="str">
            <v>UC200*210*12*10</v>
          </cell>
        </row>
        <row r="144">
          <cell r="D144" t="str">
            <v>S24-01</v>
          </cell>
          <cell r="E144" t="str">
            <v>UC</v>
          </cell>
          <cell r="F144" t="str">
            <v>160*160*12*8</v>
          </cell>
          <cell r="G144" t="str">
            <v>قرینه</v>
          </cell>
          <cell r="H144">
            <v>2415</v>
          </cell>
          <cell r="I144">
            <v>2253</v>
          </cell>
          <cell r="J144">
            <v>0.94399999999999995</v>
          </cell>
          <cell r="K144">
            <v>2.1268319999999998</v>
          </cell>
          <cell r="L144">
            <v>93.48</v>
          </cell>
          <cell r="M144">
            <v>2</v>
          </cell>
          <cell r="N144">
            <v>4.2536639999999997</v>
          </cell>
          <cell r="O144">
            <v>2</v>
          </cell>
          <cell r="P144">
            <v>186.96</v>
          </cell>
          <cell r="Q144">
            <v>1</v>
          </cell>
          <cell r="R144">
            <v>93.48</v>
          </cell>
          <cell r="S144">
            <v>3</v>
          </cell>
          <cell r="T144">
            <v>280.44</v>
          </cell>
          <cell r="U144" t="str">
            <v>UC160*160*12*8</v>
          </cell>
        </row>
        <row r="145">
          <cell r="D145" t="str">
            <v>S24-02</v>
          </cell>
          <cell r="E145" t="str">
            <v>UC</v>
          </cell>
          <cell r="F145" t="str">
            <v>160*160*12*8</v>
          </cell>
          <cell r="G145" t="str">
            <v>قرینه</v>
          </cell>
          <cell r="H145">
            <v>2402</v>
          </cell>
          <cell r="I145">
            <v>2251</v>
          </cell>
          <cell r="J145">
            <v>0.94399999999999995</v>
          </cell>
          <cell r="K145">
            <v>2.1249440000000002</v>
          </cell>
          <cell r="L145">
            <v>92.9</v>
          </cell>
          <cell r="M145">
            <v>14</v>
          </cell>
          <cell r="N145">
            <v>29.749216000000004</v>
          </cell>
          <cell r="O145">
            <v>13</v>
          </cell>
          <cell r="P145">
            <v>1207.7</v>
          </cell>
          <cell r="Q145">
            <v>1</v>
          </cell>
          <cell r="R145">
            <v>92.9</v>
          </cell>
          <cell r="S145">
            <v>14</v>
          </cell>
          <cell r="T145">
            <v>1300.6000000000001</v>
          </cell>
          <cell r="U145" t="str">
            <v>UC160*160*12*8</v>
          </cell>
        </row>
        <row r="146">
          <cell r="D146" t="str">
            <v>S24-03</v>
          </cell>
          <cell r="E146" t="str">
            <v>UC</v>
          </cell>
          <cell r="F146" t="str">
            <v>160*160*12*8</v>
          </cell>
          <cell r="G146" t="str">
            <v>قرینه</v>
          </cell>
          <cell r="H146">
            <v>1510</v>
          </cell>
          <cell r="I146">
            <v>1510</v>
          </cell>
          <cell r="J146">
            <v>0.94399999999999995</v>
          </cell>
          <cell r="K146">
            <v>1.4254399999999998</v>
          </cell>
          <cell r="L146">
            <v>58.41</v>
          </cell>
          <cell r="M146">
            <v>13</v>
          </cell>
          <cell r="N146">
            <v>18.530719999999999</v>
          </cell>
          <cell r="O146">
            <v>12</v>
          </cell>
          <cell r="P146">
            <v>700.92</v>
          </cell>
          <cell r="Q146">
            <v>1</v>
          </cell>
          <cell r="R146">
            <v>58.41</v>
          </cell>
          <cell r="S146">
            <v>13</v>
          </cell>
          <cell r="T146">
            <v>759.32999999999993</v>
          </cell>
          <cell r="U146" t="str">
            <v>UC160*160*12*8</v>
          </cell>
        </row>
        <row r="147">
          <cell r="D147" t="str">
            <v>S24-04</v>
          </cell>
          <cell r="E147" t="str">
            <v>UC</v>
          </cell>
          <cell r="F147" t="str">
            <v>160*160*12*8</v>
          </cell>
          <cell r="G147" t="str">
            <v>غیرقرینه</v>
          </cell>
          <cell r="H147">
            <v>1112</v>
          </cell>
          <cell r="I147">
            <v>1032</v>
          </cell>
          <cell r="J147">
            <v>0.94399999999999995</v>
          </cell>
          <cell r="K147">
            <v>0.97420799999999996</v>
          </cell>
          <cell r="L147">
            <v>43.01</v>
          </cell>
          <cell r="M147">
            <v>1</v>
          </cell>
          <cell r="N147">
            <v>0.97420799999999996</v>
          </cell>
          <cell r="O147">
            <v>1</v>
          </cell>
          <cell r="P147">
            <v>43.01</v>
          </cell>
          <cell r="Q147">
            <v>1</v>
          </cell>
          <cell r="R147">
            <v>43.01</v>
          </cell>
          <cell r="S147">
            <v>2</v>
          </cell>
          <cell r="T147">
            <v>86.02</v>
          </cell>
          <cell r="U147" t="str">
            <v>UC160*160*12*8</v>
          </cell>
        </row>
        <row r="148">
          <cell r="D148" t="str">
            <v>S24-05</v>
          </cell>
          <cell r="E148" t="str">
            <v>UC</v>
          </cell>
          <cell r="F148" t="str">
            <v>160*160*12*8</v>
          </cell>
          <cell r="G148" t="str">
            <v>غیرقرینه</v>
          </cell>
          <cell r="H148">
            <v>1127</v>
          </cell>
          <cell r="I148">
            <v>1062</v>
          </cell>
          <cell r="J148">
            <v>0.94399999999999995</v>
          </cell>
          <cell r="K148">
            <v>1.0025279999999999</v>
          </cell>
          <cell r="L148">
            <v>43.59</v>
          </cell>
          <cell r="M148">
            <v>1</v>
          </cell>
          <cell r="N148">
            <v>1.0025279999999999</v>
          </cell>
          <cell r="O148">
            <v>1</v>
          </cell>
          <cell r="P148">
            <v>43.59</v>
          </cell>
          <cell r="Q148">
            <v>1</v>
          </cell>
          <cell r="R148">
            <v>43.59</v>
          </cell>
          <cell r="S148">
            <v>2</v>
          </cell>
          <cell r="T148">
            <v>87.18</v>
          </cell>
          <cell r="U148" t="str">
            <v>UC160*160*12*8</v>
          </cell>
        </row>
        <row r="149">
          <cell r="D149" t="str">
            <v>S24-06</v>
          </cell>
          <cell r="E149" t="str">
            <v>UC</v>
          </cell>
          <cell r="F149" t="str">
            <v>220*210*12*8</v>
          </cell>
          <cell r="G149" t="str">
            <v>قرینه</v>
          </cell>
          <cell r="H149">
            <v>1814</v>
          </cell>
          <cell r="I149">
            <v>1814</v>
          </cell>
          <cell r="J149">
            <v>1.284</v>
          </cell>
          <cell r="K149">
            <v>2.3291759999999999</v>
          </cell>
          <cell r="L149">
            <v>96.37</v>
          </cell>
          <cell r="M149">
            <v>2</v>
          </cell>
          <cell r="N149">
            <v>4.6583519999999998</v>
          </cell>
          <cell r="O149">
            <v>1</v>
          </cell>
          <cell r="P149">
            <v>96.37</v>
          </cell>
          <cell r="Q149">
            <v>1</v>
          </cell>
          <cell r="R149">
            <v>96.37</v>
          </cell>
          <cell r="S149">
            <v>2</v>
          </cell>
          <cell r="T149">
            <v>192.74</v>
          </cell>
          <cell r="U149" t="str">
            <v>UC220*210*12*8</v>
          </cell>
        </row>
        <row r="150">
          <cell r="D150" t="str">
            <v>S24-07</v>
          </cell>
          <cell r="E150" t="str">
            <v>UC</v>
          </cell>
          <cell r="F150" t="str">
            <v>220*210*12*8</v>
          </cell>
          <cell r="G150" t="str">
            <v>قرینه</v>
          </cell>
          <cell r="H150">
            <v>1510</v>
          </cell>
          <cell r="I150">
            <v>1510</v>
          </cell>
          <cell r="J150">
            <v>1.284</v>
          </cell>
          <cell r="K150">
            <v>1.9388400000000001</v>
          </cell>
          <cell r="L150">
            <v>80.22</v>
          </cell>
          <cell r="M150">
            <v>4</v>
          </cell>
          <cell r="N150">
            <v>7.7553600000000005</v>
          </cell>
          <cell r="O150">
            <v>3</v>
          </cell>
          <cell r="P150">
            <v>240.66</v>
          </cell>
          <cell r="Q150">
            <v>1</v>
          </cell>
          <cell r="R150">
            <v>80.22</v>
          </cell>
          <cell r="S150">
            <v>4</v>
          </cell>
          <cell r="T150">
            <v>320.88</v>
          </cell>
          <cell r="U150" t="str">
            <v>UC220*210*12*8</v>
          </cell>
        </row>
        <row r="151">
          <cell r="D151" t="str">
            <v>S24-08</v>
          </cell>
          <cell r="E151" t="str">
            <v>UC</v>
          </cell>
          <cell r="F151" t="str">
            <v>160*160*12*8</v>
          </cell>
          <cell r="G151" t="str">
            <v>غیرقرینه</v>
          </cell>
          <cell r="H151">
            <v>2383</v>
          </cell>
          <cell r="I151">
            <v>2238</v>
          </cell>
          <cell r="J151">
            <v>0.94399999999999995</v>
          </cell>
          <cell r="K151">
            <v>2.1126719999999999</v>
          </cell>
          <cell r="L151">
            <v>92.18</v>
          </cell>
          <cell r="M151">
            <v>2</v>
          </cell>
          <cell r="N151">
            <v>4.2253439999999998</v>
          </cell>
          <cell r="O151">
            <v>1</v>
          </cell>
          <cell r="P151">
            <v>92.18</v>
          </cell>
          <cell r="Q151">
            <v>1</v>
          </cell>
          <cell r="R151">
            <v>92.18</v>
          </cell>
          <cell r="S151">
            <v>2</v>
          </cell>
          <cell r="T151">
            <v>184.36</v>
          </cell>
          <cell r="U151" t="str">
            <v>UC160*160*12*8</v>
          </cell>
        </row>
        <row r="152">
          <cell r="D152" t="str">
            <v>S24-A-02</v>
          </cell>
          <cell r="E152" t="str">
            <v>UC</v>
          </cell>
          <cell r="F152" t="str">
            <v>160*155*10*8</v>
          </cell>
          <cell r="G152" t="str">
            <v>قرینه</v>
          </cell>
          <cell r="H152">
            <v>1794</v>
          </cell>
          <cell r="I152">
            <v>1794</v>
          </cell>
          <cell r="J152">
            <v>0.93400000000000005</v>
          </cell>
          <cell r="K152">
            <v>1.6755960000000001</v>
          </cell>
          <cell r="L152">
            <v>60.27</v>
          </cell>
          <cell r="M152">
            <v>1</v>
          </cell>
          <cell r="N152">
            <v>1.6755960000000001</v>
          </cell>
          <cell r="O152" t="e">
            <v>#N/A</v>
          </cell>
          <cell r="P152" t="e">
            <v>#N/A</v>
          </cell>
          <cell r="Q152"/>
          <cell r="R152">
            <v>0</v>
          </cell>
          <cell r="S152" t="e">
            <v>#N/A</v>
          </cell>
          <cell r="T152" t="e">
            <v>#N/A</v>
          </cell>
          <cell r="U152" t="str">
            <v>UC160*155*10*8</v>
          </cell>
        </row>
        <row r="153">
          <cell r="D153" t="str">
            <v>S24-A-03</v>
          </cell>
          <cell r="E153" t="str">
            <v>UC</v>
          </cell>
          <cell r="F153" t="str">
            <v>160*155*10*8</v>
          </cell>
          <cell r="G153" t="str">
            <v>غیرقرینه</v>
          </cell>
          <cell r="H153">
            <v>3124</v>
          </cell>
          <cell r="I153">
            <v>2987</v>
          </cell>
          <cell r="J153">
            <v>0.93400000000000005</v>
          </cell>
          <cell r="K153">
            <v>2.7898580000000002</v>
          </cell>
          <cell r="L153">
            <v>104.95</v>
          </cell>
          <cell r="M153">
            <v>2</v>
          </cell>
          <cell r="N153">
            <v>5.5797160000000003</v>
          </cell>
          <cell r="O153" t="e">
            <v>#N/A</v>
          </cell>
          <cell r="P153" t="e">
            <v>#N/A</v>
          </cell>
          <cell r="Q153"/>
          <cell r="R153">
            <v>0</v>
          </cell>
          <cell r="S153" t="e">
            <v>#N/A</v>
          </cell>
          <cell r="T153" t="e">
            <v>#N/A</v>
          </cell>
          <cell r="U153" t="str">
            <v>UC160*155*10*8</v>
          </cell>
        </row>
        <row r="154">
          <cell r="D154" t="str">
            <v>S24-C-03</v>
          </cell>
          <cell r="E154" t="str">
            <v>UC</v>
          </cell>
          <cell r="F154" t="str">
            <v>160*160*12*8</v>
          </cell>
          <cell r="G154" t="str">
            <v>غیرقرینه</v>
          </cell>
          <cell r="H154">
            <v>2948</v>
          </cell>
          <cell r="I154">
            <v>2771</v>
          </cell>
          <cell r="J154">
            <v>0.94399999999999995</v>
          </cell>
          <cell r="K154">
            <v>2.6158239999999999</v>
          </cell>
          <cell r="L154">
            <v>114.05</v>
          </cell>
          <cell r="M154">
            <v>2</v>
          </cell>
          <cell r="N154">
            <v>5.2316479999999999</v>
          </cell>
          <cell r="O154">
            <v>2</v>
          </cell>
          <cell r="P154">
            <v>228.1</v>
          </cell>
          <cell r="Q154"/>
          <cell r="R154">
            <v>0</v>
          </cell>
          <cell r="S154">
            <v>2</v>
          </cell>
          <cell r="T154">
            <v>228.1</v>
          </cell>
          <cell r="U154" t="str">
            <v>UC160*160*12*8</v>
          </cell>
        </row>
        <row r="155">
          <cell r="D155" t="str">
            <v>S24-C-04</v>
          </cell>
          <cell r="E155" t="str">
            <v>UC</v>
          </cell>
          <cell r="F155" t="str">
            <v>160*160*12*8</v>
          </cell>
          <cell r="G155" t="str">
            <v>قرینه</v>
          </cell>
          <cell r="H155">
            <v>1629</v>
          </cell>
          <cell r="I155">
            <v>1629</v>
          </cell>
          <cell r="J155">
            <v>0.94399999999999995</v>
          </cell>
          <cell r="K155">
            <v>1.5377759999999998</v>
          </cell>
          <cell r="L155">
            <v>63.01</v>
          </cell>
          <cell r="M155">
            <v>1</v>
          </cell>
          <cell r="N155">
            <v>1.5377759999999998</v>
          </cell>
          <cell r="O155">
            <v>1</v>
          </cell>
          <cell r="P155">
            <v>63.01</v>
          </cell>
          <cell r="Q155"/>
          <cell r="R155">
            <v>0</v>
          </cell>
          <cell r="S155">
            <v>1</v>
          </cell>
          <cell r="T155">
            <v>63.01</v>
          </cell>
          <cell r="U155" t="str">
            <v>UC160*160*12*8</v>
          </cell>
        </row>
        <row r="156">
          <cell r="D156" t="str">
            <v>S24-E-03</v>
          </cell>
          <cell r="E156" t="str">
            <v>UC</v>
          </cell>
          <cell r="F156" t="str">
            <v>160*160*12*8</v>
          </cell>
          <cell r="G156" t="str">
            <v>غیرقرینه</v>
          </cell>
          <cell r="H156">
            <v>2948</v>
          </cell>
          <cell r="I156">
            <v>2771</v>
          </cell>
          <cell r="J156">
            <v>0.94399999999999995</v>
          </cell>
          <cell r="K156">
            <v>2.6158239999999999</v>
          </cell>
          <cell r="L156">
            <v>114.05</v>
          </cell>
          <cell r="M156">
            <v>2</v>
          </cell>
          <cell r="N156">
            <v>5.2316479999999999</v>
          </cell>
          <cell r="O156">
            <v>2</v>
          </cell>
          <cell r="P156">
            <v>228.1</v>
          </cell>
          <cell r="Q156"/>
          <cell r="R156">
            <v>0</v>
          </cell>
          <cell r="S156">
            <v>2</v>
          </cell>
          <cell r="T156">
            <v>228.1</v>
          </cell>
          <cell r="U156" t="str">
            <v>UC160*160*12*8</v>
          </cell>
        </row>
        <row r="157">
          <cell r="D157" t="str">
            <v>S24-E-04</v>
          </cell>
          <cell r="E157" t="str">
            <v>UC</v>
          </cell>
          <cell r="F157" t="str">
            <v>160*160*12*8</v>
          </cell>
          <cell r="G157" t="str">
            <v>قرینه</v>
          </cell>
          <cell r="H157">
            <v>1629</v>
          </cell>
          <cell r="I157">
            <v>1629</v>
          </cell>
          <cell r="J157">
            <v>0.94399999999999995</v>
          </cell>
          <cell r="K157">
            <v>1.5377759999999998</v>
          </cell>
          <cell r="L157">
            <v>63.01</v>
          </cell>
          <cell r="M157">
            <v>1</v>
          </cell>
          <cell r="N157">
            <v>1.5377759999999998</v>
          </cell>
          <cell r="O157">
            <v>1</v>
          </cell>
          <cell r="P157">
            <v>63.01</v>
          </cell>
          <cell r="Q157"/>
          <cell r="R157">
            <v>0</v>
          </cell>
          <cell r="S157">
            <v>1</v>
          </cell>
          <cell r="T157">
            <v>63.01</v>
          </cell>
          <cell r="U157" t="str">
            <v>UC160*160*12*8</v>
          </cell>
        </row>
        <row r="158">
          <cell r="D158" t="str">
            <v>S24-F-03</v>
          </cell>
          <cell r="E158" t="str">
            <v>UC</v>
          </cell>
          <cell r="F158" t="str">
            <v>160*160*12*8</v>
          </cell>
          <cell r="G158" t="str">
            <v>غیرقرینه</v>
          </cell>
          <cell r="H158">
            <v>2948</v>
          </cell>
          <cell r="I158">
            <v>2771</v>
          </cell>
          <cell r="J158">
            <v>0.94399999999999995</v>
          </cell>
          <cell r="K158">
            <v>2.6158239999999999</v>
          </cell>
          <cell r="L158">
            <v>114.05</v>
          </cell>
          <cell r="M158">
            <v>1</v>
          </cell>
          <cell r="N158">
            <v>2.6158239999999999</v>
          </cell>
          <cell r="O158">
            <v>1</v>
          </cell>
          <cell r="P158">
            <v>114.05</v>
          </cell>
          <cell r="Q158"/>
          <cell r="R158">
            <v>0</v>
          </cell>
          <cell r="S158">
            <v>1</v>
          </cell>
          <cell r="T158">
            <v>114.05</v>
          </cell>
          <cell r="U158" t="str">
            <v>UC160*160*12*8</v>
          </cell>
        </row>
        <row r="159">
          <cell r="D159" t="str">
            <v>S24-F-04</v>
          </cell>
          <cell r="E159" t="str">
            <v>UC</v>
          </cell>
          <cell r="F159" t="str">
            <v>160*160*12*8</v>
          </cell>
          <cell r="G159" t="str">
            <v>قرینه</v>
          </cell>
          <cell r="H159">
            <v>2539</v>
          </cell>
          <cell r="I159">
            <v>2411</v>
          </cell>
          <cell r="J159">
            <v>0.94399999999999995</v>
          </cell>
          <cell r="K159">
            <v>2.2759839999999998</v>
          </cell>
          <cell r="L159">
            <v>100.32</v>
          </cell>
          <cell r="M159">
            <v>1</v>
          </cell>
          <cell r="N159">
            <v>2.2759839999999998</v>
          </cell>
          <cell r="O159">
            <v>1</v>
          </cell>
          <cell r="P159">
            <v>100.32</v>
          </cell>
          <cell r="Q159"/>
          <cell r="R159">
            <v>0</v>
          </cell>
          <cell r="S159">
            <v>1</v>
          </cell>
          <cell r="T159">
            <v>100.32</v>
          </cell>
          <cell r="U159" t="str">
            <v>UC160*160*12*8</v>
          </cell>
        </row>
        <row r="160">
          <cell r="D160" t="str">
            <v>S24-F-05</v>
          </cell>
          <cell r="E160" t="str">
            <v>UC</v>
          </cell>
          <cell r="F160" t="str">
            <v>160*160*12*8</v>
          </cell>
          <cell r="G160" t="e">
            <v>#N/A</v>
          </cell>
          <cell r="H160" t="e">
            <v>#N/A</v>
          </cell>
          <cell r="I160" t="e">
            <v>#N/A</v>
          </cell>
          <cell r="J160" t="e">
            <v>#N/A</v>
          </cell>
          <cell r="K160" t="e">
            <v>#N/A</v>
          </cell>
          <cell r="L160">
            <v>63.01</v>
          </cell>
          <cell r="M160">
            <v>1</v>
          </cell>
          <cell r="N160" t="e">
            <v>#N/A</v>
          </cell>
          <cell r="O160">
            <v>1</v>
          </cell>
          <cell r="P160">
            <v>63.01</v>
          </cell>
          <cell r="Q160"/>
          <cell r="R160">
            <v>0</v>
          </cell>
          <cell r="S160">
            <v>1</v>
          </cell>
          <cell r="T160">
            <v>63.01</v>
          </cell>
          <cell r="U160" t="str">
            <v>UC160*160*12*8</v>
          </cell>
        </row>
        <row r="161">
          <cell r="D161" t="str">
            <v>S24-G-02</v>
          </cell>
          <cell r="E161" t="str">
            <v>UC</v>
          </cell>
          <cell r="F161" t="str">
            <v>160*155*10*8</v>
          </cell>
          <cell r="G161" t="str">
            <v>قرینه</v>
          </cell>
          <cell r="H161">
            <v>1794</v>
          </cell>
          <cell r="I161">
            <v>1794</v>
          </cell>
          <cell r="J161">
            <v>0.93400000000000005</v>
          </cell>
          <cell r="K161">
            <v>1.6755960000000001</v>
          </cell>
          <cell r="L161">
            <v>60.27</v>
          </cell>
          <cell r="M161">
            <v>1</v>
          </cell>
          <cell r="N161">
            <v>1.6755960000000001</v>
          </cell>
          <cell r="O161">
            <v>1</v>
          </cell>
          <cell r="P161">
            <v>60.27</v>
          </cell>
          <cell r="Q161"/>
          <cell r="R161">
            <v>0</v>
          </cell>
          <cell r="S161">
            <v>1</v>
          </cell>
          <cell r="T161">
            <v>60.27</v>
          </cell>
          <cell r="U161" t="str">
            <v>UC160*155*10*8</v>
          </cell>
        </row>
        <row r="162">
          <cell r="D162" t="str">
            <v>S24-G-03</v>
          </cell>
          <cell r="E162" t="str">
            <v>UC</v>
          </cell>
          <cell r="F162" t="str">
            <v>160*155*10*8</v>
          </cell>
          <cell r="G162" t="str">
            <v>غیرقرینه</v>
          </cell>
          <cell r="H162">
            <v>3124</v>
          </cell>
          <cell r="I162">
            <v>2987</v>
          </cell>
          <cell r="J162">
            <v>0.93400000000000005</v>
          </cell>
          <cell r="K162">
            <v>2.7898580000000002</v>
          </cell>
          <cell r="L162">
            <v>104.95</v>
          </cell>
          <cell r="M162">
            <v>2</v>
          </cell>
          <cell r="N162">
            <v>5.5797160000000003</v>
          </cell>
          <cell r="O162">
            <v>2</v>
          </cell>
          <cell r="P162">
            <v>209.9</v>
          </cell>
          <cell r="Q162"/>
          <cell r="R162">
            <v>0</v>
          </cell>
          <cell r="S162">
            <v>2</v>
          </cell>
          <cell r="T162">
            <v>209.9</v>
          </cell>
          <cell r="U162" t="str">
            <v>UC160*155*10*8</v>
          </cell>
        </row>
        <row r="163">
          <cell r="D163" t="str">
            <v>S-24-01-U</v>
          </cell>
          <cell r="E163" t="str">
            <v>UC</v>
          </cell>
          <cell r="F163" t="str">
            <v>200*210*12*10</v>
          </cell>
          <cell r="G163" t="str">
            <v>قرینه</v>
          </cell>
          <cell r="H163">
            <v>7619</v>
          </cell>
          <cell r="I163">
            <v>7619</v>
          </cell>
          <cell r="J163">
            <v>1.22</v>
          </cell>
          <cell r="K163">
            <v>9.2951800000000002</v>
          </cell>
          <cell r="L163">
            <v>406</v>
          </cell>
          <cell r="M163">
            <v>2</v>
          </cell>
          <cell r="N163">
            <v>18.59036</v>
          </cell>
          <cell r="O163">
            <v>2</v>
          </cell>
          <cell r="P163"/>
          <cell r="Q163"/>
          <cell r="R163">
            <v>0</v>
          </cell>
          <cell r="S163">
            <v>2</v>
          </cell>
          <cell r="T163">
            <v>0</v>
          </cell>
          <cell r="U163" t="str">
            <v>UC200*210*12*10</v>
          </cell>
        </row>
        <row r="164">
          <cell r="D164" t="str">
            <v>S-24-02-U</v>
          </cell>
          <cell r="E164" t="str">
            <v>UC</v>
          </cell>
          <cell r="F164" t="str">
            <v>200*210*12*10</v>
          </cell>
          <cell r="G164" t="str">
            <v>قرینه</v>
          </cell>
          <cell r="H164">
            <v>7829</v>
          </cell>
          <cell r="I164">
            <v>7829</v>
          </cell>
          <cell r="J164">
            <v>1.22</v>
          </cell>
          <cell r="K164">
            <v>9.55138</v>
          </cell>
          <cell r="L164">
            <v>416.26</v>
          </cell>
          <cell r="M164">
            <v>4</v>
          </cell>
          <cell r="N164">
            <v>38.20552</v>
          </cell>
          <cell r="O164">
            <v>4</v>
          </cell>
          <cell r="P164"/>
          <cell r="Q164"/>
          <cell r="R164">
            <v>0</v>
          </cell>
          <cell r="S164">
            <v>4</v>
          </cell>
          <cell r="T164">
            <v>0</v>
          </cell>
          <cell r="U164" t="str">
            <v>UC200*210*12*10</v>
          </cell>
        </row>
        <row r="165">
          <cell r="D165" t="str">
            <v>S-24-03-U</v>
          </cell>
          <cell r="E165" t="str">
            <v>UC</v>
          </cell>
          <cell r="F165" t="str">
            <v>200*210*12*10</v>
          </cell>
          <cell r="G165" t="str">
            <v>قرینه</v>
          </cell>
          <cell r="H165">
            <v>5486</v>
          </cell>
          <cell r="I165">
            <v>5486</v>
          </cell>
          <cell r="J165">
            <v>1.22</v>
          </cell>
          <cell r="K165">
            <v>6.69292</v>
          </cell>
          <cell r="L165">
            <v>294.38</v>
          </cell>
          <cell r="M165">
            <v>3</v>
          </cell>
          <cell r="N165">
            <v>20.078759999999999</v>
          </cell>
          <cell r="O165">
            <v>3</v>
          </cell>
          <cell r="P165"/>
          <cell r="Q165"/>
          <cell r="R165">
            <v>0</v>
          </cell>
          <cell r="S165">
            <v>3</v>
          </cell>
          <cell r="T165">
            <v>0</v>
          </cell>
          <cell r="U165" t="str">
            <v>UC200*210*12*10</v>
          </cell>
        </row>
        <row r="166">
          <cell r="D166" t="str">
            <v>S-24-03A-U</v>
          </cell>
          <cell r="E166" t="str">
            <v>UC</v>
          </cell>
          <cell r="F166" t="str">
            <v>200*210*12*10</v>
          </cell>
          <cell r="G166" t="str">
            <v>قرینه</v>
          </cell>
          <cell r="H166">
            <v>5118</v>
          </cell>
          <cell r="I166">
            <v>5118</v>
          </cell>
          <cell r="J166">
            <v>1.22</v>
          </cell>
          <cell r="K166">
            <v>6.2439600000000004</v>
          </cell>
          <cell r="L166">
            <v>272.44</v>
          </cell>
          <cell r="M166">
            <v>2</v>
          </cell>
          <cell r="N166">
            <v>12.487920000000001</v>
          </cell>
          <cell r="O166">
            <v>2</v>
          </cell>
          <cell r="P166"/>
          <cell r="Q166"/>
          <cell r="R166">
            <v>0</v>
          </cell>
          <cell r="S166">
            <v>2</v>
          </cell>
          <cell r="T166">
            <v>0</v>
          </cell>
          <cell r="U166" t="str">
            <v>UC200*210*12*10</v>
          </cell>
        </row>
        <row r="167">
          <cell r="D167" t="str">
            <v>S-24-04-U</v>
          </cell>
          <cell r="E167" t="str">
            <v>UC</v>
          </cell>
          <cell r="F167" t="str">
            <v>200*210*12*10</v>
          </cell>
          <cell r="G167" t="str">
            <v>غیرقرینه</v>
          </cell>
          <cell r="H167">
            <v>3876</v>
          </cell>
          <cell r="I167">
            <v>3816</v>
          </cell>
          <cell r="J167">
            <v>1.22</v>
          </cell>
          <cell r="K167">
            <v>4.6555199999999992</v>
          </cell>
          <cell r="L167">
            <v>202.05</v>
          </cell>
          <cell r="M167">
            <v>2</v>
          </cell>
          <cell r="N167">
            <v>9.3110399999999984</v>
          </cell>
          <cell r="O167">
            <v>2</v>
          </cell>
          <cell r="P167"/>
          <cell r="Q167"/>
          <cell r="R167">
            <v>0</v>
          </cell>
          <cell r="S167">
            <v>2</v>
          </cell>
          <cell r="T167">
            <v>0</v>
          </cell>
          <cell r="U167" t="str">
            <v>UC200*210*12*10</v>
          </cell>
        </row>
        <row r="168">
          <cell r="D168" t="str">
            <v>S-24-05-U</v>
          </cell>
          <cell r="E168" t="str">
            <v>UC</v>
          </cell>
          <cell r="F168" t="str">
            <v>200*210*12*10</v>
          </cell>
          <cell r="G168" t="str">
            <v>غیرقرینه</v>
          </cell>
          <cell r="H168">
            <v>3989</v>
          </cell>
          <cell r="I168">
            <v>3929</v>
          </cell>
          <cell r="J168">
            <v>1.22</v>
          </cell>
          <cell r="K168">
            <v>4.79338</v>
          </cell>
          <cell r="L168">
            <v>207.83</v>
          </cell>
          <cell r="M168">
            <v>2</v>
          </cell>
          <cell r="N168">
            <v>9.5867599999999999</v>
          </cell>
          <cell r="O168">
            <v>2</v>
          </cell>
          <cell r="P168"/>
          <cell r="Q168"/>
          <cell r="R168">
            <v>0</v>
          </cell>
          <cell r="S168">
            <v>2</v>
          </cell>
          <cell r="T168">
            <v>0</v>
          </cell>
          <cell r="U168" t="str">
            <v>UC200*210*12*10</v>
          </cell>
        </row>
        <row r="169">
          <cell r="D169" t="str">
            <v>S-24-06-U</v>
          </cell>
          <cell r="E169" t="str">
            <v>UC</v>
          </cell>
          <cell r="F169" t="str">
            <v>200*210*12*10</v>
          </cell>
          <cell r="G169" t="str">
            <v>غیرقرینه</v>
          </cell>
          <cell r="H169">
            <v>3909</v>
          </cell>
          <cell r="I169">
            <v>3847</v>
          </cell>
          <cell r="J169">
            <v>1.22</v>
          </cell>
          <cell r="K169">
            <v>4.6933400000000001</v>
          </cell>
          <cell r="L169">
            <v>203.85</v>
          </cell>
          <cell r="M169">
            <v>4</v>
          </cell>
          <cell r="N169">
            <v>18.77336</v>
          </cell>
          <cell r="O169">
            <v>4</v>
          </cell>
          <cell r="P169"/>
          <cell r="Q169"/>
          <cell r="R169">
            <v>0</v>
          </cell>
          <cell r="S169">
            <v>4</v>
          </cell>
          <cell r="T169">
            <v>0</v>
          </cell>
          <cell r="U169" t="str">
            <v>UC200*210*12*10</v>
          </cell>
        </row>
        <row r="170">
          <cell r="D170" t="str">
            <v>S-24-07-U</v>
          </cell>
          <cell r="E170" t="str">
            <v>UC</v>
          </cell>
          <cell r="F170" t="str">
            <v>200*210*12*10</v>
          </cell>
          <cell r="G170" t="str">
            <v>قرینه</v>
          </cell>
          <cell r="H170">
            <v>3659</v>
          </cell>
          <cell r="I170">
            <v>3569</v>
          </cell>
          <cell r="J170">
            <v>1.22</v>
          </cell>
          <cell r="K170">
            <v>4.3541800000000004</v>
          </cell>
          <cell r="L170">
            <v>191.16</v>
          </cell>
          <cell r="M170">
            <v>4</v>
          </cell>
          <cell r="N170">
            <v>17.416720000000002</v>
          </cell>
          <cell r="O170">
            <v>4</v>
          </cell>
          <cell r="P170"/>
          <cell r="Q170"/>
          <cell r="R170">
            <v>0</v>
          </cell>
          <cell r="S170">
            <v>4</v>
          </cell>
          <cell r="T170">
            <v>0</v>
          </cell>
          <cell r="U170" t="str">
            <v>UC200*210*12*10</v>
          </cell>
        </row>
        <row r="171">
          <cell r="D171" t="str">
            <v>S-24-01-L</v>
          </cell>
          <cell r="E171" t="str">
            <v>UC</v>
          </cell>
          <cell r="F171" t="str">
            <v>200*210*12*10</v>
          </cell>
          <cell r="G171" t="str">
            <v>قرینه</v>
          </cell>
          <cell r="H171">
            <v>7619</v>
          </cell>
          <cell r="I171">
            <v>7619</v>
          </cell>
          <cell r="J171">
            <v>1.22</v>
          </cell>
          <cell r="K171">
            <v>9.2951800000000002</v>
          </cell>
          <cell r="L171">
            <v>406</v>
          </cell>
          <cell r="M171">
            <v>2</v>
          </cell>
          <cell r="N171">
            <v>18.59036</v>
          </cell>
          <cell r="O171">
            <v>2</v>
          </cell>
          <cell r="P171">
            <v>812</v>
          </cell>
          <cell r="Q171"/>
          <cell r="R171">
            <v>0</v>
          </cell>
          <cell r="S171">
            <v>2</v>
          </cell>
          <cell r="T171">
            <v>812</v>
          </cell>
          <cell r="U171" t="str">
            <v>UC200*210*12*10</v>
          </cell>
        </row>
        <row r="172">
          <cell r="D172" t="str">
            <v>S-24-02-L</v>
          </cell>
          <cell r="E172" t="str">
            <v>UC</v>
          </cell>
          <cell r="F172" t="str">
            <v>200*210*12*10</v>
          </cell>
          <cell r="G172" t="str">
            <v>قرینه</v>
          </cell>
          <cell r="H172">
            <v>7829</v>
          </cell>
          <cell r="I172">
            <v>7829</v>
          </cell>
          <cell r="J172">
            <v>1.22</v>
          </cell>
          <cell r="K172">
            <v>9.55138</v>
          </cell>
          <cell r="L172">
            <v>416.26</v>
          </cell>
          <cell r="M172">
            <v>4</v>
          </cell>
          <cell r="N172">
            <v>38.20552</v>
          </cell>
          <cell r="O172">
            <v>4</v>
          </cell>
          <cell r="P172">
            <v>1665.04</v>
          </cell>
          <cell r="Q172"/>
          <cell r="R172">
            <v>0</v>
          </cell>
          <cell r="S172">
            <v>4</v>
          </cell>
          <cell r="T172">
            <v>1665.04</v>
          </cell>
          <cell r="U172" t="str">
            <v>UC200*210*12*10</v>
          </cell>
        </row>
        <row r="173">
          <cell r="D173" t="str">
            <v>S-24-03-L</v>
          </cell>
          <cell r="E173" t="str">
            <v>UC</v>
          </cell>
          <cell r="F173" t="str">
            <v>200*210*12*10</v>
          </cell>
          <cell r="G173" t="str">
            <v>قرینه</v>
          </cell>
          <cell r="H173">
            <v>5486</v>
          </cell>
          <cell r="I173">
            <v>5486</v>
          </cell>
          <cell r="J173">
            <v>1.22</v>
          </cell>
          <cell r="K173">
            <v>6.69292</v>
          </cell>
          <cell r="L173">
            <v>294.38</v>
          </cell>
          <cell r="M173">
            <v>3</v>
          </cell>
          <cell r="N173">
            <v>20.078759999999999</v>
          </cell>
          <cell r="O173">
            <v>3</v>
          </cell>
          <cell r="P173">
            <v>883.14</v>
          </cell>
          <cell r="Q173"/>
          <cell r="R173">
            <v>0</v>
          </cell>
          <cell r="S173">
            <v>3</v>
          </cell>
          <cell r="T173">
            <v>883.14</v>
          </cell>
          <cell r="U173" t="str">
            <v>UC200*210*12*10</v>
          </cell>
        </row>
        <row r="174">
          <cell r="D174" t="str">
            <v>S-24-03A-L</v>
          </cell>
          <cell r="E174" t="str">
            <v>UC</v>
          </cell>
          <cell r="F174" t="str">
            <v>200*210*12*10</v>
          </cell>
          <cell r="G174" t="str">
            <v>قرینه</v>
          </cell>
          <cell r="H174">
            <v>5118</v>
          </cell>
          <cell r="I174">
            <v>5118</v>
          </cell>
          <cell r="J174">
            <v>1.22</v>
          </cell>
          <cell r="K174">
            <v>6.2439600000000004</v>
          </cell>
          <cell r="L174">
            <v>272.44</v>
          </cell>
          <cell r="M174">
            <v>2</v>
          </cell>
          <cell r="N174">
            <v>12.487920000000001</v>
          </cell>
          <cell r="O174">
            <v>2</v>
          </cell>
          <cell r="P174">
            <v>544.88</v>
          </cell>
          <cell r="Q174"/>
          <cell r="R174">
            <v>0</v>
          </cell>
          <cell r="S174">
            <v>2</v>
          </cell>
          <cell r="T174">
            <v>544.88</v>
          </cell>
          <cell r="U174" t="str">
            <v>UC200*210*12*10</v>
          </cell>
        </row>
        <row r="175">
          <cell r="D175" t="str">
            <v>S-24-04-L</v>
          </cell>
          <cell r="E175" t="str">
            <v>UC</v>
          </cell>
          <cell r="F175" t="str">
            <v>200*210*12*10</v>
          </cell>
          <cell r="G175" t="str">
            <v>غیرقرینه</v>
          </cell>
          <cell r="H175">
            <v>3989</v>
          </cell>
          <cell r="I175">
            <v>3929</v>
          </cell>
          <cell r="J175">
            <v>1.22</v>
          </cell>
          <cell r="K175">
            <v>4.79338</v>
          </cell>
          <cell r="L175">
            <v>202.05</v>
          </cell>
          <cell r="M175">
            <v>2</v>
          </cell>
          <cell r="N175">
            <v>9.5867599999999999</v>
          </cell>
          <cell r="O175">
            <v>2</v>
          </cell>
          <cell r="P175">
            <v>404.1</v>
          </cell>
          <cell r="Q175"/>
          <cell r="R175">
            <v>0</v>
          </cell>
          <cell r="S175">
            <v>2</v>
          </cell>
          <cell r="T175">
            <v>404.1</v>
          </cell>
          <cell r="U175" t="str">
            <v>UC200*210*12*10</v>
          </cell>
        </row>
        <row r="176">
          <cell r="D176" t="str">
            <v>S-24-05-L</v>
          </cell>
          <cell r="E176" t="str">
            <v>UC</v>
          </cell>
          <cell r="F176" t="str">
            <v>200*210*12*10</v>
          </cell>
          <cell r="G176" t="e">
            <v>#N/A</v>
          </cell>
          <cell r="H176" t="e">
            <v>#N/A</v>
          </cell>
          <cell r="I176" t="e">
            <v>#N/A</v>
          </cell>
          <cell r="J176" t="e">
            <v>#N/A</v>
          </cell>
          <cell r="K176" t="e">
            <v>#N/A</v>
          </cell>
          <cell r="L176">
            <v>207.83</v>
          </cell>
          <cell r="M176">
            <v>2</v>
          </cell>
          <cell r="N176" t="e">
            <v>#N/A</v>
          </cell>
          <cell r="O176">
            <v>2</v>
          </cell>
          <cell r="P176">
            <v>415.66</v>
          </cell>
          <cell r="Q176"/>
          <cell r="R176">
            <v>0</v>
          </cell>
          <cell r="S176">
            <v>2</v>
          </cell>
          <cell r="T176">
            <v>415.66</v>
          </cell>
          <cell r="U176" t="str">
            <v>UC200*210*12*10</v>
          </cell>
        </row>
        <row r="177">
          <cell r="D177" t="str">
            <v>S-24-06-L</v>
          </cell>
          <cell r="E177" t="str">
            <v>UC</v>
          </cell>
          <cell r="F177" t="str">
            <v>200*210*12*10</v>
          </cell>
          <cell r="G177" t="str">
            <v>غیرقرینه</v>
          </cell>
          <cell r="H177">
            <v>3909</v>
          </cell>
          <cell r="I177">
            <v>3847</v>
          </cell>
          <cell r="J177">
            <v>1.22</v>
          </cell>
          <cell r="K177">
            <v>4.6933400000000001</v>
          </cell>
          <cell r="L177">
            <v>203.85</v>
          </cell>
          <cell r="M177">
            <v>4</v>
          </cell>
          <cell r="N177">
            <v>18.77336</v>
          </cell>
          <cell r="O177">
            <v>4</v>
          </cell>
          <cell r="P177">
            <v>815.4</v>
          </cell>
          <cell r="Q177"/>
          <cell r="R177">
            <v>0</v>
          </cell>
          <cell r="S177">
            <v>4</v>
          </cell>
          <cell r="T177">
            <v>815.4</v>
          </cell>
          <cell r="U177" t="str">
            <v>UC200*210*12*10</v>
          </cell>
        </row>
        <row r="178">
          <cell r="D178" t="str">
            <v>S-24-07-L</v>
          </cell>
          <cell r="E178" t="str">
            <v>UC</v>
          </cell>
          <cell r="F178" t="str">
            <v>200*210*12*10</v>
          </cell>
          <cell r="G178" t="str">
            <v>قرینه</v>
          </cell>
          <cell r="H178">
            <v>3659</v>
          </cell>
          <cell r="I178">
            <v>3569</v>
          </cell>
          <cell r="J178">
            <v>1.22</v>
          </cell>
          <cell r="K178">
            <v>4.3541800000000004</v>
          </cell>
          <cell r="L178">
            <v>191.16</v>
          </cell>
          <cell r="M178">
            <v>4</v>
          </cell>
          <cell r="N178">
            <v>17.416720000000002</v>
          </cell>
          <cell r="O178">
            <v>4</v>
          </cell>
          <cell r="P178">
            <v>764.64</v>
          </cell>
          <cell r="Q178"/>
          <cell r="R178">
            <v>0</v>
          </cell>
          <cell r="S178">
            <v>4</v>
          </cell>
          <cell r="T178">
            <v>764.64</v>
          </cell>
          <cell r="U178" t="str">
            <v>UC200*210*12*10</v>
          </cell>
        </row>
        <row r="179">
          <cell r="D179" t="str">
            <v>S25-01</v>
          </cell>
          <cell r="E179" t="str">
            <v>UC</v>
          </cell>
          <cell r="F179" t="str">
            <v>160*160*12*8</v>
          </cell>
          <cell r="G179" t="str">
            <v>قرینه</v>
          </cell>
          <cell r="H179">
            <v>2415</v>
          </cell>
          <cell r="I179">
            <v>2253</v>
          </cell>
          <cell r="J179">
            <v>0.94399999999999995</v>
          </cell>
          <cell r="K179">
            <v>2.1268319999999998</v>
          </cell>
          <cell r="L179">
            <v>93.48</v>
          </cell>
          <cell r="M179">
            <v>2</v>
          </cell>
          <cell r="N179">
            <v>4.2536639999999997</v>
          </cell>
          <cell r="O179">
            <v>1</v>
          </cell>
          <cell r="P179">
            <v>93.48</v>
          </cell>
          <cell r="Q179">
            <v>1</v>
          </cell>
          <cell r="R179">
            <v>93.48</v>
          </cell>
          <cell r="S179">
            <v>2</v>
          </cell>
          <cell r="T179">
            <v>186.96</v>
          </cell>
          <cell r="U179" t="str">
            <v>UC160*160*12*8</v>
          </cell>
        </row>
        <row r="180">
          <cell r="D180" t="str">
            <v>S25-02</v>
          </cell>
          <cell r="E180" t="str">
            <v>UC</v>
          </cell>
          <cell r="F180" t="str">
            <v>160*160*12*8</v>
          </cell>
          <cell r="G180" t="str">
            <v>قرینه</v>
          </cell>
          <cell r="H180">
            <v>2402</v>
          </cell>
          <cell r="I180">
            <v>2251</v>
          </cell>
          <cell r="J180">
            <v>0.94399999999999995</v>
          </cell>
          <cell r="K180">
            <v>2.1249440000000002</v>
          </cell>
          <cell r="L180">
            <v>92.9</v>
          </cell>
          <cell r="M180">
            <v>10</v>
          </cell>
          <cell r="N180">
            <v>21.24944</v>
          </cell>
          <cell r="O180">
            <v>10</v>
          </cell>
          <cell r="P180">
            <v>929</v>
          </cell>
          <cell r="Q180">
            <v>1</v>
          </cell>
          <cell r="R180">
            <v>92.9</v>
          </cell>
          <cell r="S180">
            <v>11</v>
          </cell>
          <cell r="T180">
            <v>1021.9</v>
          </cell>
          <cell r="U180" t="str">
            <v>UC160*160*12*8</v>
          </cell>
        </row>
        <row r="181">
          <cell r="D181" t="str">
            <v>S25-03</v>
          </cell>
          <cell r="E181" t="str">
            <v>UC</v>
          </cell>
          <cell r="F181" t="str">
            <v>160*160*12*8</v>
          </cell>
          <cell r="G181" t="str">
            <v>قرینه</v>
          </cell>
          <cell r="H181">
            <v>1510</v>
          </cell>
          <cell r="I181">
            <v>1510</v>
          </cell>
          <cell r="J181">
            <v>0.94399999999999995</v>
          </cell>
          <cell r="K181">
            <v>1.4254399999999998</v>
          </cell>
          <cell r="L181">
            <v>58.41</v>
          </cell>
          <cell r="M181">
            <v>15</v>
          </cell>
          <cell r="N181">
            <v>21.381599999999999</v>
          </cell>
          <cell r="O181">
            <v>13</v>
          </cell>
          <cell r="P181">
            <v>759.32999999999993</v>
          </cell>
          <cell r="Q181">
            <v>1</v>
          </cell>
          <cell r="R181">
            <v>58.41</v>
          </cell>
          <cell r="S181">
            <v>14</v>
          </cell>
          <cell r="T181">
            <v>817.7399999999999</v>
          </cell>
          <cell r="U181" t="str">
            <v>UC160*160*12*8</v>
          </cell>
        </row>
        <row r="182">
          <cell r="D182" t="str">
            <v>S25-04</v>
          </cell>
          <cell r="E182" t="str">
            <v>UC</v>
          </cell>
          <cell r="F182" t="str">
            <v>160*160*12*8</v>
          </cell>
          <cell r="G182" t="str">
            <v>قرینه</v>
          </cell>
          <cell r="H182">
            <v>1817</v>
          </cell>
          <cell r="I182">
            <v>1735</v>
          </cell>
          <cell r="J182">
            <v>0.94399999999999995</v>
          </cell>
          <cell r="K182">
            <v>1.63784</v>
          </cell>
          <cell r="L182">
            <v>70.3</v>
          </cell>
          <cell r="M182">
            <v>4</v>
          </cell>
          <cell r="N182">
            <v>6.5513599999999999</v>
          </cell>
          <cell r="O182">
            <v>3</v>
          </cell>
          <cell r="P182">
            <v>210.89999999999998</v>
          </cell>
          <cell r="Q182">
            <v>1</v>
          </cell>
          <cell r="R182">
            <v>70.3</v>
          </cell>
          <cell r="S182">
            <v>4</v>
          </cell>
          <cell r="T182">
            <v>281.2</v>
          </cell>
          <cell r="U182" t="str">
            <v>UC160*160*12*8</v>
          </cell>
        </row>
        <row r="183">
          <cell r="D183" t="str">
            <v>S25-05</v>
          </cell>
          <cell r="E183" t="str">
            <v>UC</v>
          </cell>
          <cell r="F183" t="str">
            <v>160*160*12*8</v>
          </cell>
          <cell r="G183" t="str">
            <v>غیرقرینه</v>
          </cell>
          <cell r="H183">
            <v>1127</v>
          </cell>
          <cell r="I183">
            <v>1062</v>
          </cell>
          <cell r="J183">
            <v>0.94399999999999995</v>
          </cell>
          <cell r="K183">
            <v>1.0025279999999999</v>
          </cell>
          <cell r="L183">
            <v>43.59</v>
          </cell>
          <cell r="M183">
            <v>1</v>
          </cell>
          <cell r="N183">
            <v>1.0025279999999999</v>
          </cell>
          <cell r="O183">
            <v>1</v>
          </cell>
          <cell r="P183">
            <v>43.59</v>
          </cell>
          <cell r="Q183">
            <v>1</v>
          </cell>
          <cell r="R183">
            <v>43.59</v>
          </cell>
          <cell r="S183">
            <v>2</v>
          </cell>
          <cell r="T183">
            <v>87.18</v>
          </cell>
          <cell r="U183" t="str">
            <v>UC160*160*12*8</v>
          </cell>
        </row>
        <row r="184">
          <cell r="D184" t="str">
            <v>S25-06</v>
          </cell>
          <cell r="E184" t="str">
            <v>UC</v>
          </cell>
          <cell r="F184" t="str">
            <v>160*160*12*8</v>
          </cell>
          <cell r="G184" t="str">
            <v>غیرقرینه</v>
          </cell>
          <cell r="H184">
            <v>1112</v>
          </cell>
          <cell r="I184">
            <v>1032</v>
          </cell>
          <cell r="J184">
            <v>0.94399999999999995</v>
          </cell>
          <cell r="K184">
            <v>0.97420799999999996</v>
          </cell>
          <cell r="L184">
            <v>43.01</v>
          </cell>
          <cell r="M184">
            <v>1</v>
          </cell>
          <cell r="N184">
            <v>0.97420799999999996</v>
          </cell>
          <cell r="O184">
            <v>1</v>
          </cell>
          <cell r="P184">
            <v>43.01</v>
          </cell>
          <cell r="Q184">
            <v>1</v>
          </cell>
          <cell r="R184">
            <v>43.01</v>
          </cell>
          <cell r="S184">
            <v>2</v>
          </cell>
          <cell r="T184">
            <v>86.02</v>
          </cell>
          <cell r="U184" t="str">
            <v>UC160*160*12*8</v>
          </cell>
        </row>
        <row r="185">
          <cell r="D185" t="str">
            <v>S25-07</v>
          </cell>
          <cell r="E185" t="str">
            <v>UC</v>
          </cell>
          <cell r="F185" t="str">
            <v>220*210*12*8</v>
          </cell>
          <cell r="G185" t="str">
            <v>قرینه</v>
          </cell>
          <cell r="H185">
            <v>1814</v>
          </cell>
          <cell r="I185">
            <v>1814</v>
          </cell>
          <cell r="J185">
            <v>1.284</v>
          </cell>
          <cell r="K185">
            <v>2.3291759999999999</v>
          </cell>
          <cell r="L185">
            <v>96.37</v>
          </cell>
          <cell r="M185">
            <v>2</v>
          </cell>
          <cell r="N185">
            <v>4.6583519999999998</v>
          </cell>
          <cell r="O185">
            <v>1</v>
          </cell>
          <cell r="P185">
            <v>96.37</v>
          </cell>
          <cell r="Q185">
            <v>1</v>
          </cell>
          <cell r="R185">
            <v>96.37</v>
          </cell>
          <cell r="S185">
            <v>2</v>
          </cell>
          <cell r="T185">
            <v>192.74</v>
          </cell>
          <cell r="U185" t="str">
            <v>UC220*210*12*8</v>
          </cell>
        </row>
        <row r="186">
          <cell r="D186" t="str">
            <v>S25-08</v>
          </cell>
          <cell r="E186" t="str">
            <v>UC</v>
          </cell>
          <cell r="F186" t="str">
            <v>220*210*12*8</v>
          </cell>
          <cell r="G186" t="str">
            <v>قرینه</v>
          </cell>
          <cell r="H186">
            <v>1510</v>
          </cell>
          <cell r="I186">
            <v>1510</v>
          </cell>
          <cell r="J186">
            <v>1.284</v>
          </cell>
          <cell r="K186">
            <v>1.9388400000000001</v>
          </cell>
          <cell r="L186">
            <v>80.22</v>
          </cell>
          <cell r="M186">
            <v>4</v>
          </cell>
          <cell r="N186">
            <v>7.7553600000000005</v>
          </cell>
          <cell r="O186">
            <v>2</v>
          </cell>
          <cell r="P186">
            <v>160.44</v>
          </cell>
          <cell r="Q186">
            <v>1</v>
          </cell>
          <cell r="R186">
            <v>80.22</v>
          </cell>
          <cell r="S186">
            <v>3</v>
          </cell>
          <cell r="T186">
            <v>240.66</v>
          </cell>
          <cell r="U186" t="str">
            <v>UC220*210*12*8</v>
          </cell>
        </row>
        <row r="187">
          <cell r="D187" t="str">
            <v>S25-09</v>
          </cell>
          <cell r="E187" t="str">
            <v>UC</v>
          </cell>
          <cell r="F187" t="str">
            <v>220*210*12*8</v>
          </cell>
          <cell r="G187" t="str">
            <v>غیرقرینه</v>
          </cell>
          <cell r="H187">
            <v>2383</v>
          </cell>
          <cell r="I187">
            <v>2238</v>
          </cell>
          <cell r="J187">
            <v>0.94399999999999995</v>
          </cell>
          <cell r="K187">
            <v>2.1126719999999999</v>
          </cell>
          <cell r="L187">
            <v>92.18</v>
          </cell>
          <cell r="M187">
            <v>2</v>
          </cell>
          <cell r="N187">
            <v>4.2253439999999998</v>
          </cell>
          <cell r="O187">
            <v>1</v>
          </cell>
          <cell r="P187">
            <v>92.18</v>
          </cell>
          <cell r="Q187">
            <v>1</v>
          </cell>
          <cell r="R187">
            <v>92.18</v>
          </cell>
          <cell r="S187">
            <v>2</v>
          </cell>
          <cell r="T187">
            <v>184.36</v>
          </cell>
          <cell r="U187" t="str">
            <v>UC220*210*12*8</v>
          </cell>
        </row>
        <row r="188">
          <cell r="D188" t="str">
            <v>S25-A-05</v>
          </cell>
          <cell r="E188" t="str">
            <v>UC</v>
          </cell>
          <cell r="F188" t="str">
            <v>160*155*10*8</v>
          </cell>
          <cell r="G188" t="e">
            <v>#N/A</v>
          </cell>
          <cell r="H188" t="e">
            <v>#N/A</v>
          </cell>
          <cell r="I188" t="e">
            <v>#N/A</v>
          </cell>
          <cell r="J188" t="e">
            <v>#N/A</v>
          </cell>
          <cell r="K188" t="e">
            <v>#N/A</v>
          </cell>
          <cell r="L188">
            <v>104.13</v>
          </cell>
          <cell r="M188">
            <v>1</v>
          </cell>
          <cell r="N188" t="e">
            <v>#N/A</v>
          </cell>
          <cell r="O188" t="e">
            <v>#N/A</v>
          </cell>
          <cell r="P188" t="e">
            <v>#N/A</v>
          </cell>
          <cell r="Q188"/>
          <cell r="R188">
            <v>0</v>
          </cell>
          <cell r="S188" t="e">
            <v>#N/A</v>
          </cell>
          <cell r="T188" t="e">
            <v>#N/A</v>
          </cell>
          <cell r="U188" t="str">
            <v>UC160*155*10*8</v>
          </cell>
        </row>
        <row r="189">
          <cell r="D189" t="str">
            <v>S25-B-03</v>
          </cell>
          <cell r="E189" t="str">
            <v>UC</v>
          </cell>
          <cell r="F189" t="str">
            <v>220*210*12*8</v>
          </cell>
          <cell r="G189" t="str">
            <v>قرینه</v>
          </cell>
          <cell r="H189">
            <v>2518</v>
          </cell>
          <cell r="I189">
            <v>2319</v>
          </cell>
          <cell r="J189">
            <v>1.284</v>
          </cell>
          <cell r="K189">
            <v>2.9775960000000001</v>
          </cell>
          <cell r="L189">
            <v>133.78</v>
          </cell>
          <cell r="M189">
            <v>1</v>
          </cell>
          <cell r="N189">
            <v>2.9775960000000001</v>
          </cell>
          <cell r="O189">
            <v>1</v>
          </cell>
          <cell r="P189">
            <v>133.78</v>
          </cell>
          <cell r="Q189"/>
          <cell r="R189">
            <v>0</v>
          </cell>
          <cell r="S189">
            <v>1</v>
          </cell>
          <cell r="T189">
            <v>133.78</v>
          </cell>
          <cell r="U189" t="str">
            <v>UC220*210*12*8</v>
          </cell>
        </row>
        <row r="190">
          <cell r="D190" t="str">
            <v>S25-F-03</v>
          </cell>
          <cell r="E190" t="str">
            <v>UC</v>
          </cell>
          <cell r="F190" t="str">
            <v>220*210*12*8</v>
          </cell>
          <cell r="G190" t="str">
            <v>قرینه</v>
          </cell>
          <cell r="H190">
            <v>2518</v>
          </cell>
          <cell r="I190">
            <v>2319</v>
          </cell>
          <cell r="J190">
            <v>1.284</v>
          </cell>
          <cell r="K190">
            <v>2.9775960000000001</v>
          </cell>
          <cell r="L190">
            <v>133.78</v>
          </cell>
          <cell r="M190">
            <v>1</v>
          </cell>
          <cell r="N190">
            <v>2.9775960000000001</v>
          </cell>
          <cell r="O190">
            <v>1</v>
          </cell>
          <cell r="P190">
            <v>133.78</v>
          </cell>
          <cell r="Q190"/>
          <cell r="R190">
            <v>0</v>
          </cell>
          <cell r="S190">
            <v>1</v>
          </cell>
          <cell r="T190">
            <v>133.78</v>
          </cell>
          <cell r="U190" t="str">
            <v>UC220*210*12*8</v>
          </cell>
        </row>
        <row r="191">
          <cell r="D191" t="str">
            <v>S25-C-03</v>
          </cell>
          <cell r="E191" t="str">
            <v>UC</v>
          </cell>
          <cell r="F191" t="str">
            <v>160*160*12*8</v>
          </cell>
          <cell r="G191" t="str">
            <v>قرینه</v>
          </cell>
          <cell r="H191">
            <v>2468</v>
          </cell>
          <cell r="I191">
            <v>2319</v>
          </cell>
          <cell r="J191">
            <v>0.94399999999999995</v>
          </cell>
          <cell r="K191">
            <v>2.189136</v>
          </cell>
          <cell r="L191">
            <v>95.47</v>
          </cell>
          <cell r="M191">
            <v>1</v>
          </cell>
          <cell r="N191">
            <v>2.189136</v>
          </cell>
          <cell r="O191">
            <v>1</v>
          </cell>
          <cell r="P191">
            <v>95.47</v>
          </cell>
          <cell r="Q191"/>
          <cell r="R191">
            <v>0</v>
          </cell>
          <cell r="S191">
            <v>1</v>
          </cell>
          <cell r="T191">
            <v>95.47</v>
          </cell>
          <cell r="U191" t="str">
            <v>UC160*160*12*8</v>
          </cell>
        </row>
        <row r="192">
          <cell r="D192" t="str">
            <v>S25-D-04</v>
          </cell>
          <cell r="E192" t="str">
            <v>UC</v>
          </cell>
          <cell r="F192" t="str">
            <v>160*160*12*8</v>
          </cell>
          <cell r="G192" t="str">
            <v>قرینه</v>
          </cell>
          <cell r="H192">
            <v>2779</v>
          </cell>
          <cell r="I192">
            <v>2597</v>
          </cell>
          <cell r="J192">
            <v>0.94399999999999995</v>
          </cell>
          <cell r="K192">
            <v>2.451568</v>
          </cell>
          <cell r="L192">
            <v>107.52</v>
          </cell>
          <cell r="M192">
            <v>1</v>
          </cell>
          <cell r="N192">
            <v>2.451568</v>
          </cell>
          <cell r="O192">
            <v>1</v>
          </cell>
          <cell r="P192">
            <v>107.52</v>
          </cell>
          <cell r="Q192"/>
          <cell r="R192">
            <v>0</v>
          </cell>
          <cell r="S192">
            <v>1</v>
          </cell>
          <cell r="T192">
            <v>107.52</v>
          </cell>
          <cell r="U192" t="str">
            <v>UC160*160*12*8</v>
          </cell>
        </row>
        <row r="193">
          <cell r="D193" t="str">
            <v>S25-E-03</v>
          </cell>
          <cell r="E193" t="str">
            <v>UC</v>
          </cell>
          <cell r="F193" t="str">
            <v>160*160*12*8</v>
          </cell>
          <cell r="G193" t="e">
            <v>#N/A</v>
          </cell>
          <cell r="H193" t="e">
            <v>#N/A</v>
          </cell>
          <cell r="I193" t="e">
            <v>#N/A</v>
          </cell>
          <cell r="J193" t="e">
            <v>#N/A</v>
          </cell>
          <cell r="K193" t="e">
            <v>#N/A</v>
          </cell>
          <cell r="L193">
            <v>107.52</v>
          </cell>
          <cell r="M193">
            <v>1</v>
          </cell>
          <cell r="N193" t="e">
            <v>#N/A</v>
          </cell>
          <cell r="O193">
            <v>1</v>
          </cell>
          <cell r="P193">
            <v>107.52</v>
          </cell>
          <cell r="Q193"/>
          <cell r="R193">
            <v>0</v>
          </cell>
          <cell r="S193">
            <v>1</v>
          </cell>
          <cell r="T193">
            <v>107.52</v>
          </cell>
          <cell r="U193" t="str">
            <v>UC160*160*12*8</v>
          </cell>
        </row>
        <row r="194">
          <cell r="D194" t="str">
            <v>S25-G-05</v>
          </cell>
          <cell r="E194" t="str">
            <v>UC</v>
          </cell>
          <cell r="F194" t="str">
            <v>160*155*10*8</v>
          </cell>
          <cell r="G194" t="e">
            <v>#N/A</v>
          </cell>
          <cell r="H194" t="e">
            <v>#N/A</v>
          </cell>
          <cell r="I194" t="e">
            <v>#N/A</v>
          </cell>
          <cell r="J194" t="e">
            <v>#N/A</v>
          </cell>
          <cell r="K194" t="e">
            <v>#N/A</v>
          </cell>
          <cell r="L194">
            <v>104.13</v>
          </cell>
          <cell r="M194">
            <v>1</v>
          </cell>
          <cell r="N194" t="e">
            <v>#N/A</v>
          </cell>
          <cell r="O194">
            <v>1</v>
          </cell>
          <cell r="P194">
            <v>104.13</v>
          </cell>
          <cell r="Q194"/>
          <cell r="R194">
            <v>0</v>
          </cell>
          <cell r="S194">
            <v>1</v>
          </cell>
          <cell r="T194">
            <v>104.13</v>
          </cell>
          <cell r="U194" t="str">
            <v>UC160*155*10*8</v>
          </cell>
        </row>
        <row r="195">
          <cell r="D195" t="str">
            <v>S-25-01-U</v>
          </cell>
          <cell r="E195" t="str">
            <v>UC</v>
          </cell>
          <cell r="F195" t="str">
            <v>200*210*12*10</v>
          </cell>
          <cell r="G195" t="str">
            <v>قرینه</v>
          </cell>
          <cell r="H195">
            <v>3894</v>
          </cell>
          <cell r="I195">
            <v>3657</v>
          </cell>
          <cell r="J195">
            <v>1.8280000000000001</v>
          </cell>
          <cell r="K195">
            <v>6.6849959999999999</v>
          </cell>
          <cell r="L195">
            <v>468.6</v>
          </cell>
          <cell r="M195">
            <v>6</v>
          </cell>
          <cell r="N195">
            <v>40.109976000000003</v>
          </cell>
          <cell r="O195">
            <v>6</v>
          </cell>
          <cell r="P195"/>
          <cell r="Q195"/>
          <cell r="R195">
            <v>0</v>
          </cell>
          <cell r="S195">
            <v>6</v>
          </cell>
          <cell r="T195">
            <v>0</v>
          </cell>
          <cell r="U195" t="str">
            <v>UC200*210*12*10</v>
          </cell>
        </row>
        <row r="196">
          <cell r="D196" t="str">
            <v>S-25-01A-U</v>
          </cell>
          <cell r="E196" t="str">
            <v>UC</v>
          </cell>
          <cell r="F196" t="str">
            <v>200*210*12*10</v>
          </cell>
          <cell r="G196" t="str">
            <v>غیرقرینه</v>
          </cell>
          <cell r="H196">
            <v>3635</v>
          </cell>
          <cell r="I196">
            <v>2485</v>
          </cell>
          <cell r="J196">
            <v>1.8280000000000001</v>
          </cell>
          <cell r="K196">
            <v>4.5425800000000001</v>
          </cell>
          <cell r="L196">
            <v>450.03</v>
          </cell>
          <cell r="M196">
            <v>2</v>
          </cell>
          <cell r="N196">
            <v>9.0851600000000001</v>
          </cell>
          <cell r="O196">
            <v>2</v>
          </cell>
          <cell r="P196"/>
          <cell r="Q196"/>
          <cell r="R196">
            <v>0</v>
          </cell>
          <cell r="S196">
            <v>2</v>
          </cell>
          <cell r="T196">
            <v>0</v>
          </cell>
          <cell r="U196" t="str">
            <v>UC200*210*12*10</v>
          </cell>
        </row>
        <row r="197">
          <cell r="D197" t="str">
            <v>S-25-02-U</v>
          </cell>
          <cell r="E197" t="str">
            <v>UC</v>
          </cell>
          <cell r="F197" t="str">
            <v>200*210*12*10</v>
          </cell>
          <cell r="G197" t="str">
            <v>غیرقرینه</v>
          </cell>
          <cell r="H197">
            <v>3827</v>
          </cell>
          <cell r="I197">
            <v>3606</v>
          </cell>
          <cell r="J197">
            <v>1.8280000000000001</v>
          </cell>
          <cell r="K197">
            <v>6.5917680000000001</v>
          </cell>
          <cell r="L197">
            <v>468.09</v>
          </cell>
          <cell r="M197">
            <v>2</v>
          </cell>
          <cell r="N197">
            <v>13.183536</v>
          </cell>
          <cell r="O197">
            <v>2</v>
          </cell>
          <cell r="P197"/>
          <cell r="Q197"/>
          <cell r="R197">
            <v>0</v>
          </cell>
          <cell r="S197">
            <v>2</v>
          </cell>
          <cell r="T197">
            <v>0</v>
          </cell>
          <cell r="U197" t="str">
            <v>UC200*210*12*10</v>
          </cell>
        </row>
        <row r="198">
          <cell r="D198" t="str">
            <v>S-25-02A-U</v>
          </cell>
          <cell r="E198" t="str">
            <v>UC</v>
          </cell>
          <cell r="F198" t="str">
            <v>200*210*12*10</v>
          </cell>
          <cell r="G198" t="str">
            <v>غیرقرینه</v>
          </cell>
          <cell r="H198">
            <v>3719</v>
          </cell>
          <cell r="I198">
            <v>3569</v>
          </cell>
          <cell r="J198">
            <v>1.8280000000000001</v>
          </cell>
          <cell r="K198">
            <v>6.5241320000000007</v>
          </cell>
          <cell r="L198">
            <v>458.34</v>
          </cell>
          <cell r="M198">
            <v>2</v>
          </cell>
          <cell r="N198">
            <v>13.048264000000001</v>
          </cell>
          <cell r="O198">
            <v>2</v>
          </cell>
          <cell r="P198"/>
          <cell r="Q198"/>
          <cell r="R198">
            <v>0</v>
          </cell>
          <cell r="S198">
            <v>2</v>
          </cell>
          <cell r="T198">
            <v>0</v>
          </cell>
          <cell r="U198" t="str">
            <v>UC200*210*12*10</v>
          </cell>
        </row>
        <row r="199">
          <cell r="D199" t="str">
            <v>S-25-03-U</v>
          </cell>
          <cell r="E199" t="str">
            <v>UC</v>
          </cell>
          <cell r="F199" t="str">
            <v>313*308*20*15</v>
          </cell>
          <cell r="G199" t="str">
            <v>قرینه</v>
          </cell>
          <cell r="H199">
            <v>5471</v>
          </cell>
          <cell r="I199">
            <v>5471</v>
          </cell>
          <cell r="J199">
            <v>1.22</v>
          </cell>
          <cell r="K199">
            <v>6.67462</v>
          </cell>
          <cell r="L199">
            <v>292.02</v>
          </cell>
          <cell r="M199">
            <v>3</v>
          </cell>
          <cell r="N199">
            <v>20.023859999999999</v>
          </cell>
          <cell r="O199">
            <v>3</v>
          </cell>
          <cell r="P199"/>
          <cell r="Q199"/>
          <cell r="R199">
            <v>0</v>
          </cell>
          <cell r="S199">
            <v>3</v>
          </cell>
          <cell r="T199">
            <v>0</v>
          </cell>
          <cell r="U199" t="str">
            <v>UC313*308*20*15</v>
          </cell>
        </row>
        <row r="200">
          <cell r="D200" t="str">
            <v>S-25-03A-U</v>
          </cell>
          <cell r="E200" t="str">
            <v>UC</v>
          </cell>
          <cell r="F200" t="str">
            <v>313*308*20*15</v>
          </cell>
          <cell r="G200" t="str">
            <v>قرینه</v>
          </cell>
          <cell r="H200">
            <v>5111</v>
          </cell>
          <cell r="I200">
            <v>5096</v>
          </cell>
          <cell r="J200">
            <v>1.22</v>
          </cell>
          <cell r="K200">
            <v>6.2171199999999995</v>
          </cell>
          <cell r="L200">
            <v>272.27999999999997</v>
          </cell>
          <cell r="M200">
            <v>2</v>
          </cell>
          <cell r="N200">
            <v>12.434239999999999</v>
          </cell>
          <cell r="O200">
            <v>2</v>
          </cell>
          <cell r="P200"/>
          <cell r="Q200"/>
          <cell r="R200">
            <v>0</v>
          </cell>
          <cell r="S200">
            <v>2</v>
          </cell>
          <cell r="T200">
            <v>0</v>
          </cell>
          <cell r="U200" t="str">
            <v>UC313*308*20*15</v>
          </cell>
        </row>
        <row r="201">
          <cell r="D201" t="str">
            <v>S-25-01-L</v>
          </cell>
          <cell r="E201" t="str">
            <v>UC</v>
          </cell>
          <cell r="F201" t="str">
            <v>200*210*12*10</v>
          </cell>
          <cell r="G201" t="str">
            <v>غیرقرینه</v>
          </cell>
          <cell r="H201">
            <v>3791</v>
          </cell>
          <cell r="I201">
            <v>3756</v>
          </cell>
          <cell r="J201">
            <v>1.22</v>
          </cell>
          <cell r="K201">
            <v>4.5823199999999993</v>
          </cell>
          <cell r="L201">
            <v>200.56</v>
          </cell>
          <cell r="M201">
            <v>6</v>
          </cell>
          <cell r="N201">
            <v>27.493919999999996</v>
          </cell>
          <cell r="O201">
            <v>6</v>
          </cell>
          <cell r="P201">
            <v>1203.3600000000001</v>
          </cell>
          <cell r="Q201"/>
          <cell r="R201">
            <v>0</v>
          </cell>
          <cell r="S201">
            <v>6</v>
          </cell>
          <cell r="T201">
            <v>1203.3600000000001</v>
          </cell>
          <cell r="U201" t="str">
            <v>UC200*210*12*10</v>
          </cell>
        </row>
        <row r="202">
          <cell r="D202" t="str">
            <v>S-25-01A-L</v>
          </cell>
          <cell r="E202" t="str">
            <v>UC</v>
          </cell>
          <cell r="F202" t="str">
            <v>200*210*12*10</v>
          </cell>
          <cell r="G202" t="str">
            <v>قرینه</v>
          </cell>
          <cell r="H202">
            <v>3541</v>
          </cell>
          <cell r="I202">
            <v>3541</v>
          </cell>
          <cell r="J202">
            <v>1.22</v>
          </cell>
          <cell r="K202">
            <v>4.3200199999999995</v>
          </cell>
          <cell r="L202">
            <v>188.77</v>
          </cell>
          <cell r="M202">
            <v>2</v>
          </cell>
          <cell r="N202">
            <v>8.6400399999999991</v>
          </cell>
          <cell r="O202">
            <v>2</v>
          </cell>
          <cell r="P202">
            <v>377.54</v>
          </cell>
          <cell r="Q202"/>
          <cell r="R202">
            <v>0</v>
          </cell>
          <cell r="S202">
            <v>2</v>
          </cell>
          <cell r="T202">
            <v>377.54</v>
          </cell>
          <cell r="U202" t="str">
            <v>UC200*210*12*10</v>
          </cell>
        </row>
        <row r="203">
          <cell r="D203" t="str">
            <v>S-25-02-L</v>
          </cell>
          <cell r="E203" t="str">
            <v>UC</v>
          </cell>
          <cell r="F203" t="str">
            <v>200*210*12*10</v>
          </cell>
          <cell r="G203" t="str">
            <v>قرینه</v>
          </cell>
          <cell r="H203">
            <v>3758</v>
          </cell>
          <cell r="I203">
            <v>3758</v>
          </cell>
          <cell r="J203">
            <v>1.22</v>
          </cell>
          <cell r="K203">
            <v>4.5847600000000002</v>
          </cell>
          <cell r="L203">
            <v>199.49</v>
          </cell>
          <cell r="M203">
            <v>2</v>
          </cell>
          <cell r="N203">
            <v>9.1695200000000003</v>
          </cell>
          <cell r="O203">
            <v>2</v>
          </cell>
          <cell r="P203">
            <v>398.98</v>
          </cell>
          <cell r="Q203"/>
          <cell r="R203">
            <v>0</v>
          </cell>
          <cell r="S203">
            <v>2</v>
          </cell>
          <cell r="T203">
            <v>398.98</v>
          </cell>
          <cell r="U203" t="str">
            <v>UC200*210*12*10</v>
          </cell>
        </row>
        <row r="204">
          <cell r="D204" t="str">
            <v>S-25-02A-L</v>
          </cell>
          <cell r="E204" t="str">
            <v>UC</v>
          </cell>
          <cell r="F204" t="str">
            <v>200*210*12*10</v>
          </cell>
          <cell r="G204" t="str">
            <v>قرینه</v>
          </cell>
          <cell r="H204">
            <v>3614</v>
          </cell>
          <cell r="I204">
            <v>3614</v>
          </cell>
          <cell r="J204">
            <v>1.22</v>
          </cell>
          <cell r="K204">
            <v>4.4090800000000003</v>
          </cell>
          <cell r="L204">
            <v>192.63</v>
          </cell>
          <cell r="M204">
            <v>2</v>
          </cell>
          <cell r="N204">
            <v>8.8181600000000007</v>
          </cell>
          <cell r="O204">
            <v>2</v>
          </cell>
          <cell r="P204">
            <v>385.26</v>
          </cell>
          <cell r="Q204"/>
          <cell r="R204">
            <v>0</v>
          </cell>
          <cell r="S204">
            <v>2</v>
          </cell>
          <cell r="T204">
            <v>385.26</v>
          </cell>
          <cell r="U204" t="str">
            <v>UC200*210*12*10</v>
          </cell>
        </row>
        <row r="205">
          <cell r="D205" t="str">
            <v>S-25-03-L</v>
          </cell>
          <cell r="E205" t="str">
            <v>UC</v>
          </cell>
          <cell r="F205" t="str">
            <v>200*210*12*10</v>
          </cell>
          <cell r="G205" t="str">
            <v>قرینه</v>
          </cell>
          <cell r="H205">
            <v>5471</v>
          </cell>
          <cell r="I205">
            <v>5471</v>
          </cell>
          <cell r="J205">
            <v>1.22</v>
          </cell>
          <cell r="K205">
            <v>6.67462</v>
          </cell>
          <cell r="L205">
            <v>292.02999999999997</v>
          </cell>
          <cell r="M205">
            <v>3</v>
          </cell>
          <cell r="N205">
            <v>20.023859999999999</v>
          </cell>
          <cell r="O205">
            <v>3</v>
          </cell>
          <cell r="P205">
            <v>876.08999999999992</v>
          </cell>
          <cell r="Q205"/>
          <cell r="R205">
            <v>0</v>
          </cell>
          <cell r="S205">
            <v>3</v>
          </cell>
          <cell r="T205">
            <v>876.08999999999992</v>
          </cell>
          <cell r="U205" t="str">
            <v>UC200*210*12*10</v>
          </cell>
        </row>
        <row r="206">
          <cell r="D206" t="str">
            <v>S-25-03A-L</v>
          </cell>
          <cell r="E206" t="str">
            <v>UC</v>
          </cell>
          <cell r="F206" t="str">
            <v>200*210*12*10</v>
          </cell>
          <cell r="G206" t="str">
            <v>قرینه</v>
          </cell>
          <cell r="H206">
            <v>5111</v>
          </cell>
          <cell r="I206">
            <v>5096</v>
          </cell>
          <cell r="J206">
            <v>1.22</v>
          </cell>
          <cell r="K206">
            <v>6.2171199999999995</v>
          </cell>
          <cell r="L206">
            <v>272.27999999999997</v>
          </cell>
          <cell r="M206">
            <v>2</v>
          </cell>
          <cell r="N206">
            <v>12.434239999999999</v>
          </cell>
          <cell r="O206">
            <v>2</v>
          </cell>
          <cell r="P206">
            <v>544.55999999999995</v>
          </cell>
          <cell r="Q206"/>
          <cell r="R206">
            <v>0</v>
          </cell>
          <cell r="S206">
            <v>2</v>
          </cell>
          <cell r="T206">
            <v>544.55999999999995</v>
          </cell>
          <cell r="U206" t="str">
            <v>UC200*210*12*10</v>
          </cell>
        </row>
        <row r="207">
          <cell r="D207" t="str">
            <v>S26-01</v>
          </cell>
          <cell r="E207" t="str">
            <v>UC</v>
          </cell>
          <cell r="F207" t="str">
            <v>160*160*12*8</v>
          </cell>
          <cell r="G207" t="str">
            <v>قرینه</v>
          </cell>
          <cell r="H207">
            <v>2415</v>
          </cell>
          <cell r="I207">
            <v>2415</v>
          </cell>
          <cell r="J207">
            <v>0.94399999999999995</v>
          </cell>
          <cell r="K207">
            <v>2.2797599999999996</v>
          </cell>
          <cell r="L207">
            <v>93.48</v>
          </cell>
          <cell r="M207">
            <v>2</v>
          </cell>
          <cell r="N207">
            <v>4.5595199999999991</v>
          </cell>
          <cell r="O207">
            <v>2</v>
          </cell>
          <cell r="P207">
            <v>186.96</v>
          </cell>
          <cell r="Q207">
            <v>1</v>
          </cell>
          <cell r="R207">
            <v>93.48</v>
          </cell>
          <cell r="S207">
            <v>3</v>
          </cell>
          <cell r="T207">
            <v>280.44</v>
          </cell>
          <cell r="U207" t="str">
            <v>UC160*160*12*8</v>
          </cell>
        </row>
        <row r="208">
          <cell r="D208" t="str">
            <v>S26-02</v>
          </cell>
          <cell r="E208" t="str">
            <v>UC</v>
          </cell>
          <cell r="F208" t="str">
            <v>160*160*12*8</v>
          </cell>
          <cell r="G208" t="str">
            <v>غیرقرینه</v>
          </cell>
          <cell r="H208">
            <v>2383</v>
          </cell>
          <cell r="I208">
            <v>2235</v>
          </cell>
          <cell r="J208">
            <v>0.94399999999999995</v>
          </cell>
          <cell r="K208">
            <v>2.1098399999999997</v>
          </cell>
          <cell r="L208">
            <v>92.18</v>
          </cell>
          <cell r="M208">
            <v>2</v>
          </cell>
          <cell r="N208">
            <v>4.2196799999999994</v>
          </cell>
          <cell r="O208">
            <v>2</v>
          </cell>
          <cell r="P208">
            <v>184.36</v>
          </cell>
          <cell r="Q208">
            <v>1</v>
          </cell>
          <cell r="R208">
            <v>92.18</v>
          </cell>
          <cell r="S208">
            <v>3</v>
          </cell>
          <cell r="T208">
            <v>276.54000000000002</v>
          </cell>
          <cell r="U208" t="str">
            <v>UC160*160*12*8</v>
          </cell>
        </row>
        <row r="209">
          <cell r="D209" t="str">
            <v>S26-03</v>
          </cell>
          <cell r="E209" t="str">
            <v>UC</v>
          </cell>
          <cell r="F209" t="str">
            <v>220*210*12*8</v>
          </cell>
          <cell r="G209" t="str">
            <v>قرینه</v>
          </cell>
          <cell r="H209">
            <v>1510</v>
          </cell>
          <cell r="I209">
            <v>1510</v>
          </cell>
          <cell r="J209">
            <v>1.284</v>
          </cell>
          <cell r="K209">
            <v>1.9388400000000001</v>
          </cell>
          <cell r="L209">
            <v>80.22</v>
          </cell>
          <cell r="M209">
            <v>7</v>
          </cell>
          <cell r="N209">
            <v>13.57188</v>
          </cell>
          <cell r="O209">
            <v>7</v>
          </cell>
          <cell r="P209">
            <v>561.54</v>
          </cell>
          <cell r="Q209">
            <v>1</v>
          </cell>
          <cell r="R209">
            <v>80.22</v>
          </cell>
          <cell r="S209">
            <v>8</v>
          </cell>
          <cell r="T209">
            <v>641.76</v>
          </cell>
          <cell r="U209" t="str">
            <v>UC220*210*12*8</v>
          </cell>
        </row>
        <row r="210">
          <cell r="D210" t="str">
            <v>S26-04</v>
          </cell>
          <cell r="E210" t="str">
            <v>UC</v>
          </cell>
          <cell r="F210" t="str">
            <v>160*160*12*8</v>
          </cell>
          <cell r="G210" t="str">
            <v>قرینه</v>
          </cell>
          <cell r="H210">
            <v>2402</v>
          </cell>
          <cell r="I210">
            <v>2251</v>
          </cell>
          <cell r="J210">
            <v>0.94399999999999995</v>
          </cell>
          <cell r="K210">
            <v>2.1249440000000002</v>
          </cell>
          <cell r="L210">
            <v>92.9</v>
          </cell>
          <cell r="M210">
            <v>14</v>
          </cell>
          <cell r="N210">
            <v>29.749216000000004</v>
          </cell>
          <cell r="O210">
            <v>14</v>
          </cell>
          <cell r="P210">
            <v>1300.6000000000001</v>
          </cell>
          <cell r="Q210">
            <v>1</v>
          </cell>
          <cell r="R210">
            <v>92.9</v>
          </cell>
          <cell r="S210">
            <v>15</v>
          </cell>
          <cell r="T210">
            <v>1393.5000000000002</v>
          </cell>
          <cell r="U210" t="str">
            <v>UC160*160*12*8</v>
          </cell>
        </row>
        <row r="211">
          <cell r="D211" t="str">
            <v>S26-05</v>
          </cell>
          <cell r="E211" t="str">
            <v>UC</v>
          </cell>
          <cell r="F211" t="str">
            <v>220*210*12*8</v>
          </cell>
          <cell r="G211" t="str">
            <v>قرینه</v>
          </cell>
          <cell r="H211">
            <v>1814</v>
          </cell>
          <cell r="I211">
            <v>1814</v>
          </cell>
          <cell r="J211">
            <v>1.284</v>
          </cell>
          <cell r="K211">
            <v>2.3291759999999999</v>
          </cell>
          <cell r="L211">
            <v>96.37</v>
          </cell>
          <cell r="M211">
            <v>2</v>
          </cell>
          <cell r="N211">
            <v>4.6583519999999998</v>
          </cell>
          <cell r="O211">
            <v>2</v>
          </cell>
          <cell r="P211">
            <v>192.74</v>
          </cell>
          <cell r="Q211">
            <v>1</v>
          </cell>
          <cell r="R211">
            <v>96.37</v>
          </cell>
          <cell r="S211">
            <v>3</v>
          </cell>
          <cell r="T211">
            <v>289.11</v>
          </cell>
          <cell r="U211" t="str">
            <v>UC220*210*12*8</v>
          </cell>
        </row>
        <row r="212">
          <cell r="D212" t="str">
            <v>S26-06</v>
          </cell>
          <cell r="E212" t="str">
            <v>UC</v>
          </cell>
          <cell r="F212" t="str">
            <v>120*130*10*8</v>
          </cell>
          <cell r="G212" t="str">
            <v>قرینه</v>
          </cell>
          <cell r="H212">
            <v>1510</v>
          </cell>
          <cell r="I212">
            <v>1510</v>
          </cell>
          <cell r="J212">
            <v>0.6</v>
          </cell>
          <cell r="K212">
            <v>0.90600000000000003</v>
          </cell>
          <cell r="L212">
            <v>38.880000000000003</v>
          </cell>
          <cell r="M212">
            <v>10</v>
          </cell>
          <cell r="N212">
            <v>9.06</v>
          </cell>
          <cell r="O212">
            <v>10</v>
          </cell>
          <cell r="P212">
            <v>388.8</v>
          </cell>
          <cell r="Q212">
            <v>1</v>
          </cell>
          <cell r="R212">
            <v>38.880000000000003</v>
          </cell>
          <cell r="S212">
            <v>11</v>
          </cell>
          <cell r="T212">
            <v>427.68</v>
          </cell>
          <cell r="U212" t="str">
            <v>UC120*130*10*8</v>
          </cell>
        </row>
        <row r="213">
          <cell r="D213" t="str">
            <v>S26-A-03</v>
          </cell>
          <cell r="E213" t="str">
            <v>UC</v>
          </cell>
          <cell r="F213" t="str">
            <v>370*370*25*15</v>
          </cell>
          <cell r="G213" t="str">
            <v>غیرقرینه</v>
          </cell>
          <cell r="H213">
            <v>1819</v>
          </cell>
          <cell r="I213">
            <v>1573</v>
          </cell>
          <cell r="J213">
            <v>2.19</v>
          </cell>
          <cell r="K213">
            <v>3.4448699999999999</v>
          </cell>
          <cell r="L213">
            <v>331.42</v>
          </cell>
          <cell r="M213">
            <v>1</v>
          </cell>
          <cell r="N213">
            <v>3.4448699999999999</v>
          </cell>
          <cell r="O213">
            <v>1</v>
          </cell>
          <cell r="P213">
            <v>331.42</v>
          </cell>
          <cell r="Q213">
            <v>0</v>
          </cell>
          <cell r="R213">
            <v>0</v>
          </cell>
          <cell r="S213">
            <v>1</v>
          </cell>
          <cell r="T213">
            <v>331.42</v>
          </cell>
          <cell r="U213" t="str">
            <v>UC370*370*25*15</v>
          </cell>
        </row>
        <row r="214">
          <cell r="D214" t="str">
            <v>S26-A-04</v>
          </cell>
          <cell r="E214" t="str">
            <v>UC</v>
          </cell>
          <cell r="F214" t="str">
            <v>160*155*10*8</v>
          </cell>
          <cell r="G214" t="str">
            <v>قرینه</v>
          </cell>
          <cell r="H214">
            <v>2134</v>
          </cell>
          <cell r="I214">
            <v>2057</v>
          </cell>
          <cell r="J214">
            <v>0.93400000000000005</v>
          </cell>
          <cell r="K214">
            <v>1.921238</v>
          </cell>
          <cell r="L214">
            <v>71.69</v>
          </cell>
          <cell r="M214">
            <v>2</v>
          </cell>
          <cell r="N214">
            <v>3.842476</v>
          </cell>
          <cell r="O214">
            <v>2</v>
          </cell>
          <cell r="P214">
            <v>143.38</v>
          </cell>
          <cell r="Q214">
            <v>0</v>
          </cell>
          <cell r="R214">
            <v>0</v>
          </cell>
          <cell r="S214">
            <v>2</v>
          </cell>
          <cell r="T214">
            <v>143.38</v>
          </cell>
          <cell r="U214" t="str">
            <v>UC160*155*10*8</v>
          </cell>
        </row>
        <row r="215">
          <cell r="D215" t="str">
            <v>S26-B-04</v>
          </cell>
          <cell r="E215" t="str">
            <v>UC</v>
          </cell>
          <cell r="F215" t="str">
            <v>220*210*12*10</v>
          </cell>
          <cell r="G215" t="str">
            <v>قرینه</v>
          </cell>
          <cell r="H215">
            <v>2004</v>
          </cell>
          <cell r="I215">
            <v>1899</v>
          </cell>
          <cell r="J215">
            <v>1.284</v>
          </cell>
          <cell r="K215">
            <v>2.4383160000000004</v>
          </cell>
          <cell r="L215">
            <v>106.49</v>
          </cell>
          <cell r="M215">
            <v>2</v>
          </cell>
          <cell r="N215">
            <v>4.8766320000000007</v>
          </cell>
          <cell r="O215">
            <v>2</v>
          </cell>
          <cell r="P215">
            <v>212.98</v>
          </cell>
          <cell r="Q215">
            <v>0</v>
          </cell>
          <cell r="R215">
            <v>0</v>
          </cell>
          <cell r="S215">
            <v>2</v>
          </cell>
          <cell r="T215">
            <v>212.98</v>
          </cell>
          <cell r="U215" t="str">
            <v>UC220*210*12*10</v>
          </cell>
        </row>
        <row r="216">
          <cell r="D216" t="str">
            <v>S26-E-03</v>
          </cell>
          <cell r="E216" t="str">
            <v>UC</v>
          </cell>
          <cell r="F216" t="str">
            <v>160*160*12*8</v>
          </cell>
          <cell r="G216" t="str">
            <v>قرینه</v>
          </cell>
          <cell r="H216">
            <v>2779</v>
          </cell>
          <cell r="I216">
            <v>2597</v>
          </cell>
          <cell r="J216">
            <v>0.94399999999999995</v>
          </cell>
          <cell r="K216">
            <v>2.451568</v>
          </cell>
          <cell r="L216">
            <v>107.52</v>
          </cell>
          <cell r="M216">
            <v>1</v>
          </cell>
          <cell r="N216">
            <v>2.451568</v>
          </cell>
          <cell r="O216">
            <v>1</v>
          </cell>
          <cell r="P216">
            <v>107.52</v>
          </cell>
          <cell r="Q216">
            <v>0</v>
          </cell>
          <cell r="R216">
            <v>0</v>
          </cell>
          <cell r="S216">
            <v>1</v>
          </cell>
          <cell r="T216">
            <v>107.52</v>
          </cell>
          <cell r="U216" t="str">
            <v>UC160*160*12*8</v>
          </cell>
        </row>
        <row r="217">
          <cell r="D217" t="str">
            <v>S26-D-04</v>
          </cell>
          <cell r="E217" t="str">
            <v>UC</v>
          </cell>
          <cell r="F217" t="str">
            <v>160*160*12*8</v>
          </cell>
          <cell r="G217" t="str">
            <v>قرینه</v>
          </cell>
          <cell r="H217">
            <v>2779</v>
          </cell>
          <cell r="I217">
            <v>2597</v>
          </cell>
          <cell r="J217">
            <v>0.94399999999999995</v>
          </cell>
          <cell r="K217">
            <v>2.451568</v>
          </cell>
          <cell r="L217">
            <v>107.52</v>
          </cell>
          <cell r="M217">
            <v>1</v>
          </cell>
          <cell r="N217">
            <v>2.451568</v>
          </cell>
          <cell r="O217">
            <v>1</v>
          </cell>
          <cell r="P217">
            <v>107.52</v>
          </cell>
          <cell r="Q217">
            <v>0</v>
          </cell>
          <cell r="R217">
            <v>0</v>
          </cell>
          <cell r="S217">
            <v>1</v>
          </cell>
          <cell r="T217">
            <v>107.52</v>
          </cell>
          <cell r="U217" t="str">
            <v>UC160*160*12*8</v>
          </cell>
        </row>
        <row r="218">
          <cell r="D218" t="str">
            <v>S26-F-04</v>
          </cell>
          <cell r="E218" t="str">
            <v>UC</v>
          </cell>
          <cell r="F218" t="str">
            <v>160*160*12*8</v>
          </cell>
          <cell r="G218" t="str">
            <v>قرینه</v>
          </cell>
          <cell r="H218">
            <v>2004</v>
          </cell>
          <cell r="I218">
            <v>1914</v>
          </cell>
          <cell r="J218">
            <v>0.94399999999999995</v>
          </cell>
          <cell r="K218">
            <v>1.8068159999999998</v>
          </cell>
          <cell r="L218">
            <v>77.540000000000006</v>
          </cell>
          <cell r="M218">
            <v>2</v>
          </cell>
          <cell r="N218">
            <v>3.6136319999999995</v>
          </cell>
          <cell r="O218">
            <v>2</v>
          </cell>
          <cell r="P218">
            <v>155.08000000000001</v>
          </cell>
          <cell r="Q218">
            <v>0</v>
          </cell>
          <cell r="R218">
            <v>0</v>
          </cell>
          <cell r="S218">
            <v>2</v>
          </cell>
          <cell r="T218">
            <v>155.08000000000001</v>
          </cell>
          <cell r="U218" t="str">
            <v>UC160*160*12*8</v>
          </cell>
        </row>
        <row r="219">
          <cell r="D219" t="str">
            <v>S26-G-03</v>
          </cell>
          <cell r="E219" t="str">
            <v>UC</v>
          </cell>
          <cell r="F219" t="str">
            <v>370*370*25*15</v>
          </cell>
          <cell r="G219" t="str">
            <v>غیرقرینه</v>
          </cell>
          <cell r="H219">
            <v>1819</v>
          </cell>
          <cell r="I219">
            <v>1573</v>
          </cell>
          <cell r="J219">
            <v>2.19</v>
          </cell>
          <cell r="K219">
            <v>3.4448699999999999</v>
          </cell>
          <cell r="L219">
            <v>331.42</v>
          </cell>
          <cell r="M219">
            <v>1</v>
          </cell>
          <cell r="N219">
            <v>3.4448699999999999</v>
          </cell>
          <cell r="O219">
            <v>1</v>
          </cell>
          <cell r="P219">
            <v>331.42</v>
          </cell>
          <cell r="Q219">
            <v>0</v>
          </cell>
          <cell r="R219">
            <v>0</v>
          </cell>
          <cell r="S219">
            <v>1</v>
          </cell>
          <cell r="T219">
            <v>331.42</v>
          </cell>
          <cell r="U219" t="str">
            <v>UC370*370*25*15</v>
          </cell>
        </row>
        <row r="220">
          <cell r="D220" t="str">
            <v>S26-G-04</v>
          </cell>
          <cell r="E220" t="str">
            <v>UC</v>
          </cell>
          <cell r="F220" t="str">
            <v>160*155*10*8</v>
          </cell>
          <cell r="G220" t="str">
            <v>قرینه</v>
          </cell>
          <cell r="H220">
            <v>2134</v>
          </cell>
          <cell r="I220">
            <v>2057</v>
          </cell>
          <cell r="J220">
            <v>0.93400000000000005</v>
          </cell>
          <cell r="K220">
            <v>1.921238</v>
          </cell>
          <cell r="L220">
            <v>71.69</v>
          </cell>
          <cell r="M220">
            <v>2</v>
          </cell>
          <cell r="N220">
            <v>3.842476</v>
          </cell>
          <cell r="O220">
            <v>2</v>
          </cell>
          <cell r="P220">
            <v>143.38</v>
          </cell>
          <cell r="Q220">
            <v>0</v>
          </cell>
          <cell r="R220">
            <v>0</v>
          </cell>
          <cell r="S220">
            <v>2</v>
          </cell>
          <cell r="T220">
            <v>143.38</v>
          </cell>
          <cell r="U220" t="str">
            <v>UC160*155*10*8</v>
          </cell>
        </row>
        <row r="221">
          <cell r="D221" t="str">
            <v>S-26-01-U</v>
          </cell>
          <cell r="E221" t="str">
            <v>UC</v>
          </cell>
          <cell r="F221" t="str">
            <v>313*308*20*15</v>
          </cell>
          <cell r="G221" t="str">
            <v>غیرقرینه</v>
          </cell>
          <cell r="H221">
            <v>3894</v>
          </cell>
          <cell r="I221">
            <v>3631</v>
          </cell>
          <cell r="J221">
            <v>1.8280000000000001</v>
          </cell>
          <cell r="K221">
            <v>6.6374680000000001</v>
          </cell>
          <cell r="L221">
            <v>468.6</v>
          </cell>
          <cell r="M221">
            <v>8</v>
          </cell>
          <cell r="N221">
            <v>53.099744000000001</v>
          </cell>
          <cell r="O221">
            <v>8</v>
          </cell>
          <cell r="P221">
            <v>3748.8</v>
          </cell>
          <cell r="Q221">
            <v>0</v>
          </cell>
          <cell r="R221">
            <v>0</v>
          </cell>
          <cell r="S221">
            <v>8</v>
          </cell>
          <cell r="T221">
            <v>3748.8</v>
          </cell>
          <cell r="U221" t="str">
            <v>UC313*308*20*15</v>
          </cell>
        </row>
        <row r="222">
          <cell r="D222" t="str">
            <v>S-26-02-U</v>
          </cell>
          <cell r="E222" t="str">
            <v>UC</v>
          </cell>
          <cell r="F222" t="str">
            <v>313*308*20*15</v>
          </cell>
          <cell r="G222" t="str">
            <v>غیرقرینه</v>
          </cell>
          <cell r="H222">
            <v>3827</v>
          </cell>
          <cell r="I222">
            <v>3650</v>
          </cell>
          <cell r="J222">
            <v>1.8280000000000001</v>
          </cell>
          <cell r="K222">
            <v>6.6722000000000001</v>
          </cell>
          <cell r="L222">
            <v>468.43</v>
          </cell>
          <cell r="M222">
            <v>4</v>
          </cell>
          <cell r="N222">
            <v>26.688800000000001</v>
          </cell>
          <cell r="O222">
            <v>4</v>
          </cell>
          <cell r="P222">
            <v>1873.72</v>
          </cell>
          <cell r="Q222">
            <v>0</v>
          </cell>
          <cell r="R222">
            <v>0</v>
          </cell>
          <cell r="S222">
            <v>4</v>
          </cell>
          <cell r="T222">
            <v>1873.72</v>
          </cell>
          <cell r="U222" t="str">
            <v>UC313*308*20*15</v>
          </cell>
        </row>
        <row r="223">
          <cell r="D223" t="str">
            <v>S-26-01-L</v>
          </cell>
          <cell r="E223" t="str">
            <v>UC</v>
          </cell>
          <cell r="F223" t="str">
            <v>200*210*12*10</v>
          </cell>
          <cell r="G223" t="str">
            <v>غیرقرینه</v>
          </cell>
          <cell r="H223">
            <v>3791</v>
          </cell>
          <cell r="I223">
            <v>3753</v>
          </cell>
          <cell r="J223">
            <v>1.22</v>
          </cell>
          <cell r="K223">
            <v>4.5786600000000002</v>
          </cell>
          <cell r="L223">
            <v>201.17</v>
          </cell>
          <cell r="M223">
            <v>8</v>
          </cell>
          <cell r="N223">
            <v>36.629280000000001</v>
          </cell>
          <cell r="O223">
            <v>8</v>
          </cell>
          <cell r="P223">
            <v>1609.36</v>
          </cell>
          <cell r="Q223">
            <v>0</v>
          </cell>
          <cell r="R223">
            <v>0</v>
          </cell>
          <cell r="S223">
            <v>8</v>
          </cell>
          <cell r="T223">
            <v>1609.36</v>
          </cell>
          <cell r="U223" t="str">
            <v>UC200*210*12*10</v>
          </cell>
        </row>
        <row r="224">
          <cell r="D224" t="str">
            <v>S-26-02-L</v>
          </cell>
          <cell r="E224" t="str">
            <v>UC</v>
          </cell>
          <cell r="F224" t="str">
            <v>200*210*12*10</v>
          </cell>
          <cell r="G224" t="str">
            <v>قرینه</v>
          </cell>
          <cell r="H224">
            <v>3758</v>
          </cell>
          <cell r="I224">
            <v>3758</v>
          </cell>
          <cell r="J224">
            <v>1.22</v>
          </cell>
          <cell r="K224">
            <v>4.5847600000000002</v>
          </cell>
          <cell r="L224">
            <v>199.82</v>
          </cell>
          <cell r="M224">
            <v>4</v>
          </cell>
          <cell r="N224">
            <v>18.339040000000001</v>
          </cell>
          <cell r="O224">
            <v>4</v>
          </cell>
          <cell r="P224">
            <v>799.28</v>
          </cell>
          <cell r="Q224">
            <v>0</v>
          </cell>
          <cell r="R224">
            <v>0</v>
          </cell>
          <cell r="S224">
            <v>4</v>
          </cell>
          <cell r="T224">
            <v>799.28</v>
          </cell>
          <cell r="U224" t="str">
            <v>UC200*210*12*10</v>
          </cell>
        </row>
        <row r="225">
          <cell r="D225" t="str">
            <v>S27-01</v>
          </cell>
          <cell r="E225" t="str">
            <v>UC</v>
          </cell>
          <cell r="F225" t="str">
            <v>160*160*12*8</v>
          </cell>
          <cell r="G225" t="str">
            <v>قرینه</v>
          </cell>
          <cell r="H225">
            <v>2415</v>
          </cell>
          <cell r="I225">
            <v>2253</v>
          </cell>
          <cell r="J225">
            <v>0.94399999999999995</v>
          </cell>
          <cell r="K225">
            <v>2.1268319999999998</v>
          </cell>
          <cell r="L225">
            <v>93.48</v>
          </cell>
          <cell r="M225">
            <v>2</v>
          </cell>
          <cell r="N225">
            <v>4.2536639999999997</v>
          </cell>
          <cell r="O225">
            <v>2</v>
          </cell>
          <cell r="P225">
            <v>186.96</v>
          </cell>
          <cell r="Q225">
            <v>1</v>
          </cell>
          <cell r="R225">
            <v>93.48</v>
          </cell>
          <cell r="S225">
            <v>3</v>
          </cell>
          <cell r="T225">
            <v>280.44</v>
          </cell>
          <cell r="U225" t="str">
            <v>UC160*160*12*8</v>
          </cell>
        </row>
        <row r="226">
          <cell r="D226" t="str">
            <v>S27-02</v>
          </cell>
          <cell r="E226" t="str">
            <v>UC</v>
          </cell>
          <cell r="F226" t="str">
            <v>160*160*12*8</v>
          </cell>
          <cell r="G226" t="str">
            <v>غیرقرینه</v>
          </cell>
          <cell r="H226">
            <v>2383</v>
          </cell>
          <cell r="I226">
            <v>2235</v>
          </cell>
          <cell r="J226">
            <v>0.94399999999999995</v>
          </cell>
          <cell r="K226">
            <v>2.1098399999999997</v>
          </cell>
          <cell r="L226">
            <v>92.18</v>
          </cell>
          <cell r="M226">
            <v>2</v>
          </cell>
          <cell r="N226">
            <v>4.2196799999999994</v>
          </cell>
          <cell r="O226">
            <v>2</v>
          </cell>
          <cell r="P226">
            <v>184.36</v>
          </cell>
          <cell r="Q226">
            <v>1</v>
          </cell>
          <cell r="R226">
            <v>92.18</v>
          </cell>
          <cell r="S226">
            <v>3</v>
          </cell>
          <cell r="T226">
            <v>276.54000000000002</v>
          </cell>
          <cell r="U226" t="str">
            <v>UC160*160*12*8</v>
          </cell>
        </row>
        <row r="227">
          <cell r="D227" t="str">
            <v>S27-03</v>
          </cell>
          <cell r="E227" t="str">
            <v>UC</v>
          </cell>
          <cell r="F227" t="str">
            <v>220*210*12*8</v>
          </cell>
          <cell r="G227" t="str">
            <v>قرینه</v>
          </cell>
          <cell r="H227">
            <v>1510</v>
          </cell>
          <cell r="I227">
            <v>1510</v>
          </cell>
          <cell r="J227">
            <v>1.284</v>
          </cell>
          <cell r="K227">
            <v>1.9388400000000001</v>
          </cell>
          <cell r="L227">
            <v>80.22</v>
          </cell>
          <cell r="M227">
            <v>7</v>
          </cell>
          <cell r="N227">
            <v>13.57188</v>
          </cell>
          <cell r="O227">
            <v>7</v>
          </cell>
          <cell r="P227">
            <v>561.54</v>
          </cell>
          <cell r="Q227">
            <v>1</v>
          </cell>
          <cell r="R227">
            <v>80.22</v>
          </cell>
          <cell r="S227">
            <v>8</v>
          </cell>
          <cell r="T227">
            <v>641.76</v>
          </cell>
          <cell r="U227" t="str">
            <v>UC220*210*12*8</v>
          </cell>
        </row>
        <row r="228">
          <cell r="D228" t="str">
            <v>S27-04</v>
          </cell>
          <cell r="E228" t="str">
            <v>UC</v>
          </cell>
          <cell r="F228" t="str">
            <v>160*160*12*8</v>
          </cell>
          <cell r="G228" t="str">
            <v>قرینه</v>
          </cell>
          <cell r="H228">
            <v>2402</v>
          </cell>
          <cell r="I228">
            <v>2251</v>
          </cell>
          <cell r="J228">
            <v>0.94399999999999995</v>
          </cell>
          <cell r="K228">
            <v>2.1249440000000002</v>
          </cell>
          <cell r="L228">
            <v>92.9</v>
          </cell>
          <cell r="M228">
            <v>14</v>
          </cell>
          <cell r="N228">
            <v>29.749216000000004</v>
          </cell>
          <cell r="O228">
            <v>14</v>
          </cell>
          <cell r="P228">
            <v>1300.6000000000001</v>
          </cell>
          <cell r="Q228">
            <v>1</v>
          </cell>
          <cell r="R228">
            <v>92.9</v>
          </cell>
          <cell r="S228">
            <v>15</v>
          </cell>
          <cell r="T228">
            <v>1393.5000000000002</v>
          </cell>
          <cell r="U228" t="str">
            <v>UC160*160*12*8</v>
          </cell>
        </row>
        <row r="229">
          <cell r="D229" t="str">
            <v>S27-05</v>
          </cell>
          <cell r="E229" t="str">
            <v>UC</v>
          </cell>
          <cell r="F229" t="str">
            <v>370*370*25*15</v>
          </cell>
          <cell r="G229" t="str">
            <v>غیرقرینه</v>
          </cell>
          <cell r="H229">
            <v>1812</v>
          </cell>
          <cell r="I229">
            <v>1573</v>
          </cell>
          <cell r="J229">
            <v>2.19</v>
          </cell>
          <cell r="K229">
            <v>3.4448699999999999</v>
          </cell>
          <cell r="L229">
            <v>320.17</v>
          </cell>
          <cell r="M229">
            <v>2</v>
          </cell>
          <cell r="N229">
            <v>6.8897399999999998</v>
          </cell>
          <cell r="O229">
            <v>2</v>
          </cell>
          <cell r="P229">
            <v>640.34</v>
          </cell>
          <cell r="Q229">
            <v>1</v>
          </cell>
          <cell r="R229">
            <v>320.17</v>
          </cell>
          <cell r="S229">
            <v>3</v>
          </cell>
          <cell r="T229">
            <v>960.51</v>
          </cell>
          <cell r="U229" t="str">
            <v>UC370*370*25*15</v>
          </cell>
        </row>
        <row r="230">
          <cell r="D230" t="str">
            <v>S27-06</v>
          </cell>
          <cell r="E230" t="str">
            <v>UC</v>
          </cell>
          <cell r="F230" t="str">
            <v>120*130*10*8</v>
          </cell>
          <cell r="G230" t="str">
            <v>قرینه</v>
          </cell>
          <cell r="H230">
            <v>1510</v>
          </cell>
          <cell r="I230">
            <v>1510</v>
          </cell>
          <cell r="J230">
            <v>0.6</v>
          </cell>
          <cell r="K230">
            <v>0.90600000000000003</v>
          </cell>
          <cell r="L230">
            <v>38.880000000000003</v>
          </cell>
          <cell r="M230">
            <v>10</v>
          </cell>
          <cell r="N230">
            <v>9.06</v>
          </cell>
          <cell r="O230">
            <v>10</v>
          </cell>
          <cell r="P230">
            <v>388.8</v>
          </cell>
          <cell r="Q230">
            <v>1</v>
          </cell>
          <cell r="R230">
            <v>38.880000000000003</v>
          </cell>
          <cell r="S230">
            <v>11</v>
          </cell>
          <cell r="T230">
            <v>427.68</v>
          </cell>
          <cell r="U230" t="str">
            <v>UC120*130*10*8</v>
          </cell>
        </row>
        <row r="231">
          <cell r="D231" t="str">
            <v>S-27-01-U</v>
          </cell>
          <cell r="E231" t="str">
            <v>UC</v>
          </cell>
          <cell r="F231" t="str">
            <v>313*308*20*15</v>
          </cell>
          <cell r="G231" t="str">
            <v>غیرقرینه</v>
          </cell>
          <cell r="H231">
            <v>3011</v>
          </cell>
          <cell r="I231">
            <v>2911</v>
          </cell>
          <cell r="J231">
            <v>1.8280000000000001</v>
          </cell>
          <cell r="K231">
            <v>5.3213080000000001</v>
          </cell>
          <cell r="L231">
            <v>365.46</v>
          </cell>
          <cell r="M231">
            <v>8</v>
          </cell>
          <cell r="N231">
            <v>42.570464000000001</v>
          </cell>
          <cell r="O231" t="e">
            <v>#N/A</v>
          </cell>
          <cell r="P231">
            <v>365.46</v>
          </cell>
          <cell r="Q231">
            <v>0</v>
          </cell>
          <cell r="R231">
            <v>0</v>
          </cell>
          <cell r="S231" t="e">
            <v>#N/A</v>
          </cell>
          <cell r="T231">
            <v>365.46</v>
          </cell>
          <cell r="U231" t="str">
            <v>UC313*308*20*15</v>
          </cell>
        </row>
        <row r="232">
          <cell r="D232" t="str">
            <v>S-27-02-U</v>
          </cell>
          <cell r="E232" t="str">
            <v>UC</v>
          </cell>
          <cell r="F232" t="str">
            <v>313*308*20*15</v>
          </cell>
          <cell r="G232" t="str">
            <v>غیرقرینه</v>
          </cell>
          <cell r="H232">
            <v>3075</v>
          </cell>
          <cell r="I232">
            <v>2782</v>
          </cell>
          <cell r="J232">
            <v>1.8280000000000001</v>
          </cell>
          <cell r="K232">
            <v>5.085496</v>
          </cell>
          <cell r="L232">
            <v>368.02</v>
          </cell>
          <cell r="M232">
            <v>2</v>
          </cell>
          <cell r="N232">
            <v>10.170992</v>
          </cell>
          <cell r="O232" t="e">
            <v>#N/A</v>
          </cell>
          <cell r="P232">
            <v>368.02</v>
          </cell>
          <cell r="Q232">
            <v>0</v>
          </cell>
          <cell r="R232">
            <v>0</v>
          </cell>
          <cell r="S232" t="e">
            <v>#N/A</v>
          </cell>
          <cell r="T232">
            <v>368.02</v>
          </cell>
          <cell r="U232" t="str">
            <v>UC313*308*20*15</v>
          </cell>
        </row>
        <row r="233">
          <cell r="D233" t="str">
            <v>S-27-02A-U</v>
          </cell>
          <cell r="E233" t="str">
            <v>UC</v>
          </cell>
          <cell r="F233" t="str">
            <v>313*308*20*15</v>
          </cell>
          <cell r="G233" t="str">
            <v>غیرقرینه</v>
          </cell>
          <cell r="H233">
            <v>3083</v>
          </cell>
          <cell r="I233">
            <v>2780</v>
          </cell>
          <cell r="J233">
            <v>1.8280000000000001</v>
          </cell>
          <cell r="K233">
            <v>5.0818400000000006</v>
          </cell>
          <cell r="L233">
            <v>368.61</v>
          </cell>
          <cell r="M233">
            <v>2</v>
          </cell>
          <cell r="N233">
            <v>10.163680000000001</v>
          </cell>
          <cell r="O233" t="e">
            <v>#N/A</v>
          </cell>
          <cell r="P233">
            <v>368.61</v>
          </cell>
          <cell r="Q233">
            <v>0</v>
          </cell>
          <cell r="R233">
            <v>0</v>
          </cell>
          <cell r="S233" t="e">
            <v>#N/A</v>
          </cell>
          <cell r="T233">
            <v>368.61</v>
          </cell>
          <cell r="U233" t="str">
            <v>UC313*308*20*15</v>
          </cell>
        </row>
        <row r="234">
          <cell r="D234" t="str">
            <v>S28-01</v>
          </cell>
          <cell r="E234" t="str">
            <v>UC</v>
          </cell>
          <cell r="F234" t="str">
            <v>160*160*12*8</v>
          </cell>
          <cell r="G234" t="str">
            <v>قرینه</v>
          </cell>
          <cell r="H234">
            <v>2415</v>
          </cell>
          <cell r="I234">
            <v>2253</v>
          </cell>
          <cell r="J234">
            <v>0.94399999999999995</v>
          </cell>
          <cell r="K234">
            <v>2.1268319999999998</v>
          </cell>
          <cell r="L234">
            <v>93.48</v>
          </cell>
          <cell r="M234">
            <v>2</v>
          </cell>
          <cell r="N234">
            <v>4.2536639999999997</v>
          </cell>
          <cell r="O234">
            <v>2</v>
          </cell>
          <cell r="P234">
            <v>186.96</v>
          </cell>
          <cell r="Q234">
            <v>1</v>
          </cell>
          <cell r="R234">
            <v>93.48</v>
          </cell>
          <cell r="S234">
            <v>3</v>
          </cell>
          <cell r="T234">
            <v>280.44</v>
          </cell>
          <cell r="U234" t="str">
            <v>UC160*160*12*8</v>
          </cell>
        </row>
        <row r="235">
          <cell r="D235" t="str">
            <v>S28-02</v>
          </cell>
          <cell r="E235" t="str">
            <v>UC</v>
          </cell>
          <cell r="F235" t="str">
            <v>160*160*12*8</v>
          </cell>
          <cell r="G235" t="str">
            <v>غیرقرینه</v>
          </cell>
          <cell r="H235">
            <v>2383</v>
          </cell>
          <cell r="I235">
            <v>2238</v>
          </cell>
          <cell r="J235">
            <v>0.94399999999999995</v>
          </cell>
          <cell r="K235">
            <v>2.1126719999999999</v>
          </cell>
          <cell r="L235">
            <v>92.18</v>
          </cell>
          <cell r="M235">
            <v>2</v>
          </cell>
          <cell r="N235">
            <v>4.2253439999999998</v>
          </cell>
          <cell r="O235">
            <v>2</v>
          </cell>
          <cell r="P235">
            <v>184.36</v>
          </cell>
          <cell r="Q235">
            <v>1</v>
          </cell>
          <cell r="R235">
            <v>92.18</v>
          </cell>
          <cell r="S235">
            <v>3</v>
          </cell>
          <cell r="T235">
            <v>276.54000000000002</v>
          </cell>
          <cell r="U235" t="str">
            <v>UC160*160*12*8</v>
          </cell>
        </row>
        <row r="236">
          <cell r="D236" t="str">
            <v>S28-03</v>
          </cell>
          <cell r="E236" t="str">
            <v>UC</v>
          </cell>
          <cell r="F236" t="str">
            <v>220*210*12*8</v>
          </cell>
          <cell r="G236" t="str">
            <v>قرینه</v>
          </cell>
          <cell r="H236">
            <v>1510</v>
          </cell>
          <cell r="I236">
            <v>1510</v>
          </cell>
          <cell r="J236">
            <v>1.284</v>
          </cell>
          <cell r="K236">
            <v>1.9388400000000001</v>
          </cell>
          <cell r="L236">
            <v>80.22</v>
          </cell>
          <cell r="M236">
            <v>7</v>
          </cell>
          <cell r="N236">
            <v>13.57188</v>
          </cell>
          <cell r="O236">
            <v>7</v>
          </cell>
          <cell r="P236">
            <v>561.54</v>
          </cell>
          <cell r="Q236">
            <v>1</v>
          </cell>
          <cell r="R236">
            <v>80.22</v>
          </cell>
          <cell r="S236">
            <v>8</v>
          </cell>
          <cell r="T236">
            <v>641.76</v>
          </cell>
          <cell r="U236" t="str">
            <v>UC220*210*12*8</v>
          </cell>
        </row>
        <row r="237">
          <cell r="D237" t="str">
            <v>S28-04</v>
          </cell>
          <cell r="E237" t="str">
            <v>UC</v>
          </cell>
          <cell r="F237" t="str">
            <v>160*160*12*8</v>
          </cell>
          <cell r="G237" t="str">
            <v>قرینه</v>
          </cell>
          <cell r="H237">
            <v>2402</v>
          </cell>
          <cell r="I237">
            <v>2251</v>
          </cell>
          <cell r="J237">
            <v>0.94399999999999995</v>
          </cell>
          <cell r="K237">
            <v>2.1249440000000002</v>
          </cell>
          <cell r="L237">
            <v>92.9</v>
          </cell>
          <cell r="M237">
            <v>14</v>
          </cell>
          <cell r="N237">
            <v>29.749216000000004</v>
          </cell>
          <cell r="O237">
            <v>14</v>
          </cell>
          <cell r="P237">
            <v>1300.6000000000001</v>
          </cell>
          <cell r="Q237">
            <v>1</v>
          </cell>
          <cell r="R237">
            <v>92.9</v>
          </cell>
          <cell r="S237">
            <v>15</v>
          </cell>
          <cell r="T237">
            <v>1393.5000000000002</v>
          </cell>
          <cell r="U237" t="str">
            <v>UC160*160*12*8</v>
          </cell>
        </row>
        <row r="238">
          <cell r="D238" t="str">
            <v>S28-05</v>
          </cell>
          <cell r="E238" t="str">
            <v>UC</v>
          </cell>
          <cell r="F238" t="str">
            <v>370*370*25*15</v>
          </cell>
          <cell r="G238" t="str">
            <v>غیرقرینه</v>
          </cell>
          <cell r="H238">
            <v>1819</v>
          </cell>
          <cell r="I238">
            <v>1573</v>
          </cell>
          <cell r="J238">
            <v>2.19</v>
          </cell>
          <cell r="K238">
            <v>3.4448699999999999</v>
          </cell>
          <cell r="L238">
            <v>320.17</v>
          </cell>
          <cell r="M238">
            <v>2</v>
          </cell>
          <cell r="N238">
            <v>6.8897399999999998</v>
          </cell>
          <cell r="O238">
            <v>2</v>
          </cell>
          <cell r="P238">
            <v>640.34</v>
          </cell>
          <cell r="Q238">
            <v>1</v>
          </cell>
          <cell r="R238">
            <v>320.17</v>
          </cell>
          <cell r="S238">
            <v>3</v>
          </cell>
          <cell r="T238">
            <v>960.51</v>
          </cell>
          <cell r="U238" t="str">
            <v>UC370*370*25*15</v>
          </cell>
        </row>
        <row r="239">
          <cell r="D239" t="str">
            <v>S28-06</v>
          </cell>
          <cell r="E239" t="str">
            <v>UC</v>
          </cell>
          <cell r="F239" t="str">
            <v>120*130*10*8</v>
          </cell>
          <cell r="G239" t="str">
            <v>قرینه</v>
          </cell>
          <cell r="H239">
            <v>1510</v>
          </cell>
          <cell r="I239">
            <v>1510</v>
          </cell>
          <cell r="J239">
            <v>0.6</v>
          </cell>
          <cell r="K239">
            <v>0.90600000000000003</v>
          </cell>
          <cell r="L239">
            <v>38.880000000000003</v>
          </cell>
          <cell r="M239">
            <v>10</v>
          </cell>
          <cell r="N239">
            <v>9.06</v>
          </cell>
          <cell r="O239">
            <v>10</v>
          </cell>
          <cell r="P239">
            <v>388.8</v>
          </cell>
          <cell r="Q239">
            <v>1</v>
          </cell>
          <cell r="R239">
            <v>38.880000000000003</v>
          </cell>
          <cell r="S239">
            <v>11</v>
          </cell>
          <cell r="T239">
            <v>427.68</v>
          </cell>
          <cell r="U239" t="str">
            <v>UC120*130*10*8</v>
          </cell>
        </row>
        <row r="240">
          <cell r="D240" t="str">
            <v>S28-A-03</v>
          </cell>
          <cell r="E240" t="str">
            <v>UC</v>
          </cell>
          <cell r="F240" t="str">
            <v>370*370*25*15</v>
          </cell>
          <cell r="G240" t="str">
            <v>غیرقرینه</v>
          </cell>
          <cell r="H240">
            <v>1819</v>
          </cell>
          <cell r="I240">
            <v>1573</v>
          </cell>
          <cell r="J240">
            <v>2.19</v>
          </cell>
          <cell r="K240">
            <v>3.4448699999999999</v>
          </cell>
          <cell r="L240">
            <v>331.42</v>
          </cell>
          <cell r="M240">
            <v>1</v>
          </cell>
          <cell r="N240">
            <v>3.4448699999999999</v>
          </cell>
          <cell r="O240">
            <v>1</v>
          </cell>
          <cell r="P240">
            <v>331.42</v>
          </cell>
          <cell r="Q240">
            <v>0</v>
          </cell>
          <cell r="R240">
            <v>0</v>
          </cell>
          <cell r="S240">
            <v>1</v>
          </cell>
          <cell r="T240">
            <v>331.42</v>
          </cell>
          <cell r="U240" t="str">
            <v>UC370*370*25*15</v>
          </cell>
        </row>
        <row r="241">
          <cell r="D241" t="str">
            <v>S28-A-04</v>
          </cell>
          <cell r="E241" t="str">
            <v>UC</v>
          </cell>
          <cell r="F241" t="str">
            <v>160*155*10*8</v>
          </cell>
          <cell r="G241" t="str">
            <v>قرینه</v>
          </cell>
          <cell r="H241">
            <v>2134</v>
          </cell>
          <cell r="I241">
            <v>2057</v>
          </cell>
          <cell r="J241">
            <v>0.93400000000000005</v>
          </cell>
          <cell r="K241">
            <v>1.921238</v>
          </cell>
          <cell r="L241">
            <v>71.69</v>
          </cell>
          <cell r="M241">
            <v>2</v>
          </cell>
          <cell r="N241">
            <v>3.842476</v>
          </cell>
          <cell r="O241">
            <v>2</v>
          </cell>
          <cell r="P241">
            <v>143.38</v>
          </cell>
          <cell r="Q241">
            <v>0</v>
          </cell>
          <cell r="R241">
            <v>0</v>
          </cell>
          <cell r="S241">
            <v>2</v>
          </cell>
          <cell r="T241">
            <v>143.38</v>
          </cell>
          <cell r="U241" t="str">
            <v>UC160*155*10*8</v>
          </cell>
        </row>
        <row r="242">
          <cell r="D242" t="str">
            <v>S28-B-04</v>
          </cell>
          <cell r="E242" t="str">
            <v>UC</v>
          </cell>
          <cell r="F242" t="str">
            <v>220*210*12*10</v>
          </cell>
          <cell r="G242" t="str">
            <v>قرینه</v>
          </cell>
          <cell r="H242">
            <v>2004</v>
          </cell>
          <cell r="I242">
            <v>1899</v>
          </cell>
          <cell r="J242">
            <v>1.284</v>
          </cell>
          <cell r="K242">
            <v>2.4383160000000004</v>
          </cell>
          <cell r="L242">
            <v>106.49</v>
          </cell>
          <cell r="M242">
            <v>2</v>
          </cell>
          <cell r="N242">
            <v>4.8766320000000007</v>
          </cell>
          <cell r="O242">
            <v>2</v>
          </cell>
          <cell r="P242">
            <v>212.98</v>
          </cell>
          <cell r="Q242">
            <v>0</v>
          </cell>
          <cell r="R242">
            <v>0</v>
          </cell>
          <cell r="S242">
            <v>2</v>
          </cell>
          <cell r="T242">
            <v>212.98</v>
          </cell>
          <cell r="U242" t="str">
            <v>UC220*210*12*10</v>
          </cell>
        </row>
        <row r="243">
          <cell r="D243" t="str">
            <v>S28-C-03</v>
          </cell>
          <cell r="E243" t="str">
            <v>UC</v>
          </cell>
          <cell r="F243" t="str">
            <v>160*160*12*8</v>
          </cell>
          <cell r="G243" t="str">
            <v>قرینه</v>
          </cell>
          <cell r="H243">
            <v>2468</v>
          </cell>
          <cell r="I243">
            <v>2319</v>
          </cell>
          <cell r="J243">
            <v>0.94399999999999995</v>
          </cell>
          <cell r="K243">
            <v>2.189136</v>
          </cell>
          <cell r="L243">
            <v>95.47</v>
          </cell>
          <cell r="M243">
            <v>1</v>
          </cell>
          <cell r="N243">
            <v>2.189136</v>
          </cell>
          <cell r="O243">
            <v>1</v>
          </cell>
          <cell r="P243">
            <v>95.47</v>
          </cell>
          <cell r="Q243">
            <v>0</v>
          </cell>
          <cell r="R243">
            <v>0</v>
          </cell>
          <cell r="S243">
            <v>1</v>
          </cell>
          <cell r="T243">
            <v>95.47</v>
          </cell>
          <cell r="U243" t="str">
            <v>UC160*160*12*8</v>
          </cell>
        </row>
        <row r="244">
          <cell r="D244" t="str">
            <v>S28-D-04</v>
          </cell>
          <cell r="E244" t="str">
            <v>UC</v>
          </cell>
          <cell r="F244" t="str">
            <v>160*160*12*8</v>
          </cell>
          <cell r="G244" t="str">
            <v>قرینه</v>
          </cell>
          <cell r="H244">
            <v>2779</v>
          </cell>
          <cell r="I244">
            <v>2597</v>
          </cell>
          <cell r="J244">
            <v>0.94399999999999995</v>
          </cell>
          <cell r="K244">
            <v>2.451568</v>
          </cell>
          <cell r="L244">
            <v>107.52</v>
          </cell>
          <cell r="M244">
            <v>1</v>
          </cell>
          <cell r="N244">
            <v>2.451568</v>
          </cell>
          <cell r="O244">
            <v>1</v>
          </cell>
          <cell r="P244">
            <v>107.52</v>
          </cell>
          <cell r="Q244">
            <v>0</v>
          </cell>
          <cell r="R244">
            <v>0</v>
          </cell>
          <cell r="S244">
            <v>1</v>
          </cell>
          <cell r="T244">
            <v>107.52</v>
          </cell>
          <cell r="U244" t="str">
            <v>UC160*160*12*8</v>
          </cell>
        </row>
        <row r="245">
          <cell r="D245" t="str">
            <v>S28-E-03</v>
          </cell>
          <cell r="E245" t="str">
            <v>UC</v>
          </cell>
          <cell r="F245" t="str">
            <v>160*160*12*8</v>
          </cell>
          <cell r="G245" t="e">
            <v>#N/A</v>
          </cell>
          <cell r="H245" t="e">
            <v>#N/A</v>
          </cell>
          <cell r="I245" t="e">
            <v>#N/A</v>
          </cell>
          <cell r="J245" t="e">
            <v>#N/A</v>
          </cell>
          <cell r="K245" t="e">
            <v>#N/A</v>
          </cell>
          <cell r="L245">
            <v>107.52</v>
          </cell>
          <cell r="M245">
            <v>1</v>
          </cell>
          <cell r="N245" t="e">
            <v>#N/A</v>
          </cell>
          <cell r="O245">
            <v>1</v>
          </cell>
          <cell r="P245">
            <v>107.52</v>
          </cell>
          <cell r="Q245">
            <v>0</v>
          </cell>
          <cell r="R245">
            <v>0</v>
          </cell>
          <cell r="S245">
            <v>1</v>
          </cell>
          <cell r="T245">
            <v>107.52</v>
          </cell>
          <cell r="U245" t="str">
            <v>UC160*160*12*8</v>
          </cell>
        </row>
        <row r="246">
          <cell r="D246" t="str">
            <v>S28-F-04</v>
          </cell>
          <cell r="E246" t="str">
            <v>UC</v>
          </cell>
          <cell r="F246" t="str">
            <v>160*160*12*8</v>
          </cell>
          <cell r="G246" t="str">
            <v>قرینه</v>
          </cell>
          <cell r="H246">
            <v>2004</v>
          </cell>
          <cell r="I246">
            <v>1914</v>
          </cell>
          <cell r="J246">
            <v>0.94399999999999995</v>
          </cell>
          <cell r="K246">
            <v>1.8068159999999998</v>
          </cell>
          <cell r="L246">
            <v>77.540000000000006</v>
          </cell>
          <cell r="M246">
            <v>2</v>
          </cell>
          <cell r="N246">
            <v>3.6136319999999995</v>
          </cell>
          <cell r="O246">
            <v>2</v>
          </cell>
          <cell r="P246">
            <v>155.08000000000001</v>
          </cell>
          <cell r="Q246">
            <v>0</v>
          </cell>
          <cell r="R246">
            <v>0</v>
          </cell>
          <cell r="S246">
            <v>2</v>
          </cell>
          <cell r="T246">
            <v>155.08000000000001</v>
          </cell>
          <cell r="U246" t="str">
            <v>UC160*160*12*8</v>
          </cell>
        </row>
        <row r="247">
          <cell r="D247" t="str">
            <v>S28-G-03</v>
          </cell>
          <cell r="E247" t="str">
            <v>UC</v>
          </cell>
          <cell r="F247" t="str">
            <v>370*370*25*15</v>
          </cell>
          <cell r="G247" t="str">
            <v>غیرقرینه</v>
          </cell>
          <cell r="H247">
            <v>1819</v>
          </cell>
          <cell r="I247">
            <v>1573</v>
          </cell>
          <cell r="J247">
            <v>2.19</v>
          </cell>
          <cell r="K247">
            <v>3.4448699999999999</v>
          </cell>
          <cell r="L247">
            <v>331.42</v>
          </cell>
          <cell r="M247">
            <v>1</v>
          </cell>
          <cell r="N247">
            <v>3.4448699999999999</v>
          </cell>
          <cell r="O247">
            <v>1</v>
          </cell>
          <cell r="P247">
            <v>331.42</v>
          </cell>
          <cell r="Q247">
            <v>0</v>
          </cell>
          <cell r="R247">
            <v>0</v>
          </cell>
          <cell r="S247">
            <v>1</v>
          </cell>
          <cell r="T247">
            <v>331.42</v>
          </cell>
          <cell r="U247" t="str">
            <v>UC370*370*25*15</v>
          </cell>
        </row>
        <row r="248">
          <cell r="D248" t="str">
            <v>S28-G-04</v>
          </cell>
          <cell r="E248" t="str">
            <v>UC</v>
          </cell>
          <cell r="F248" t="str">
            <v>160*155*10*8</v>
          </cell>
          <cell r="G248" t="str">
            <v>قرینه</v>
          </cell>
          <cell r="H248">
            <v>2134</v>
          </cell>
          <cell r="I248">
            <v>2057</v>
          </cell>
          <cell r="J248">
            <v>0.93400000000000005</v>
          </cell>
          <cell r="K248">
            <v>1.921238</v>
          </cell>
          <cell r="L248">
            <v>71.69</v>
          </cell>
          <cell r="M248">
            <v>2</v>
          </cell>
          <cell r="N248">
            <v>3.842476</v>
          </cell>
          <cell r="O248">
            <v>2</v>
          </cell>
          <cell r="P248">
            <v>143.38</v>
          </cell>
          <cell r="Q248">
            <v>0</v>
          </cell>
          <cell r="R248">
            <v>0</v>
          </cell>
          <cell r="S248">
            <v>2</v>
          </cell>
          <cell r="T248">
            <v>143.38</v>
          </cell>
          <cell r="U248" t="str">
            <v>UC160*155*10*8</v>
          </cell>
        </row>
        <row r="249">
          <cell r="D249" t="str">
            <v>S-28-01-U</v>
          </cell>
          <cell r="E249" t="str">
            <v>UC</v>
          </cell>
          <cell r="F249" t="str">
            <v>313*308*20*15</v>
          </cell>
          <cell r="G249" t="str">
            <v>غیرقرینه</v>
          </cell>
          <cell r="H249">
            <v>3561</v>
          </cell>
          <cell r="I249">
            <v>3516</v>
          </cell>
          <cell r="J249">
            <v>1.8280000000000001</v>
          </cell>
          <cell r="K249">
            <v>6.4272480000000005</v>
          </cell>
          <cell r="L249">
            <v>462.68</v>
          </cell>
          <cell r="M249">
            <v>8</v>
          </cell>
          <cell r="N249">
            <v>51.417984000000004</v>
          </cell>
          <cell r="O249">
            <v>8</v>
          </cell>
          <cell r="P249">
            <v>462.68</v>
          </cell>
          <cell r="Q249">
            <v>0</v>
          </cell>
          <cell r="R249">
            <v>0</v>
          </cell>
          <cell r="S249">
            <v>8</v>
          </cell>
          <cell r="T249">
            <v>462.68</v>
          </cell>
          <cell r="U249" t="str">
            <v>UC313*308*20*15</v>
          </cell>
        </row>
        <row r="250">
          <cell r="D250" t="str">
            <v>S-28-02-U</v>
          </cell>
          <cell r="E250" t="str">
            <v>UC</v>
          </cell>
          <cell r="F250" t="str">
            <v>313*308*20*15</v>
          </cell>
          <cell r="G250" t="str">
            <v>غیرقرینه</v>
          </cell>
          <cell r="H250">
            <v>3851</v>
          </cell>
          <cell r="I250">
            <v>3634</v>
          </cell>
          <cell r="J250">
            <v>1.8280000000000001</v>
          </cell>
          <cell r="K250">
            <v>6.6429520000000002</v>
          </cell>
          <cell r="L250">
            <v>470.85</v>
          </cell>
          <cell r="M250">
            <v>2</v>
          </cell>
          <cell r="N250">
            <v>13.285904</v>
          </cell>
          <cell r="O250">
            <v>2</v>
          </cell>
          <cell r="P250">
            <v>470.85</v>
          </cell>
          <cell r="Q250">
            <v>0</v>
          </cell>
          <cell r="R250">
            <v>0</v>
          </cell>
          <cell r="S250">
            <v>2</v>
          </cell>
          <cell r="T250">
            <v>470.85</v>
          </cell>
          <cell r="U250" t="str">
            <v>UC313*308*20*15</v>
          </cell>
        </row>
        <row r="251">
          <cell r="D251" t="str">
            <v>S-28-02A-U</v>
          </cell>
          <cell r="E251" t="str">
            <v>UC</v>
          </cell>
          <cell r="F251" t="str">
            <v>313*308*20*15</v>
          </cell>
          <cell r="G251" t="str">
            <v>قرینه</v>
          </cell>
          <cell r="H251">
            <v>3701</v>
          </cell>
          <cell r="I251">
            <v>3566</v>
          </cell>
          <cell r="J251">
            <v>1.8280000000000001</v>
          </cell>
          <cell r="K251">
            <v>6.5186479999999998</v>
          </cell>
          <cell r="L251">
            <v>462.68</v>
          </cell>
          <cell r="M251">
            <v>2</v>
          </cell>
          <cell r="N251">
            <v>13.037296</v>
          </cell>
          <cell r="O251">
            <v>2</v>
          </cell>
          <cell r="P251">
            <v>462.68</v>
          </cell>
          <cell r="Q251">
            <v>0</v>
          </cell>
          <cell r="R251">
            <v>0</v>
          </cell>
          <cell r="S251">
            <v>2</v>
          </cell>
          <cell r="T251">
            <v>462.68</v>
          </cell>
          <cell r="U251" t="str">
            <v>UC313*308*20*15</v>
          </cell>
        </row>
        <row r="252">
          <cell r="D252" t="str">
            <v>S-28-03-U</v>
          </cell>
          <cell r="E252" t="str">
            <v>UC</v>
          </cell>
          <cell r="F252" t="str">
            <v>200*210*12*10</v>
          </cell>
          <cell r="G252" t="str">
            <v>قرینه</v>
          </cell>
          <cell r="H252">
            <v>5486</v>
          </cell>
          <cell r="I252">
            <v>5486</v>
          </cell>
          <cell r="J252">
            <v>1.22</v>
          </cell>
          <cell r="K252">
            <v>6.69292</v>
          </cell>
          <cell r="L252">
            <v>292.3</v>
          </cell>
          <cell r="M252">
            <v>3</v>
          </cell>
          <cell r="N252">
            <v>20.078759999999999</v>
          </cell>
          <cell r="O252">
            <v>3</v>
          </cell>
          <cell r="P252">
            <v>292.3</v>
          </cell>
          <cell r="Q252">
            <v>0</v>
          </cell>
          <cell r="R252">
            <v>0</v>
          </cell>
          <cell r="S252">
            <v>3</v>
          </cell>
          <cell r="T252">
            <v>292.3</v>
          </cell>
          <cell r="U252" t="str">
            <v>UC200*210*12*10</v>
          </cell>
        </row>
        <row r="253">
          <cell r="D253" t="str">
            <v>S-28-03A-U</v>
          </cell>
          <cell r="E253" t="str">
            <v>UC</v>
          </cell>
          <cell r="F253" t="str">
            <v>200*210*12*10</v>
          </cell>
          <cell r="G253" t="str">
            <v>قرینه</v>
          </cell>
          <cell r="H253">
            <v>5118</v>
          </cell>
          <cell r="I253">
            <v>5118</v>
          </cell>
          <cell r="J253">
            <v>1.22</v>
          </cell>
          <cell r="K253">
            <v>6.2439600000000004</v>
          </cell>
          <cell r="L253">
            <v>272.27999999999997</v>
          </cell>
          <cell r="M253">
            <v>2</v>
          </cell>
          <cell r="N253">
            <v>12.487920000000001</v>
          </cell>
          <cell r="O253">
            <v>2</v>
          </cell>
          <cell r="P253">
            <v>272.27999999999997</v>
          </cell>
          <cell r="Q253">
            <v>0</v>
          </cell>
          <cell r="R253">
            <v>0</v>
          </cell>
          <cell r="S253">
            <v>2</v>
          </cell>
          <cell r="T253">
            <v>272.27999999999997</v>
          </cell>
          <cell r="U253" t="str">
            <v>UC200*210*12*10</v>
          </cell>
        </row>
        <row r="254">
          <cell r="D254" t="str">
            <v>S-28-04-U</v>
          </cell>
          <cell r="E254" t="str">
            <v>UC</v>
          </cell>
          <cell r="F254" t="str">
            <v>313*308*20*15</v>
          </cell>
          <cell r="G254" t="str">
            <v>قرینه</v>
          </cell>
          <cell r="H254">
            <v>2743</v>
          </cell>
          <cell r="I254">
            <v>2743</v>
          </cell>
          <cell r="J254">
            <v>1.8280000000000001</v>
          </cell>
          <cell r="K254">
            <v>5.0142040000000003</v>
          </cell>
          <cell r="L254">
            <v>351.52</v>
          </cell>
          <cell r="M254">
            <v>6</v>
          </cell>
          <cell r="N254">
            <v>30.085224000000004</v>
          </cell>
          <cell r="O254">
            <v>6</v>
          </cell>
          <cell r="P254">
            <v>351.52</v>
          </cell>
          <cell r="Q254">
            <v>0</v>
          </cell>
          <cell r="R254">
            <v>0</v>
          </cell>
          <cell r="S254">
            <v>6</v>
          </cell>
          <cell r="T254">
            <v>351.52</v>
          </cell>
          <cell r="U254" t="str">
            <v>UC313*308*20*15</v>
          </cell>
        </row>
        <row r="255">
          <cell r="D255" t="str">
            <v>S-28-01-L</v>
          </cell>
          <cell r="E255" t="str">
            <v>UC</v>
          </cell>
          <cell r="F255" t="str">
            <v>200*210*12*10</v>
          </cell>
          <cell r="G255" t="str">
            <v>غیرقرینه</v>
          </cell>
          <cell r="H255">
            <v>3791</v>
          </cell>
          <cell r="I255">
            <v>3756</v>
          </cell>
          <cell r="J255">
            <v>1.22</v>
          </cell>
          <cell r="K255">
            <v>4.5823199999999993</v>
          </cell>
          <cell r="L255">
            <v>201.17</v>
          </cell>
          <cell r="M255">
            <v>8</v>
          </cell>
          <cell r="N255">
            <v>36.658559999999994</v>
          </cell>
          <cell r="O255">
            <v>8</v>
          </cell>
          <cell r="P255">
            <v>1609.36</v>
          </cell>
          <cell r="Q255">
            <v>0</v>
          </cell>
          <cell r="R255">
            <v>0</v>
          </cell>
          <cell r="S255">
            <v>8</v>
          </cell>
          <cell r="T255">
            <v>1609.36</v>
          </cell>
          <cell r="U255" t="str">
            <v>UC200*210*12*10</v>
          </cell>
        </row>
        <row r="256">
          <cell r="D256" t="str">
            <v>S-28-02-L</v>
          </cell>
          <cell r="E256" t="str">
            <v>UC</v>
          </cell>
          <cell r="F256" t="str">
            <v>200*210*12*10</v>
          </cell>
          <cell r="G256" t="str">
            <v>غیرقرینه</v>
          </cell>
          <cell r="H256">
            <v>3758</v>
          </cell>
          <cell r="I256">
            <v>3715</v>
          </cell>
          <cell r="J256">
            <v>1.22</v>
          </cell>
          <cell r="K256">
            <v>4.5323000000000002</v>
          </cell>
          <cell r="L256">
            <v>199.82</v>
          </cell>
          <cell r="M256">
            <v>4</v>
          </cell>
          <cell r="N256">
            <v>18.129200000000001</v>
          </cell>
          <cell r="O256">
            <v>4</v>
          </cell>
          <cell r="P256">
            <v>799.28</v>
          </cell>
          <cell r="Q256">
            <v>0</v>
          </cell>
          <cell r="R256">
            <v>0</v>
          </cell>
          <cell r="S256">
            <v>4</v>
          </cell>
          <cell r="T256">
            <v>799.28</v>
          </cell>
          <cell r="U256" t="str">
            <v>UC200*210*12*10</v>
          </cell>
        </row>
        <row r="257">
          <cell r="D257" t="str">
            <v>S-28-03-L</v>
          </cell>
          <cell r="E257" t="str">
            <v>UC</v>
          </cell>
          <cell r="F257" t="str">
            <v>200*210*12*10</v>
          </cell>
          <cell r="G257" t="str">
            <v>قرینه</v>
          </cell>
          <cell r="H257">
            <v>5486</v>
          </cell>
          <cell r="I257">
            <v>5486</v>
          </cell>
          <cell r="J257">
            <v>1.22</v>
          </cell>
          <cell r="K257">
            <v>6.69292</v>
          </cell>
          <cell r="L257">
            <v>292.02999999999997</v>
          </cell>
          <cell r="M257">
            <v>3</v>
          </cell>
          <cell r="N257">
            <v>20.078759999999999</v>
          </cell>
          <cell r="O257">
            <v>3</v>
          </cell>
          <cell r="P257">
            <v>876.08999999999992</v>
          </cell>
          <cell r="Q257">
            <v>0</v>
          </cell>
          <cell r="R257">
            <v>0</v>
          </cell>
          <cell r="S257">
            <v>3</v>
          </cell>
          <cell r="T257">
            <v>876.08999999999992</v>
          </cell>
          <cell r="U257" t="str">
            <v>UC200*210*12*10</v>
          </cell>
        </row>
        <row r="258">
          <cell r="D258" t="str">
            <v>S-28-03A-L</v>
          </cell>
          <cell r="E258" t="str">
            <v>UC</v>
          </cell>
          <cell r="F258" t="str">
            <v>200*210*12*10</v>
          </cell>
          <cell r="G258" t="str">
            <v>قرینه</v>
          </cell>
          <cell r="H258">
            <v>5118</v>
          </cell>
          <cell r="I258">
            <v>5118</v>
          </cell>
          <cell r="J258">
            <v>1.22</v>
          </cell>
          <cell r="K258">
            <v>6.2439600000000004</v>
          </cell>
          <cell r="L258">
            <v>272.27999999999997</v>
          </cell>
          <cell r="M258">
            <v>2</v>
          </cell>
          <cell r="N258">
            <v>12.487920000000001</v>
          </cell>
          <cell r="O258">
            <v>2</v>
          </cell>
          <cell r="P258">
            <v>544.55999999999995</v>
          </cell>
          <cell r="Q258">
            <v>0</v>
          </cell>
          <cell r="R258">
            <v>0</v>
          </cell>
          <cell r="S258">
            <v>2</v>
          </cell>
          <cell r="T258">
            <v>544.55999999999995</v>
          </cell>
          <cell r="U258" t="str">
            <v>UC200*210*12*10</v>
          </cell>
        </row>
        <row r="259">
          <cell r="D259" t="str">
            <v>S29-01</v>
          </cell>
          <cell r="E259" t="str">
            <v>UC</v>
          </cell>
          <cell r="F259" t="str">
            <v>160*160*12*8</v>
          </cell>
          <cell r="G259" t="str">
            <v>قرینه</v>
          </cell>
          <cell r="H259">
            <v>2415</v>
          </cell>
          <cell r="I259">
            <v>2253</v>
          </cell>
          <cell r="J259">
            <v>0.94399999999999995</v>
          </cell>
          <cell r="K259">
            <v>2.1268319999999998</v>
          </cell>
          <cell r="L259">
            <v>93.48</v>
          </cell>
          <cell r="M259">
            <v>2</v>
          </cell>
          <cell r="N259">
            <v>4.2536639999999997</v>
          </cell>
          <cell r="O259">
            <v>2</v>
          </cell>
          <cell r="P259">
            <v>186.96</v>
          </cell>
          <cell r="Q259">
            <v>1</v>
          </cell>
          <cell r="R259">
            <v>93.48</v>
          </cell>
          <cell r="S259">
            <v>3</v>
          </cell>
          <cell r="T259">
            <v>280.44</v>
          </cell>
          <cell r="U259" t="str">
            <v>UC160*160*12*8</v>
          </cell>
        </row>
        <row r="260">
          <cell r="D260" t="str">
            <v>S29-02</v>
          </cell>
          <cell r="E260" t="str">
            <v>UC</v>
          </cell>
          <cell r="F260" t="str">
            <v>160*160*12*8</v>
          </cell>
          <cell r="G260" t="str">
            <v>غیرقرینه</v>
          </cell>
          <cell r="H260">
            <v>2383</v>
          </cell>
          <cell r="I260">
            <v>2238</v>
          </cell>
          <cell r="J260">
            <v>0.94399999999999995</v>
          </cell>
          <cell r="K260">
            <v>2.1126719999999999</v>
          </cell>
          <cell r="L260">
            <v>92.18</v>
          </cell>
          <cell r="M260">
            <v>2</v>
          </cell>
          <cell r="N260">
            <v>4.2253439999999998</v>
          </cell>
          <cell r="O260">
            <v>2</v>
          </cell>
          <cell r="P260">
            <v>184.36</v>
          </cell>
          <cell r="Q260">
            <v>1</v>
          </cell>
          <cell r="R260">
            <v>92.18</v>
          </cell>
          <cell r="S260">
            <v>3</v>
          </cell>
          <cell r="T260">
            <v>276.54000000000002</v>
          </cell>
          <cell r="U260" t="str">
            <v>UC160*160*12*8</v>
          </cell>
        </row>
        <row r="261">
          <cell r="D261" t="str">
            <v>S29-03</v>
          </cell>
          <cell r="E261" t="str">
            <v>UC</v>
          </cell>
          <cell r="F261" t="str">
            <v>220*210*12*8</v>
          </cell>
          <cell r="G261" t="str">
            <v>قرینه</v>
          </cell>
          <cell r="H261">
            <v>1510</v>
          </cell>
          <cell r="I261">
            <v>1510</v>
          </cell>
          <cell r="J261">
            <v>1.284</v>
          </cell>
          <cell r="K261">
            <v>1.9388400000000001</v>
          </cell>
          <cell r="L261">
            <v>80.22</v>
          </cell>
          <cell r="M261">
            <v>7</v>
          </cell>
          <cell r="N261">
            <v>13.57188</v>
          </cell>
          <cell r="O261">
            <v>7</v>
          </cell>
          <cell r="P261">
            <v>561.54</v>
          </cell>
          <cell r="Q261">
            <v>1</v>
          </cell>
          <cell r="R261">
            <v>80.22</v>
          </cell>
          <cell r="S261">
            <v>8</v>
          </cell>
          <cell r="T261">
            <v>641.76</v>
          </cell>
          <cell r="U261" t="str">
            <v>UC220*210*12*8</v>
          </cell>
        </row>
        <row r="262">
          <cell r="D262" t="str">
            <v>S29-04</v>
          </cell>
          <cell r="E262" t="str">
            <v>UC</v>
          </cell>
          <cell r="F262" t="str">
            <v>160*160*12*8</v>
          </cell>
          <cell r="G262" t="str">
            <v>قرینه</v>
          </cell>
          <cell r="H262">
            <v>2402</v>
          </cell>
          <cell r="I262">
            <v>2251</v>
          </cell>
          <cell r="J262">
            <v>0.94399999999999995</v>
          </cell>
          <cell r="K262">
            <v>2.1249440000000002</v>
          </cell>
          <cell r="L262">
            <v>92.9</v>
          </cell>
          <cell r="M262">
            <v>14</v>
          </cell>
          <cell r="N262">
            <v>29.749216000000004</v>
          </cell>
          <cell r="O262">
            <v>14</v>
          </cell>
          <cell r="P262">
            <v>1300.6000000000001</v>
          </cell>
          <cell r="Q262">
            <v>1</v>
          </cell>
          <cell r="R262">
            <v>92.9</v>
          </cell>
          <cell r="S262">
            <v>15</v>
          </cell>
          <cell r="T262">
            <v>1393.5000000000002</v>
          </cell>
          <cell r="U262" t="str">
            <v>UC160*160*12*8</v>
          </cell>
        </row>
        <row r="263">
          <cell r="D263" t="str">
            <v>S29-05</v>
          </cell>
          <cell r="E263" t="str">
            <v>UC</v>
          </cell>
          <cell r="F263" t="str">
            <v>220*210*12*8</v>
          </cell>
          <cell r="G263" t="str">
            <v>قرینه</v>
          </cell>
          <cell r="H263">
            <v>1814</v>
          </cell>
          <cell r="I263">
            <v>1814</v>
          </cell>
          <cell r="J263">
            <v>1.284</v>
          </cell>
          <cell r="K263">
            <v>2.3291759999999999</v>
          </cell>
          <cell r="L263">
            <v>96.37</v>
          </cell>
          <cell r="M263">
            <v>2</v>
          </cell>
          <cell r="N263">
            <v>4.6583519999999998</v>
          </cell>
          <cell r="O263">
            <v>2</v>
          </cell>
          <cell r="P263">
            <v>192.74</v>
          </cell>
          <cell r="Q263">
            <v>1</v>
          </cell>
          <cell r="R263">
            <v>96.37</v>
          </cell>
          <cell r="S263">
            <v>3</v>
          </cell>
          <cell r="T263">
            <v>289.11</v>
          </cell>
          <cell r="U263" t="str">
            <v>UC220*210*12*8</v>
          </cell>
        </row>
        <row r="264">
          <cell r="D264" t="str">
            <v>S29-06</v>
          </cell>
          <cell r="E264" t="str">
            <v>UC</v>
          </cell>
          <cell r="F264" t="str">
            <v>120*130*10*8</v>
          </cell>
          <cell r="G264" t="str">
            <v>قرینه</v>
          </cell>
          <cell r="H264">
            <v>1510</v>
          </cell>
          <cell r="I264">
            <v>1510</v>
          </cell>
          <cell r="J264">
            <v>0.6</v>
          </cell>
          <cell r="K264">
            <v>0.90600000000000003</v>
          </cell>
          <cell r="L264">
            <v>38.880000000000003</v>
          </cell>
          <cell r="M264">
            <v>10</v>
          </cell>
          <cell r="N264">
            <v>9.06</v>
          </cell>
          <cell r="O264">
            <v>10</v>
          </cell>
          <cell r="P264">
            <v>388.8</v>
          </cell>
          <cell r="Q264">
            <v>1</v>
          </cell>
          <cell r="R264">
            <v>38.880000000000003</v>
          </cell>
          <cell r="S264">
            <v>11</v>
          </cell>
          <cell r="T264">
            <v>427.68</v>
          </cell>
          <cell r="U264" t="str">
            <v>UC120*130*10*8</v>
          </cell>
        </row>
        <row r="265">
          <cell r="D265" t="str">
            <v>S29-A-05</v>
          </cell>
          <cell r="E265" t="str">
            <v>UC</v>
          </cell>
          <cell r="F265" t="str">
            <v>160*155*10*8</v>
          </cell>
          <cell r="G265" t="str">
            <v>غیرقرینه</v>
          </cell>
          <cell r="H265">
            <v>3099</v>
          </cell>
          <cell r="I265">
            <v>3018</v>
          </cell>
          <cell r="J265">
            <v>0.93400000000000005</v>
          </cell>
          <cell r="K265">
            <v>2.8188120000000003</v>
          </cell>
          <cell r="L265">
            <v>104.13</v>
          </cell>
          <cell r="M265">
            <v>1</v>
          </cell>
          <cell r="N265">
            <v>2.8188120000000003</v>
          </cell>
          <cell r="O265">
            <v>1</v>
          </cell>
          <cell r="P265">
            <v>104.13</v>
          </cell>
          <cell r="Q265">
            <v>0</v>
          </cell>
          <cell r="R265">
            <v>0</v>
          </cell>
          <cell r="S265">
            <v>1</v>
          </cell>
          <cell r="T265">
            <v>104.13</v>
          </cell>
          <cell r="U265" t="str">
            <v>UC160*155*10*8</v>
          </cell>
        </row>
        <row r="266">
          <cell r="D266" t="str">
            <v>S29-B-03</v>
          </cell>
          <cell r="E266" t="str">
            <v>UC</v>
          </cell>
          <cell r="F266" t="str">
            <v>220*210*12*10</v>
          </cell>
          <cell r="G266" t="str">
            <v>قرینه</v>
          </cell>
          <cell r="H266">
            <v>2518</v>
          </cell>
          <cell r="I266">
            <v>2319</v>
          </cell>
          <cell r="J266">
            <v>1.284</v>
          </cell>
          <cell r="K266">
            <v>2.9775960000000001</v>
          </cell>
          <cell r="L266">
            <v>133.78</v>
          </cell>
          <cell r="M266">
            <v>1</v>
          </cell>
          <cell r="N266">
            <v>2.9775960000000001</v>
          </cell>
          <cell r="O266">
            <v>1</v>
          </cell>
          <cell r="P266">
            <v>133.78</v>
          </cell>
          <cell r="Q266">
            <v>0</v>
          </cell>
          <cell r="R266">
            <v>0</v>
          </cell>
          <cell r="S266">
            <v>1</v>
          </cell>
          <cell r="T266">
            <v>133.78</v>
          </cell>
          <cell r="U266" t="str">
            <v>UC220*210*12*10</v>
          </cell>
        </row>
        <row r="267">
          <cell r="D267" t="str">
            <v>S29-C-03</v>
          </cell>
          <cell r="E267" t="str">
            <v>UC</v>
          </cell>
          <cell r="F267" t="str">
            <v>160*160*12*8</v>
          </cell>
          <cell r="G267" t="str">
            <v>قرینه</v>
          </cell>
          <cell r="H267">
            <v>2468</v>
          </cell>
          <cell r="I267">
            <v>2319</v>
          </cell>
          <cell r="J267">
            <v>0.94399999999999995</v>
          </cell>
          <cell r="K267">
            <v>2.189136</v>
          </cell>
          <cell r="L267">
            <v>95.47</v>
          </cell>
          <cell r="M267">
            <v>1</v>
          </cell>
          <cell r="N267">
            <v>2.189136</v>
          </cell>
          <cell r="O267">
            <v>1</v>
          </cell>
          <cell r="P267">
            <v>95.47</v>
          </cell>
          <cell r="Q267">
            <v>0</v>
          </cell>
          <cell r="R267">
            <v>0</v>
          </cell>
          <cell r="S267">
            <v>1</v>
          </cell>
          <cell r="T267">
            <v>95.47</v>
          </cell>
          <cell r="U267" t="str">
            <v>UC160*160*12*8</v>
          </cell>
        </row>
        <row r="268">
          <cell r="D268" t="str">
            <v>S29-D-04</v>
          </cell>
          <cell r="E268" t="str">
            <v>UC</v>
          </cell>
          <cell r="F268" t="str">
            <v>160*160*12*8</v>
          </cell>
          <cell r="G268" t="str">
            <v>قرینه</v>
          </cell>
          <cell r="H268">
            <v>2779</v>
          </cell>
          <cell r="I268">
            <v>2597</v>
          </cell>
          <cell r="J268">
            <v>0.94399999999999995</v>
          </cell>
          <cell r="K268">
            <v>2.451568</v>
          </cell>
          <cell r="L268">
            <v>107.52</v>
          </cell>
          <cell r="M268">
            <v>1</v>
          </cell>
          <cell r="N268">
            <v>2.451568</v>
          </cell>
          <cell r="O268">
            <v>1</v>
          </cell>
          <cell r="P268">
            <v>107.52</v>
          </cell>
          <cell r="Q268">
            <v>0</v>
          </cell>
          <cell r="R268">
            <v>0</v>
          </cell>
          <cell r="S268">
            <v>1</v>
          </cell>
          <cell r="T268">
            <v>107.52</v>
          </cell>
          <cell r="U268" t="str">
            <v>UC160*160*12*8</v>
          </cell>
        </row>
        <row r="269">
          <cell r="D269" t="str">
            <v>S29-E-03</v>
          </cell>
          <cell r="E269" t="str">
            <v>UC</v>
          </cell>
          <cell r="F269" t="str">
            <v>160*160*12*8</v>
          </cell>
          <cell r="G269" t="e">
            <v>#N/A</v>
          </cell>
          <cell r="H269" t="e">
            <v>#N/A</v>
          </cell>
          <cell r="I269" t="e">
            <v>#N/A</v>
          </cell>
          <cell r="J269" t="e">
            <v>#N/A</v>
          </cell>
          <cell r="K269" t="e">
            <v>#N/A</v>
          </cell>
          <cell r="L269">
            <v>107.52</v>
          </cell>
          <cell r="M269">
            <v>1</v>
          </cell>
          <cell r="N269" t="e">
            <v>#N/A</v>
          </cell>
          <cell r="O269">
            <v>1</v>
          </cell>
          <cell r="P269">
            <v>107.52</v>
          </cell>
          <cell r="Q269">
            <v>0</v>
          </cell>
          <cell r="R269">
            <v>0</v>
          </cell>
          <cell r="S269">
            <v>1</v>
          </cell>
          <cell r="T269">
            <v>107.52</v>
          </cell>
          <cell r="U269" t="str">
            <v>UC160*160*12*8</v>
          </cell>
        </row>
        <row r="270">
          <cell r="D270" t="str">
            <v>S29-F-03</v>
          </cell>
          <cell r="E270" t="str">
            <v>UC</v>
          </cell>
          <cell r="F270" t="str">
            <v>220*210*12*8</v>
          </cell>
          <cell r="G270" t="str">
            <v>قرینه</v>
          </cell>
          <cell r="H270">
            <v>2518</v>
          </cell>
          <cell r="I270">
            <v>2319</v>
          </cell>
          <cell r="J270">
            <v>1.284</v>
          </cell>
          <cell r="K270">
            <v>2.9775960000000001</v>
          </cell>
          <cell r="L270">
            <v>133.78</v>
          </cell>
          <cell r="M270">
            <v>1</v>
          </cell>
          <cell r="N270">
            <v>2.9775960000000001</v>
          </cell>
          <cell r="O270">
            <v>1</v>
          </cell>
          <cell r="P270">
            <v>133.78</v>
          </cell>
          <cell r="Q270">
            <v>0</v>
          </cell>
          <cell r="R270">
            <v>0</v>
          </cell>
          <cell r="S270">
            <v>1</v>
          </cell>
          <cell r="T270">
            <v>133.78</v>
          </cell>
          <cell r="U270" t="str">
            <v>UC220*210*12*8</v>
          </cell>
        </row>
        <row r="271">
          <cell r="D271" t="str">
            <v>S29-G-05</v>
          </cell>
          <cell r="E271" t="str">
            <v>UC</v>
          </cell>
          <cell r="F271" t="str">
            <v>160*155*10*8</v>
          </cell>
          <cell r="G271" t="str">
            <v>غیرقرینه</v>
          </cell>
          <cell r="H271">
            <v>3099</v>
          </cell>
          <cell r="I271">
            <v>3018</v>
          </cell>
          <cell r="J271">
            <v>0.93400000000000005</v>
          </cell>
          <cell r="K271">
            <v>2.8188120000000003</v>
          </cell>
          <cell r="L271">
            <v>104.13</v>
          </cell>
          <cell r="M271">
            <v>1</v>
          </cell>
          <cell r="N271">
            <v>2.8188120000000003</v>
          </cell>
          <cell r="O271">
            <v>1</v>
          </cell>
          <cell r="P271">
            <v>104.13</v>
          </cell>
          <cell r="Q271">
            <v>0</v>
          </cell>
          <cell r="R271">
            <v>0</v>
          </cell>
          <cell r="S271">
            <v>1</v>
          </cell>
          <cell r="T271">
            <v>104.13</v>
          </cell>
          <cell r="U271" t="str">
            <v>UC160*155*10*8</v>
          </cell>
        </row>
        <row r="272">
          <cell r="D272" t="str">
            <v>S-29-01A-U</v>
          </cell>
          <cell r="E272" t="str">
            <v>UC</v>
          </cell>
          <cell r="F272" t="str">
            <v>313*308*20*15</v>
          </cell>
          <cell r="G272" t="str">
            <v>غیرقرینه</v>
          </cell>
          <cell r="H272">
            <v>3635</v>
          </cell>
          <cell r="I272">
            <v>2485</v>
          </cell>
          <cell r="J272">
            <v>1.8280000000000001</v>
          </cell>
          <cell r="K272">
            <v>4.5425800000000001</v>
          </cell>
          <cell r="L272">
            <v>450.03</v>
          </cell>
          <cell r="M272">
            <v>2</v>
          </cell>
          <cell r="N272">
            <v>9.0851600000000001</v>
          </cell>
          <cell r="O272">
            <v>2</v>
          </cell>
          <cell r="P272">
            <v>450.03</v>
          </cell>
          <cell r="Q272">
            <v>0</v>
          </cell>
          <cell r="R272">
            <v>0</v>
          </cell>
          <cell r="S272">
            <v>2</v>
          </cell>
          <cell r="T272">
            <v>450.03</v>
          </cell>
          <cell r="U272" t="str">
            <v>UC313*308*20*15</v>
          </cell>
        </row>
        <row r="273">
          <cell r="D273" t="str">
            <v>S-29-02-U</v>
          </cell>
          <cell r="E273" t="str">
            <v>UC</v>
          </cell>
          <cell r="F273" t="str">
            <v>313*308*20*15</v>
          </cell>
          <cell r="G273" t="str">
            <v>غیرقرینه</v>
          </cell>
          <cell r="H273">
            <v>3827</v>
          </cell>
          <cell r="I273">
            <v>3606</v>
          </cell>
          <cell r="J273">
            <v>1.8280000000000001</v>
          </cell>
          <cell r="K273">
            <v>6.5917680000000001</v>
          </cell>
          <cell r="L273">
            <v>468.24</v>
          </cell>
          <cell r="M273">
            <v>2</v>
          </cell>
          <cell r="N273">
            <v>13.183536</v>
          </cell>
          <cell r="O273">
            <v>2</v>
          </cell>
          <cell r="P273">
            <v>468.24</v>
          </cell>
          <cell r="Q273">
            <v>0</v>
          </cell>
          <cell r="R273">
            <v>0</v>
          </cell>
          <cell r="S273">
            <v>2</v>
          </cell>
          <cell r="T273">
            <v>468.24</v>
          </cell>
          <cell r="U273" t="str">
            <v>UC313*308*20*15</v>
          </cell>
        </row>
        <row r="274">
          <cell r="D274" t="str">
            <v>S-29-02A-U</v>
          </cell>
          <cell r="E274" t="str">
            <v>UC</v>
          </cell>
          <cell r="F274" t="str">
            <v>313*308*20*15</v>
          </cell>
          <cell r="G274" t="str">
            <v>غیرقرینه</v>
          </cell>
          <cell r="H274">
            <v>3719</v>
          </cell>
          <cell r="I274">
            <v>3569</v>
          </cell>
          <cell r="J274">
            <v>1.8280000000000001</v>
          </cell>
          <cell r="K274">
            <v>6.5241320000000007</v>
          </cell>
          <cell r="L274">
            <v>458.34</v>
          </cell>
          <cell r="M274">
            <v>2</v>
          </cell>
          <cell r="N274">
            <v>13.048264000000001</v>
          </cell>
          <cell r="O274">
            <v>2</v>
          </cell>
          <cell r="P274">
            <v>458.34</v>
          </cell>
          <cell r="Q274">
            <v>0</v>
          </cell>
          <cell r="R274">
            <v>0</v>
          </cell>
          <cell r="S274">
            <v>2</v>
          </cell>
          <cell r="T274">
            <v>458.34</v>
          </cell>
          <cell r="U274" t="str">
            <v>UC313*308*20*15</v>
          </cell>
        </row>
        <row r="275">
          <cell r="D275" t="str">
            <v>S-29-01-L</v>
          </cell>
          <cell r="E275" t="str">
            <v>UC</v>
          </cell>
          <cell r="F275" t="str">
            <v>200*210*12*10</v>
          </cell>
          <cell r="G275" t="str">
            <v>غیرقرینه</v>
          </cell>
          <cell r="H275">
            <v>3791</v>
          </cell>
          <cell r="I275">
            <v>3756</v>
          </cell>
          <cell r="J275">
            <v>1.22</v>
          </cell>
          <cell r="K275">
            <v>4.5823199999999993</v>
          </cell>
          <cell r="L275">
            <v>200.56</v>
          </cell>
          <cell r="M275">
            <v>6</v>
          </cell>
          <cell r="N275">
            <v>27.493919999999996</v>
          </cell>
          <cell r="O275">
            <v>6</v>
          </cell>
          <cell r="P275">
            <v>1203.3600000000001</v>
          </cell>
          <cell r="Q275">
            <v>0</v>
          </cell>
          <cell r="R275">
            <v>0</v>
          </cell>
          <cell r="S275">
            <v>6</v>
          </cell>
          <cell r="T275">
            <v>1203.3600000000001</v>
          </cell>
          <cell r="U275" t="str">
            <v>UC200*210*12*10</v>
          </cell>
        </row>
        <row r="276">
          <cell r="D276" t="str">
            <v>S-29-01A-L</v>
          </cell>
          <cell r="E276" t="str">
            <v>UC</v>
          </cell>
          <cell r="F276" t="str">
            <v>200*210*12*10</v>
          </cell>
          <cell r="G276" t="str">
            <v>غیرقرینه</v>
          </cell>
          <cell r="H276">
            <v>3541</v>
          </cell>
          <cell r="I276">
            <v>3541</v>
          </cell>
          <cell r="J276">
            <v>1.22</v>
          </cell>
          <cell r="K276">
            <v>4.3200199999999995</v>
          </cell>
          <cell r="L276">
            <v>188.77</v>
          </cell>
          <cell r="M276">
            <v>2</v>
          </cell>
          <cell r="N276">
            <v>8.6400399999999991</v>
          </cell>
          <cell r="O276">
            <v>2</v>
          </cell>
          <cell r="P276">
            <v>377.54</v>
          </cell>
          <cell r="Q276">
            <v>0</v>
          </cell>
          <cell r="R276">
            <v>0</v>
          </cell>
          <cell r="S276">
            <v>2</v>
          </cell>
          <cell r="T276">
            <v>377.54</v>
          </cell>
          <cell r="U276" t="str">
            <v>UC200*210*12*10</v>
          </cell>
        </row>
        <row r="277">
          <cell r="D277" t="str">
            <v>S-29-02-L</v>
          </cell>
          <cell r="E277" t="str">
            <v>UC</v>
          </cell>
          <cell r="F277" t="str">
            <v>200*210*12*10</v>
          </cell>
          <cell r="G277" t="str">
            <v>غیرقرینه</v>
          </cell>
          <cell r="H277">
            <v>3758</v>
          </cell>
          <cell r="I277">
            <v>3715</v>
          </cell>
          <cell r="J277">
            <v>1.22</v>
          </cell>
          <cell r="K277">
            <v>4.5323000000000002</v>
          </cell>
          <cell r="L277">
            <v>199.49</v>
          </cell>
          <cell r="M277">
            <v>2</v>
          </cell>
          <cell r="N277">
            <v>9.0646000000000004</v>
          </cell>
          <cell r="O277">
            <v>2</v>
          </cell>
          <cell r="P277">
            <v>398.98</v>
          </cell>
          <cell r="Q277">
            <v>0</v>
          </cell>
          <cell r="R277">
            <v>0</v>
          </cell>
          <cell r="S277">
            <v>2</v>
          </cell>
          <cell r="T277">
            <v>398.98</v>
          </cell>
          <cell r="U277" t="str">
            <v>UC200*210*12*10</v>
          </cell>
        </row>
        <row r="278">
          <cell r="D278" t="str">
            <v>S-29-02A-L</v>
          </cell>
          <cell r="E278" t="str">
            <v>UC</v>
          </cell>
          <cell r="F278" t="str">
            <v>200*210*12*10</v>
          </cell>
          <cell r="G278" t="str">
            <v>غیرقرینه</v>
          </cell>
          <cell r="H278">
            <v>3614</v>
          </cell>
          <cell r="I278">
            <v>3614</v>
          </cell>
          <cell r="J278">
            <v>1.22</v>
          </cell>
          <cell r="K278">
            <v>4.4090800000000003</v>
          </cell>
          <cell r="L278">
            <v>192.63</v>
          </cell>
          <cell r="M278">
            <v>2</v>
          </cell>
          <cell r="N278">
            <v>8.8181600000000007</v>
          </cell>
          <cell r="O278">
            <v>2</v>
          </cell>
          <cell r="P278">
            <v>385.26</v>
          </cell>
          <cell r="Q278">
            <v>0</v>
          </cell>
          <cell r="R278">
            <v>0</v>
          </cell>
          <cell r="S278">
            <v>2</v>
          </cell>
          <cell r="T278">
            <v>385.26</v>
          </cell>
          <cell r="U278" t="str">
            <v>UC200*210*12*10</v>
          </cell>
        </row>
        <row r="279">
          <cell r="D279" t="str">
            <v>S30-01</v>
          </cell>
          <cell r="E279" t="str">
            <v>UC</v>
          </cell>
          <cell r="F279" t="str">
            <v>220*210*12*8</v>
          </cell>
          <cell r="G279" t="str">
            <v>قرینه</v>
          </cell>
          <cell r="H279">
            <v>2435</v>
          </cell>
          <cell r="I279">
            <v>2200</v>
          </cell>
          <cell r="J279">
            <v>1.284</v>
          </cell>
          <cell r="K279">
            <v>2.8248000000000002</v>
          </cell>
          <cell r="L279">
            <v>129.36000000000001</v>
          </cell>
          <cell r="M279">
            <v>2</v>
          </cell>
          <cell r="N279">
            <v>5.6496000000000004</v>
          </cell>
          <cell r="O279">
            <v>2</v>
          </cell>
          <cell r="P279">
            <v>258.72000000000003</v>
          </cell>
          <cell r="Q279">
            <v>1</v>
          </cell>
          <cell r="R279">
            <v>129.36000000000001</v>
          </cell>
          <cell r="S279">
            <v>3</v>
          </cell>
          <cell r="T279">
            <v>388.08000000000004</v>
          </cell>
          <cell r="U279" t="str">
            <v>UC220*210*12*8</v>
          </cell>
        </row>
        <row r="280">
          <cell r="D280" t="str">
            <v>S30-02</v>
          </cell>
          <cell r="E280" t="str">
            <v>UC</v>
          </cell>
          <cell r="F280" t="str">
            <v>220*210*12*8</v>
          </cell>
          <cell r="G280" t="str">
            <v>غیرقرینه</v>
          </cell>
          <cell r="H280">
            <v>2383</v>
          </cell>
          <cell r="I280">
            <v>2228</v>
          </cell>
          <cell r="J280">
            <v>1.284</v>
          </cell>
          <cell r="K280">
            <v>2.8607519999999997</v>
          </cell>
          <cell r="L280">
            <v>126.6</v>
          </cell>
          <cell r="M280">
            <v>2</v>
          </cell>
          <cell r="N280">
            <v>5.7215039999999995</v>
          </cell>
          <cell r="O280">
            <v>2</v>
          </cell>
          <cell r="P280">
            <v>253.2</v>
          </cell>
          <cell r="Q280">
            <v>1</v>
          </cell>
          <cell r="R280">
            <v>126.6</v>
          </cell>
          <cell r="S280">
            <v>3</v>
          </cell>
          <cell r="T280">
            <v>379.79999999999995</v>
          </cell>
          <cell r="U280" t="str">
            <v>UC220*210*12*8</v>
          </cell>
        </row>
        <row r="281">
          <cell r="D281" t="str">
            <v>S30-03</v>
          </cell>
          <cell r="E281" t="str">
            <v>UC</v>
          </cell>
          <cell r="F281" t="str">
            <v>220*210*12*8</v>
          </cell>
          <cell r="G281" t="str">
            <v>قرینه</v>
          </cell>
          <cell r="H281">
            <v>1510</v>
          </cell>
          <cell r="I281">
            <v>1510</v>
          </cell>
          <cell r="J281">
            <v>1.284</v>
          </cell>
          <cell r="K281">
            <v>1.9388400000000001</v>
          </cell>
          <cell r="L281" t="e">
            <v>#N/A</v>
          </cell>
          <cell r="M281" t="e">
            <v>#N/A</v>
          </cell>
          <cell r="N281" t="e">
            <v>#N/A</v>
          </cell>
          <cell r="O281" t="e">
            <v>#N/A</v>
          </cell>
          <cell r="P281" t="e">
            <v>#N/A</v>
          </cell>
          <cell r="Q281">
            <v>1</v>
          </cell>
          <cell r="R281" t="e">
            <v>#N/A</v>
          </cell>
          <cell r="S281" t="e">
            <v>#N/A</v>
          </cell>
          <cell r="T281" t="e">
            <v>#N/A</v>
          </cell>
          <cell r="U281" t="str">
            <v>UC220*210*12*8</v>
          </cell>
        </row>
        <row r="282">
          <cell r="D282" t="str">
            <v>S30-04</v>
          </cell>
          <cell r="E282" t="str">
            <v>UC</v>
          </cell>
          <cell r="F282" t="str">
            <v>160*160*12*8</v>
          </cell>
          <cell r="G282" t="str">
            <v>قرینه</v>
          </cell>
          <cell r="H282">
            <v>2402</v>
          </cell>
          <cell r="I282">
            <v>2251</v>
          </cell>
          <cell r="J282">
            <v>0.94399999999999995</v>
          </cell>
          <cell r="K282">
            <v>2.1249440000000002</v>
          </cell>
          <cell r="L282">
            <v>92.9</v>
          </cell>
          <cell r="M282">
            <v>10</v>
          </cell>
          <cell r="N282">
            <v>21.24944</v>
          </cell>
          <cell r="O282">
            <v>10</v>
          </cell>
          <cell r="P282">
            <v>929</v>
          </cell>
          <cell r="Q282">
            <v>1</v>
          </cell>
          <cell r="R282">
            <v>92.9</v>
          </cell>
          <cell r="S282">
            <v>11</v>
          </cell>
          <cell r="T282">
            <v>1021.9</v>
          </cell>
          <cell r="U282" t="str">
            <v>UC160*160*12*8</v>
          </cell>
        </row>
        <row r="283">
          <cell r="D283" t="str">
            <v>S30-05</v>
          </cell>
          <cell r="E283" t="str">
            <v>UC</v>
          </cell>
          <cell r="F283" t="str">
            <v>220*210*12*8</v>
          </cell>
          <cell r="G283" t="str">
            <v>قرینه</v>
          </cell>
          <cell r="H283">
            <v>1814</v>
          </cell>
          <cell r="I283">
            <v>1814</v>
          </cell>
          <cell r="J283">
            <v>1.284</v>
          </cell>
          <cell r="K283">
            <v>2.3291759999999999</v>
          </cell>
          <cell r="L283">
            <v>96.37</v>
          </cell>
          <cell r="M283">
            <v>2</v>
          </cell>
          <cell r="N283">
            <v>4.6583519999999998</v>
          </cell>
          <cell r="O283">
            <v>2</v>
          </cell>
          <cell r="P283">
            <v>192.74</v>
          </cell>
          <cell r="Q283">
            <v>1</v>
          </cell>
          <cell r="R283">
            <v>96.37</v>
          </cell>
          <cell r="S283">
            <v>3</v>
          </cell>
          <cell r="T283">
            <v>289.11</v>
          </cell>
          <cell r="U283" t="str">
            <v>UC220*210*12*8</v>
          </cell>
        </row>
        <row r="284">
          <cell r="D284" t="str">
            <v>S30-06</v>
          </cell>
          <cell r="E284" t="str">
            <v>UC</v>
          </cell>
          <cell r="F284" t="str">
            <v>120*130*10*8</v>
          </cell>
          <cell r="G284" t="str">
            <v>قرینه</v>
          </cell>
          <cell r="H284">
            <v>1510</v>
          </cell>
          <cell r="I284">
            <v>1510</v>
          </cell>
          <cell r="J284">
            <v>0.6</v>
          </cell>
          <cell r="K284">
            <v>0.90600000000000003</v>
          </cell>
          <cell r="L284">
            <v>38.880000000000003</v>
          </cell>
          <cell r="M284">
            <v>9</v>
          </cell>
          <cell r="N284">
            <v>8.1539999999999999</v>
          </cell>
          <cell r="O284">
            <v>9</v>
          </cell>
          <cell r="P284">
            <v>349.92</v>
          </cell>
          <cell r="Q284">
            <v>1</v>
          </cell>
          <cell r="R284">
            <v>38.880000000000003</v>
          </cell>
          <cell r="S284">
            <v>10</v>
          </cell>
          <cell r="T284">
            <v>388.8</v>
          </cell>
          <cell r="U284" t="str">
            <v>UC120*130*10*8</v>
          </cell>
        </row>
        <row r="285">
          <cell r="D285" t="str">
            <v>S30-07</v>
          </cell>
          <cell r="E285" t="str">
            <v>UC</v>
          </cell>
          <cell r="F285" t="str">
            <v>220*210*12*8</v>
          </cell>
          <cell r="G285" t="str">
            <v>قرینه</v>
          </cell>
          <cell r="H285">
            <v>1845</v>
          </cell>
          <cell r="I285">
            <v>1734</v>
          </cell>
          <cell r="J285">
            <v>1.284</v>
          </cell>
          <cell r="K285">
            <v>2.2264560000000002</v>
          </cell>
          <cell r="L285">
            <v>98.03</v>
          </cell>
          <cell r="M285">
            <v>4</v>
          </cell>
          <cell r="N285">
            <v>8.9058240000000009</v>
          </cell>
          <cell r="O285">
            <v>4</v>
          </cell>
          <cell r="P285">
            <v>392.12</v>
          </cell>
          <cell r="Q285">
            <v>1</v>
          </cell>
          <cell r="R285">
            <v>98.03</v>
          </cell>
          <cell r="S285">
            <v>5</v>
          </cell>
          <cell r="T285">
            <v>490.15</v>
          </cell>
          <cell r="U285" t="str">
            <v>UC220*210*12*8</v>
          </cell>
        </row>
        <row r="286">
          <cell r="D286" t="str">
            <v>S30-08</v>
          </cell>
          <cell r="E286" t="str">
            <v>UC</v>
          </cell>
          <cell r="F286" t="str">
            <v>160*160*12*8</v>
          </cell>
          <cell r="G286" t="str">
            <v>قرینه</v>
          </cell>
          <cell r="H286">
            <v>1510</v>
          </cell>
          <cell r="I286">
            <v>1510</v>
          </cell>
          <cell r="J286">
            <v>0.94399999999999995</v>
          </cell>
          <cell r="K286">
            <v>1.4254399999999998</v>
          </cell>
          <cell r="L286">
            <v>58.41</v>
          </cell>
          <cell r="M286">
            <v>6</v>
          </cell>
          <cell r="N286">
            <v>8.5526399999999985</v>
          </cell>
          <cell r="O286">
            <v>6</v>
          </cell>
          <cell r="P286">
            <v>350.46</v>
          </cell>
          <cell r="Q286">
            <v>1</v>
          </cell>
          <cell r="R286">
            <v>58.41</v>
          </cell>
          <cell r="S286">
            <v>7</v>
          </cell>
          <cell r="T286">
            <v>408.87</v>
          </cell>
          <cell r="U286" t="str">
            <v>UC160*160*12*8</v>
          </cell>
        </row>
        <row r="287">
          <cell r="D287" t="str">
            <v>S30-A-03</v>
          </cell>
          <cell r="E287" t="str">
            <v>UC</v>
          </cell>
          <cell r="F287" t="str">
            <v>160*155*10*8</v>
          </cell>
          <cell r="G287" t="str">
            <v>قرینه</v>
          </cell>
          <cell r="H287">
            <v>1794</v>
          </cell>
          <cell r="I287">
            <v>1794</v>
          </cell>
          <cell r="J287">
            <v>0.93400000000000005</v>
          </cell>
          <cell r="K287">
            <v>1.6755960000000001</v>
          </cell>
          <cell r="L287">
            <v>60.27</v>
          </cell>
          <cell r="M287">
            <v>1</v>
          </cell>
          <cell r="N287">
            <v>1.6755960000000001</v>
          </cell>
          <cell r="O287">
            <v>1</v>
          </cell>
          <cell r="P287">
            <v>60.27</v>
          </cell>
          <cell r="Q287">
            <v>0</v>
          </cell>
          <cell r="R287">
            <v>0</v>
          </cell>
          <cell r="S287">
            <v>1</v>
          </cell>
          <cell r="T287">
            <v>60.27</v>
          </cell>
          <cell r="U287" t="str">
            <v>UC160*155*10*8</v>
          </cell>
        </row>
        <row r="288">
          <cell r="D288" t="str">
            <v>S30-A-04</v>
          </cell>
          <cell r="E288" t="str">
            <v>UC</v>
          </cell>
          <cell r="F288" t="str">
            <v>160*155*10*8</v>
          </cell>
          <cell r="G288" t="str">
            <v>غیرقرینه</v>
          </cell>
          <cell r="H288">
            <v>3124</v>
          </cell>
          <cell r="I288">
            <v>2987</v>
          </cell>
          <cell r="J288">
            <v>0.93400000000000005</v>
          </cell>
          <cell r="K288">
            <v>2.7898580000000002</v>
          </cell>
          <cell r="L288">
            <v>104.95</v>
          </cell>
          <cell r="M288">
            <v>2</v>
          </cell>
          <cell r="N288">
            <v>5.5797160000000003</v>
          </cell>
          <cell r="O288">
            <v>2</v>
          </cell>
          <cell r="P288">
            <v>209.9</v>
          </cell>
          <cell r="Q288">
            <v>0</v>
          </cell>
          <cell r="R288">
            <v>0</v>
          </cell>
          <cell r="S288">
            <v>2</v>
          </cell>
          <cell r="T288">
            <v>209.9</v>
          </cell>
          <cell r="U288" t="str">
            <v>UC160*155*10*8</v>
          </cell>
        </row>
        <row r="289">
          <cell r="D289" t="str">
            <v>S30-C-03</v>
          </cell>
          <cell r="E289" t="str">
            <v>UC</v>
          </cell>
          <cell r="F289" t="str">
            <v>160*160*12*8</v>
          </cell>
          <cell r="G289" t="str">
            <v>قرینه</v>
          </cell>
          <cell r="H289">
            <v>1629</v>
          </cell>
          <cell r="I289">
            <v>1629</v>
          </cell>
          <cell r="J289">
            <v>0.94399999999999995</v>
          </cell>
          <cell r="K289">
            <v>1.5377759999999998</v>
          </cell>
          <cell r="L289">
            <v>63.01</v>
          </cell>
          <cell r="M289">
            <v>1</v>
          </cell>
          <cell r="N289">
            <v>1.5377759999999998</v>
          </cell>
          <cell r="O289">
            <v>1</v>
          </cell>
          <cell r="P289">
            <v>63.01</v>
          </cell>
          <cell r="Q289">
            <v>0</v>
          </cell>
          <cell r="R289">
            <v>0</v>
          </cell>
          <cell r="S289">
            <v>1</v>
          </cell>
          <cell r="T289">
            <v>63.01</v>
          </cell>
          <cell r="U289" t="str">
            <v>UC160*160*12*8</v>
          </cell>
        </row>
        <row r="290">
          <cell r="D290" t="str">
            <v>S30-C-04</v>
          </cell>
          <cell r="E290" t="str">
            <v>UC</v>
          </cell>
          <cell r="F290" t="str">
            <v>160*160*12*8</v>
          </cell>
          <cell r="G290" t="str">
            <v>غیرقرینه</v>
          </cell>
          <cell r="H290">
            <v>2948</v>
          </cell>
          <cell r="I290">
            <v>2771</v>
          </cell>
          <cell r="J290">
            <v>0.94399999999999995</v>
          </cell>
          <cell r="K290">
            <v>2.6158239999999999</v>
          </cell>
          <cell r="L290">
            <v>114.05</v>
          </cell>
          <cell r="M290">
            <v>2</v>
          </cell>
          <cell r="N290">
            <v>5.2316479999999999</v>
          </cell>
          <cell r="O290">
            <v>2</v>
          </cell>
          <cell r="P290">
            <v>228.1</v>
          </cell>
          <cell r="Q290">
            <v>0</v>
          </cell>
          <cell r="R290">
            <v>0</v>
          </cell>
          <cell r="S290">
            <v>2</v>
          </cell>
          <cell r="T290">
            <v>228.1</v>
          </cell>
          <cell r="U290" t="str">
            <v>UC160*160*12*8</v>
          </cell>
        </row>
        <row r="291">
          <cell r="D291" t="str">
            <v>S30-E-03</v>
          </cell>
          <cell r="E291" t="str">
            <v>UC</v>
          </cell>
          <cell r="F291" t="str">
            <v>160*160*12*8</v>
          </cell>
          <cell r="G291" t="str">
            <v>قرینه</v>
          </cell>
          <cell r="H291">
            <v>1629</v>
          </cell>
          <cell r="I291">
            <v>1629</v>
          </cell>
          <cell r="J291">
            <v>0.94399999999999995</v>
          </cell>
          <cell r="K291">
            <v>1.5377759999999998</v>
          </cell>
          <cell r="L291">
            <v>63.01</v>
          </cell>
          <cell r="M291">
            <v>1</v>
          </cell>
          <cell r="N291">
            <v>1.5377759999999998</v>
          </cell>
          <cell r="O291">
            <v>1</v>
          </cell>
          <cell r="P291">
            <v>63.01</v>
          </cell>
          <cell r="Q291">
            <v>0</v>
          </cell>
          <cell r="R291">
            <v>0</v>
          </cell>
          <cell r="S291">
            <v>1</v>
          </cell>
          <cell r="T291">
            <v>63.01</v>
          </cell>
          <cell r="U291" t="str">
            <v>UC160*160*12*8</v>
          </cell>
        </row>
        <row r="292">
          <cell r="D292" t="str">
            <v>S30-E-04</v>
          </cell>
          <cell r="E292" t="str">
            <v>UC</v>
          </cell>
          <cell r="F292" t="str">
            <v>160*160*12*8</v>
          </cell>
          <cell r="G292" t="str">
            <v>غیرقرینه</v>
          </cell>
          <cell r="H292">
            <v>2948</v>
          </cell>
          <cell r="I292">
            <v>2771</v>
          </cell>
          <cell r="J292">
            <v>0.94399999999999995</v>
          </cell>
          <cell r="K292">
            <v>2.6158239999999999</v>
          </cell>
          <cell r="L292">
            <v>114.05</v>
          </cell>
          <cell r="M292">
            <v>2</v>
          </cell>
          <cell r="N292">
            <v>5.2316479999999999</v>
          </cell>
          <cell r="O292">
            <v>2</v>
          </cell>
          <cell r="P292">
            <v>228.1</v>
          </cell>
          <cell r="Q292">
            <v>0</v>
          </cell>
          <cell r="R292">
            <v>0</v>
          </cell>
          <cell r="S292">
            <v>2</v>
          </cell>
          <cell r="T292">
            <v>228.1</v>
          </cell>
          <cell r="U292" t="str">
            <v>UC160*160*12*8</v>
          </cell>
        </row>
        <row r="293">
          <cell r="D293" t="str">
            <v>S30-B-03</v>
          </cell>
          <cell r="E293" t="str">
            <v>UC</v>
          </cell>
          <cell r="F293" t="str">
            <v>160*160*12*8</v>
          </cell>
          <cell r="G293" t="str">
            <v>قرینه</v>
          </cell>
          <cell r="H293">
            <v>2330</v>
          </cell>
          <cell r="I293">
            <v>2199</v>
          </cell>
          <cell r="J293">
            <v>0.94399999999999995</v>
          </cell>
          <cell r="K293">
            <v>2.0758559999999999</v>
          </cell>
          <cell r="L293">
            <v>90.12</v>
          </cell>
          <cell r="M293">
            <v>1</v>
          </cell>
          <cell r="N293">
            <v>2.0758559999999999</v>
          </cell>
          <cell r="O293">
            <v>1</v>
          </cell>
          <cell r="P293">
            <v>90.12</v>
          </cell>
          <cell r="Q293">
            <v>0</v>
          </cell>
          <cell r="R293">
            <v>0</v>
          </cell>
          <cell r="S293">
            <v>1</v>
          </cell>
          <cell r="T293">
            <v>90.12</v>
          </cell>
          <cell r="U293" t="str">
            <v>UC160*160*12*8</v>
          </cell>
        </row>
        <row r="294">
          <cell r="D294" t="str">
            <v>S30-B-04</v>
          </cell>
          <cell r="E294" t="str">
            <v>UC</v>
          </cell>
          <cell r="F294" t="str">
            <v>160*160*12*8</v>
          </cell>
          <cell r="G294" t="str">
            <v>قرینه</v>
          </cell>
          <cell r="H294">
            <v>2212</v>
          </cell>
          <cell r="I294">
            <v>2095</v>
          </cell>
          <cell r="J294">
            <v>0.94399999999999995</v>
          </cell>
          <cell r="K294">
            <v>1.9776799999999999</v>
          </cell>
          <cell r="L294">
            <v>85.55</v>
          </cell>
          <cell r="M294">
            <v>1</v>
          </cell>
          <cell r="N294">
            <v>1.9776799999999999</v>
          </cell>
          <cell r="O294">
            <v>1</v>
          </cell>
          <cell r="P294">
            <v>85.55</v>
          </cell>
          <cell r="Q294">
            <v>0</v>
          </cell>
          <cell r="R294">
            <v>0</v>
          </cell>
          <cell r="S294">
            <v>1</v>
          </cell>
          <cell r="T294">
            <v>85.55</v>
          </cell>
          <cell r="U294" t="str">
            <v>UC160*160*12*8</v>
          </cell>
        </row>
        <row r="295">
          <cell r="D295" t="str">
            <v>S30-B-05</v>
          </cell>
          <cell r="E295" t="str">
            <v>UC</v>
          </cell>
          <cell r="F295" t="str">
            <v>160*160*12*8</v>
          </cell>
          <cell r="G295" t="str">
            <v>قرینه</v>
          </cell>
          <cell r="H295">
            <v>2237</v>
          </cell>
          <cell r="I295">
            <v>2117</v>
          </cell>
          <cell r="J295">
            <v>0.94399999999999995</v>
          </cell>
          <cell r="K295">
            <v>1.9984479999999998</v>
          </cell>
          <cell r="L295">
            <v>86.54</v>
          </cell>
          <cell r="M295">
            <v>1</v>
          </cell>
          <cell r="N295">
            <v>1.9984479999999998</v>
          </cell>
          <cell r="O295">
            <v>1</v>
          </cell>
          <cell r="P295">
            <v>86.54</v>
          </cell>
          <cell r="Q295">
            <v>0</v>
          </cell>
          <cell r="R295">
            <v>0</v>
          </cell>
          <cell r="S295">
            <v>1</v>
          </cell>
          <cell r="T295">
            <v>86.54</v>
          </cell>
          <cell r="U295" t="str">
            <v>UC160*160*12*8</v>
          </cell>
        </row>
        <row r="296">
          <cell r="D296" t="str">
            <v>S30-F-03</v>
          </cell>
          <cell r="E296" t="str">
            <v>UC</v>
          </cell>
          <cell r="F296" t="str">
            <v>160*160*12*8</v>
          </cell>
          <cell r="G296" t="str">
            <v>قرینه</v>
          </cell>
          <cell r="H296">
            <v>2004</v>
          </cell>
          <cell r="I296">
            <v>1914</v>
          </cell>
          <cell r="J296">
            <v>0.94399999999999995</v>
          </cell>
          <cell r="K296">
            <v>1.8068159999999998</v>
          </cell>
          <cell r="L296">
            <v>90.12</v>
          </cell>
          <cell r="M296">
            <v>1</v>
          </cell>
          <cell r="N296">
            <v>1.8068159999999998</v>
          </cell>
          <cell r="O296">
            <v>1</v>
          </cell>
          <cell r="P296">
            <v>90.12</v>
          </cell>
          <cell r="Q296">
            <v>0</v>
          </cell>
          <cell r="R296">
            <v>0</v>
          </cell>
          <cell r="S296">
            <v>1</v>
          </cell>
          <cell r="T296">
            <v>90.12</v>
          </cell>
          <cell r="U296" t="str">
            <v>UC160*160*12*8</v>
          </cell>
        </row>
        <row r="297">
          <cell r="D297" t="str">
            <v>S30-F-04</v>
          </cell>
          <cell r="E297" t="str">
            <v>UC</v>
          </cell>
          <cell r="F297" t="str">
            <v>160*160*12*8</v>
          </cell>
          <cell r="G297" t="str">
            <v>قرینه</v>
          </cell>
          <cell r="H297">
            <v>2212</v>
          </cell>
          <cell r="I297">
            <v>2095</v>
          </cell>
          <cell r="J297">
            <v>0.94399999999999995</v>
          </cell>
          <cell r="K297">
            <v>1.9776799999999999</v>
          </cell>
          <cell r="L297">
            <v>85.55</v>
          </cell>
          <cell r="M297">
            <v>1</v>
          </cell>
          <cell r="N297">
            <v>1.9776799999999999</v>
          </cell>
          <cell r="O297">
            <v>1</v>
          </cell>
          <cell r="P297">
            <v>85.55</v>
          </cell>
          <cell r="Q297">
            <v>0</v>
          </cell>
          <cell r="R297">
            <v>0</v>
          </cell>
          <cell r="S297">
            <v>1</v>
          </cell>
          <cell r="T297">
            <v>85.55</v>
          </cell>
          <cell r="U297" t="str">
            <v>UC160*160*12*8</v>
          </cell>
        </row>
        <row r="298">
          <cell r="D298" t="str">
            <v>S30-F-05</v>
          </cell>
          <cell r="E298" t="str">
            <v>UC</v>
          </cell>
          <cell r="F298" t="str">
            <v>160*160*12*8</v>
          </cell>
          <cell r="G298" t="str">
            <v>قرینه</v>
          </cell>
          <cell r="H298">
            <v>2237</v>
          </cell>
          <cell r="I298">
            <v>2117</v>
          </cell>
          <cell r="J298">
            <v>0.94399999999999995</v>
          </cell>
          <cell r="K298">
            <v>1.9984479999999998</v>
          </cell>
          <cell r="L298">
            <v>86.54</v>
          </cell>
          <cell r="M298">
            <v>1</v>
          </cell>
          <cell r="N298">
            <v>1.9984479999999998</v>
          </cell>
          <cell r="O298">
            <v>1</v>
          </cell>
          <cell r="P298">
            <v>86.54</v>
          </cell>
          <cell r="Q298">
            <v>0</v>
          </cell>
          <cell r="R298">
            <v>0</v>
          </cell>
          <cell r="S298">
            <v>1</v>
          </cell>
          <cell r="T298">
            <v>86.54</v>
          </cell>
          <cell r="U298" t="str">
            <v>UC160*160*12*8</v>
          </cell>
        </row>
        <row r="299">
          <cell r="D299" t="str">
            <v>S30-G-03</v>
          </cell>
          <cell r="E299" t="str">
            <v>UC</v>
          </cell>
          <cell r="F299" t="str">
            <v>160*155*10*8</v>
          </cell>
          <cell r="G299" t="str">
            <v>قرینه</v>
          </cell>
          <cell r="H299">
            <v>1794</v>
          </cell>
          <cell r="I299">
            <v>1794</v>
          </cell>
          <cell r="J299">
            <v>0.93400000000000005</v>
          </cell>
          <cell r="K299">
            <v>1.6755960000000001</v>
          </cell>
          <cell r="L299">
            <v>60.27</v>
          </cell>
          <cell r="M299">
            <v>1</v>
          </cell>
          <cell r="N299">
            <v>1.6755960000000001</v>
          </cell>
          <cell r="O299">
            <v>1</v>
          </cell>
          <cell r="P299">
            <v>60.27</v>
          </cell>
          <cell r="Q299">
            <v>0</v>
          </cell>
          <cell r="R299">
            <v>0</v>
          </cell>
          <cell r="S299">
            <v>1</v>
          </cell>
          <cell r="T299">
            <v>60.27</v>
          </cell>
          <cell r="U299" t="str">
            <v>UC160*155*10*8</v>
          </cell>
        </row>
        <row r="300">
          <cell r="D300" t="str">
            <v>S30-G-04</v>
          </cell>
          <cell r="E300" t="str">
            <v>UC</v>
          </cell>
          <cell r="F300" t="str">
            <v>160*155*10*8</v>
          </cell>
          <cell r="G300" t="str">
            <v>غیرقرینه</v>
          </cell>
          <cell r="H300">
            <v>3124</v>
          </cell>
          <cell r="I300">
            <v>2987</v>
          </cell>
          <cell r="J300">
            <v>0.93400000000000005</v>
          </cell>
          <cell r="K300">
            <v>2.7898580000000002</v>
          </cell>
          <cell r="L300">
            <v>104.95</v>
          </cell>
          <cell r="M300">
            <v>2</v>
          </cell>
          <cell r="N300">
            <v>5.5797160000000003</v>
          </cell>
          <cell r="O300">
            <v>2</v>
          </cell>
          <cell r="P300">
            <v>209.9</v>
          </cell>
          <cell r="Q300">
            <v>0</v>
          </cell>
          <cell r="R300">
            <v>0</v>
          </cell>
          <cell r="S300">
            <v>2</v>
          </cell>
          <cell r="T300">
            <v>209.9</v>
          </cell>
          <cell r="U300" t="str">
            <v>UC160*155*10*8</v>
          </cell>
        </row>
        <row r="301">
          <cell r="D301" t="str">
            <v>S30-G'-02</v>
          </cell>
          <cell r="E301" t="str">
            <v>UC</v>
          </cell>
          <cell r="F301" t="str">
            <v>160*155*10*8</v>
          </cell>
          <cell r="G301" t="str">
            <v>قرینه</v>
          </cell>
          <cell r="H301">
            <v>2171</v>
          </cell>
          <cell r="I301">
            <v>2060</v>
          </cell>
          <cell r="J301">
            <v>0.93400000000000005</v>
          </cell>
          <cell r="K301">
            <v>1.9240400000000002</v>
          </cell>
          <cell r="L301">
            <v>72.930000000000007</v>
          </cell>
          <cell r="M301">
            <v>1</v>
          </cell>
          <cell r="N301">
            <v>1.9240400000000002</v>
          </cell>
          <cell r="O301">
            <v>1</v>
          </cell>
          <cell r="P301">
            <v>72.930000000000007</v>
          </cell>
          <cell r="Q301">
            <v>0</v>
          </cell>
          <cell r="R301">
            <v>0</v>
          </cell>
          <cell r="S301">
            <v>1</v>
          </cell>
          <cell r="T301">
            <v>72.930000000000007</v>
          </cell>
          <cell r="U301" t="str">
            <v>UC160*155*10*8</v>
          </cell>
        </row>
        <row r="302">
          <cell r="D302" t="str">
            <v>S30-G'-03</v>
          </cell>
          <cell r="E302" t="str">
            <v>UC</v>
          </cell>
          <cell r="F302" t="str">
            <v>160*160*12*8</v>
          </cell>
          <cell r="G302" t="str">
            <v>قرینه</v>
          </cell>
          <cell r="H302">
            <v>2330</v>
          </cell>
          <cell r="I302">
            <v>2199</v>
          </cell>
          <cell r="J302">
            <v>0.94399999999999995</v>
          </cell>
          <cell r="K302">
            <v>2.0758559999999999</v>
          </cell>
          <cell r="L302">
            <v>78.27</v>
          </cell>
          <cell r="M302">
            <v>2</v>
          </cell>
          <cell r="N302">
            <v>4.1517119999999998</v>
          </cell>
          <cell r="O302">
            <v>2</v>
          </cell>
          <cell r="P302">
            <v>156.54</v>
          </cell>
          <cell r="Q302">
            <v>0</v>
          </cell>
          <cell r="R302">
            <v>0</v>
          </cell>
          <cell r="S302">
            <v>2</v>
          </cell>
          <cell r="T302">
            <v>156.54</v>
          </cell>
          <cell r="U302" t="str">
            <v>UC160*160*12*8</v>
          </cell>
        </row>
        <row r="303">
          <cell r="D303" t="str">
            <v>S-30-01-U</v>
          </cell>
          <cell r="E303" t="str">
            <v>UC</v>
          </cell>
          <cell r="F303" t="str">
            <v>200*210*12*10</v>
          </cell>
          <cell r="G303" t="str">
            <v>قرینه</v>
          </cell>
          <cell r="H303">
            <v>7219</v>
          </cell>
          <cell r="I303">
            <v>7219</v>
          </cell>
          <cell r="J303">
            <v>1.22</v>
          </cell>
          <cell r="K303">
            <v>8.8071800000000007</v>
          </cell>
          <cell r="L303">
            <v>382.84</v>
          </cell>
          <cell r="M303">
            <v>1</v>
          </cell>
          <cell r="N303">
            <v>8.8071800000000007</v>
          </cell>
          <cell r="O303">
            <v>1</v>
          </cell>
          <cell r="P303">
            <v>382.84</v>
          </cell>
          <cell r="Q303">
            <v>0</v>
          </cell>
          <cell r="R303">
            <v>0</v>
          </cell>
          <cell r="S303">
            <v>1</v>
          </cell>
          <cell r="T303">
            <v>382.84</v>
          </cell>
          <cell r="U303" t="str">
            <v>UC200*210*12*10</v>
          </cell>
        </row>
        <row r="304">
          <cell r="D304" t="str">
            <v>S-30-02-U</v>
          </cell>
          <cell r="E304" t="str">
            <v>UC</v>
          </cell>
          <cell r="F304" t="str">
            <v>200*210*12*10</v>
          </cell>
          <cell r="G304" t="str">
            <v>قرینه</v>
          </cell>
          <cell r="H304">
            <v>7829</v>
          </cell>
          <cell r="I304">
            <v>7829</v>
          </cell>
          <cell r="J304">
            <v>1.22</v>
          </cell>
          <cell r="K304">
            <v>9.55138</v>
          </cell>
          <cell r="L304">
            <v>416.2</v>
          </cell>
          <cell r="M304">
            <v>4</v>
          </cell>
          <cell r="N304">
            <v>38.20552</v>
          </cell>
          <cell r="O304">
            <v>4</v>
          </cell>
          <cell r="P304">
            <v>416.2</v>
          </cell>
          <cell r="Q304">
            <v>0</v>
          </cell>
          <cell r="R304">
            <v>0</v>
          </cell>
          <cell r="S304">
            <v>4</v>
          </cell>
          <cell r="T304">
            <v>416.2</v>
          </cell>
          <cell r="U304" t="str">
            <v>UC200*210*12*10</v>
          </cell>
        </row>
        <row r="305">
          <cell r="D305" t="str">
            <v>S-30-03-U</v>
          </cell>
          <cell r="E305" t="str">
            <v>UC</v>
          </cell>
          <cell r="F305" t="str">
            <v>200*210*12*10</v>
          </cell>
          <cell r="G305" t="str">
            <v>قرینه</v>
          </cell>
          <cell r="H305">
            <v>5486</v>
          </cell>
          <cell r="I305">
            <v>5486</v>
          </cell>
          <cell r="J305">
            <v>1.22</v>
          </cell>
          <cell r="K305">
            <v>6.69292</v>
          </cell>
          <cell r="L305">
            <v>285.58</v>
          </cell>
          <cell r="M305">
            <v>3</v>
          </cell>
          <cell r="N305">
            <v>20.078759999999999</v>
          </cell>
          <cell r="O305">
            <v>3</v>
          </cell>
          <cell r="P305">
            <v>285.58</v>
          </cell>
          <cell r="Q305">
            <v>0</v>
          </cell>
          <cell r="R305">
            <v>0</v>
          </cell>
          <cell r="S305">
            <v>3</v>
          </cell>
          <cell r="T305">
            <v>285.58</v>
          </cell>
          <cell r="U305" t="str">
            <v>UC200*210*12*10</v>
          </cell>
        </row>
        <row r="306">
          <cell r="D306" t="str">
            <v>S-30-03A-U</v>
          </cell>
          <cell r="E306" t="str">
            <v>UC</v>
          </cell>
          <cell r="F306" t="str">
            <v>200*210*12*10</v>
          </cell>
          <cell r="G306" t="str">
            <v>قرینه</v>
          </cell>
          <cell r="H306">
            <v>5118</v>
          </cell>
          <cell r="I306">
            <v>5118</v>
          </cell>
          <cell r="J306">
            <v>1.22</v>
          </cell>
          <cell r="K306">
            <v>6.2439600000000004</v>
          </cell>
          <cell r="L306">
            <v>272.27999999999997</v>
          </cell>
          <cell r="M306">
            <v>3</v>
          </cell>
          <cell r="N306">
            <v>18.73188</v>
          </cell>
          <cell r="O306">
            <v>3</v>
          </cell>
          <cell r="P306">
            <v>272.27999999999997</v>
          </cell>
          <cell r="Q306">
            <v>0</v>
          </cell>
          <cell r="R306">
            <v>0</v>
          </cell>
          <cell r="S306">
            <v>3</v>
          </cell>
          <cell r="T306">
            <v>272.27999999999997</v>
          </cell>
          <cell r="U306" t="str">
            <v>UC200*210*12*10</v>
          </cell>
        </row>
        <row r="307">
          <cell r="D307" t="str">
            <v>S-30-04-U</v>
          </cell>
          <cell r="E307" t="str">
            <v>UC</v>
          </cell>
          <cell r="F307" t="str">
            <v>200*210*12*10</v>
          </cell>
          <cell r="G307" t="str">
            <v>قرینه</v>
          </cell>
          <cell r="H307">
            <v>3365</v>
          </cell>
          <cell r="I307">
            <v>3269</v>
          </cell>
          <cell r="J307">
            <v>1.22</v>
          </cell>
          <cell r="K307">
            <v>3.9881799999999998</v>
          </cell>
          <cell r="L307">
            <v>175.53</v>
          </cell>
          <cell r="M307">
            <v>1</v>
          </cell>
          <cell r="N307">
            <v>3.9881799999999998</v>
          </cell>
          <cell r="O307">
            <v>1</v>
          </cell>
          <cell r="P307">
            <v>175.53</v>
          </cell>
          <cell r="Q307">
            <v>0</v>
          </cell>
          <cell r="R307">
            <v>0</v>
          </cell>
          <cell r="S307">
            <v>1</v>
          </cell>
          <cell r="T307">
            <v>175.53</v>
          </cell>
          <cell r="U307" t="str">
            <v>UC200*210*12*10</v>
          </cell>
        </row>
        <row r="308">
          <cell r="D308" t="str">
            <v>S-30-05-U</v>
          </cell>
          <cell r="E308" t="str">
            <v>UC</v>
          </cell>
          <cell r="F308" t="str">
            <v>200*210*12*10</v>
          </cell>
          <cell r="G308" t="e">
            <v>#N/A</v>
          </cell>
          <cell r="H308" t="e">
            <v>#N/A</v>
          </cell>
          <cell r="I308" t="e">
            <v>#N/A</v>
          </cell>
          <cell r="J308" t="e">
            <v>#N/A</v>
          </cell>
          <cell r="K308" t="e">
            <v>#N/A</v>
          </cell>
          <cell r="L308">
            <v>174.48</v>
          </cell>
          <cell r="M308">
            <v>1</v>
          </cell>
          <cell r="N308" t="e">
            <v>#N/A</v>
          </cell>
          <cell r="O308">
            <v>1</v>
          </cell>
          <cell r="P308">
            <v>174.48</v>
          </cell>
          <cell r="Q308">
            <v>0</v>
          </cell>
          <cell r="R308">
            <v>0</v>
          </cell>
          <cell r="S308">
            <v>1</v>
          </cell>
          <cell r="T308">
            <v>174.48</v>
          </cell>
          <cell r="U308" t="str">
            <v>UC200*210*12*10</v>
          </cell>
        </row>
        <row r="309">
          <cell r="D309" t="str">
            <v>S-30-06-U</v>
          </cell>
          <cell r="E309" t="str">
            <v>UC</v>
          </cell>
          <cell r="F309" t="str">
            <v>200*210*12*10</v>
          </cell>
          <cell r="G309" t="str">
            <v>قرینه</v>
          </cell>
          <cell r="H309">
            <v>3659</v>
          </cell>
          <cell r="I309">
            <v>3569</v>
          </cell>
          <cell r="J309">
            <v>1.22</v>
          </cell>
          <cell r="K309">
            <v>4.3541800000000004</v>
          </cell>
          <cell r="L309">
            <v>191.45</v>
          </cell>
          <cell r="M309">
            <v>2</v>
          </cell>
          <cell r="N309">
            <v>8.7083600000000008</v>
          </cell>
          <cell r="O309">
            <v>2</v>
          </cell>
          <cell r="P309">
            <v>191.45</v>
          </cell>
          <cell r="Q309">
            <v>0</v>
          </cell>
          <cell r="R309">
            <v>0</v>
          </cell>
          <cell r="S309">
            <v>2</v>
          </cell>
          <cell r="T309">
            <v>191.45</v>
          </cell>
          <cell r="U309" t="str">
            <v>UC200*210*12*10</v>
          </cell>
        </row>
        <row r="310">
          <cell r="D310" t="str">
            <v>S-30-06A-U</v>
          </cell>
          <cell r="E310" t="str">
            <v>UC</v>
          </cell>
          <cell r="F310" t="str">
            <v>200*210*12*10</v>
          </cell>
          <cell r="G310" t="str">
            <v>غیرقرینه</v>
          </cell>
          <cell r="H310">
            <v>3908</v>
          </cell>
          <cell r="I310">
            <v>3845</v>
          </cell>
          <cell r="J310">
            <v>1.22</v>
          </cell>
          <cell r="K310">
            <v>4.6909000000000001</v>
          </cell>
          <cell r="L310">
            <v>203.79</v>
          </cell>
          <cell r="M310">
            <v>2</v>
          </cell>
          <cell r="N310">
            <v>9.3818000000000001</v>
          </cell>
          <cell r="O310">
            <v>2</v>
          </cell>
          <cell r="P310">
            <v>203.79</v>
          </cell>
          <cell r="Q310">
            <v>0</v>
          </cell>
          <cell r="R310">
            <v>0</v>
          </cell>
          <cell r="S310">
            <v>2</v>
          </cell>
          <cell r="T310">
            <v>203.79</v>
          </cell>
          <cell r="U310" t="str">
            <v>UC200*210*12*10</v>
          </cell>
        </row>
        <row r="311">
          <cell r="D311" t="str">
            <v>S-30-07-U</v>
          </cell>
          <cell r="E311" t="str">
            <v>UC</v>
          </cell>
          <cell r="F311" t="str">
            <v>200*210*12*10</v>
          </cell>
          <cell r="G311" t="str">
            <v>غیرقرینه</v>
          </cell>
          <cell r="H311">
            <v>3908</v>
          </cell>
          <cell r="I311">
            <v>3845</v>
          </cell>
          <cell r="J311">
            <v>1.22</v>
          </cell>
          <cell r="K311">
            <v>4.6909000000000001</v>
          </cell>
          <cell r="L311">
            <v>203.79</v>
          </cell>
          <cell r="M311">
            <v>4</v>
          </cell>
          <cell r="N311">
            <v>18.7636</v>
          </cell>
          <cell r="O311">
            <v>4</v>
          </cell>
          <cell r="P311">
            <v>203.79</v>
          </cell>
          <cell r="Q311">
            <v>0</v>
          </cell>
          <cell r="R311">
            <v>0</v>
          </cell>
          <cell r="S311">
            <v>4</v>
          </cell>
          <cell r="T311">
            <v>203.79</v>
          </cell>
          <cell r="U311" t="str">
            <v>UC200*210*12*10</v>
          </cell>
        </row>
        <row r="312">
          <cell r="D312" t="str">
            <v>S-30-08-U</v>
          </cell>
          <cell r="E312" t="str">
            <v>UC</v>
          </cell>
          <cell r="F312" t="str">
            <v>200*210*12*10</v>
          </cell>
          <cell r="G312" t="str">
            <v>قرینه</v>
          </cell>
          <cell r="H312">
            <v>7619</v>
          </cell>
          <cell r="I312">
            <v>7619</v>
          </cell>
          <cell r="J312">
            <v>1.22</v>
          </cell>
          <cell r="K312">
            <v>9.2951800000000002</v>
          </cell>
          <cell r="L312">
            <v>406.91</v>
          </cell>
          <cell r="M312">
            <v>1</v>
          </cell>
          <cell r="N312">
            <v>9.2951800000000002</v>
          </cell>
          <cell r="O312">
            <v>1</v>
          </cell>
          <cell r="P312">
            <v>406.91</v>
          </cell>
          <cell r="Q312">
            <v>0</v>
          </cell>
          <cell r="R312">
            <v>0</v>
          </cell>
          <cell r="S312">
            <v>1</v>
          </cell>
          <cell r="T312">
            <v>406.91</v>
          </cell>
          <cell r="U312" t="str">
            <v>UC200*210*12*10</v>
          </cell>
        </row>
        <row r="313">
          <cell r="D313" t="str">
            <v>S-30-09-U</v>
          </cell>
          <cell r="E313" t="str">
            <v>UC</v>
          </cell>
          <cell r="F313" t="str">
            <v>200*210*12*10</v>
          </cell>
          <cell r="G313" t="str">
            <v>غیرقرینه</v>
          </cell>
          <cell r="H313">
            <v>3876</v>
          </cell>
          <cell r="I313">
            <v>3816</v>
          </cell>
          <cell r="J313">
            <v>1.22</v>
          </cell>
          <cell r="K313">
            <v>4.6555199999999992</v>
          </cell>
          <cell r="L313">
            <v>202.06</v>
          </cell>
          <cell r="M313">
            <v>1</v>
          </cell>
          <cell r="N313">
            <v>4.6555199999999992</v>
          </cell>
          <cell r="O313">
            <v>1</v>
          </cell>
          <cell r="P313">
            <v>202.06</v>
          </cell>
          <cell r="Q313">
            <v>0</v>
          </cell>
          <cell r="R313">
            <v>0</v>
          </cell>
          <cell r="S313">
            <v>1</v>
          </cell>
          <cell r="T313">
            <v>202.06</v>
          </cell>
          <cell r="U313" t="str">
            <v>UC200*210*12*10</v>
          </cell>
        </row>
        <row r="314">
          <cell r="D314" t="str">
            <v>S-30-10-U</v>
          </cell>
          <cell r="E314" t="str">
            <v>UC</v>
          </cell>
          <cell r="F314" t="str">
            <v>200*210*12*10</v>
          </cell>
          <cell r="G314" t="str">
            <v>غیرقرینه</v>
          </cell>
          <cell r="H314">
            <v>3989</v>
          </cell>
          <cell r="I314">
            <v>3929</v>
          </cell>
          <cell r="J314">
            <v>1.22</v>
          </cell>
          <cell r="K314">
            <v>4.79338</v>
          </cell>
          <cell r="L314">
            <v>207.83</v>
          </cell>
          <cell r="M314">
            <v>1</v>
          </cell>
          <cell r="N314">
            <v>4.79338</v>
          </cell>
          <cell r="O314">
            <v>1</v>
          </cell>
          <cell r="P314">
            <v>207.83</v>
          </cell>
          <cell r="Q314">
            <v>0</v>
          </cell>
          <cell r="R314">
            <v>0</v>
          </cell>
          <cell r="S314">
            <v>1</v>
          </cell>
          <cell r="T314">
            <v>207.83</v>
          </cell>
          <cell r="U314" t="str">
            <v>UC200*210*12*10</v>
          </cell>
        </row>
        <row r="315">
          <cell r="D315" t="str">
            <v>S-30-01-L</v>
          </cell>
          <cell r="E315" t="str">
            <v>UC</v>
          </cell>
          <cell r="F315" t="str">
            <v>200*210*12*10</v>
          </cell>
          <cell r="G315" t="str">
            <v>قرینه</v>
          </cell>
          <cell r="H315">
            <v>7219</v>
          </cell>
          <cell r="I315">
            <v>7219</v>
          </cell>
          <cell r="J315">
            <v>1.22</v>
          </cell>
          <cell r="K315">
            <v>8.8071800000000007</v>
          </cell>
          <cell r="L315">
            <v>382.84</v>
          </cell>
          <cell r="M315">
            <v>1</v>
          </cell>
          <cell r="N315">
            <v>8.8071800000000007</v>
          </cell>
          <cell r="O315">
            <v>1</v>
          </cell>
          <cell r="P315">
            <v>382.84</v>
          </cell>
          <cell r="Q315">
            <v>0</v>
          </cell>
          <cell r="R315">
            <v>0</v>
          </cell>
          <cell r="S315">
            <v>1</v>
          </cell>
          <cell r="T315">
            <v>382.84</v>
          </cell>
          <cell r="U315" t="str">
            <v>UC200*210*12*10</v>
          </cell>
        </row>
        <row r="316">
          <cell r="D316" t="str">
            <v>S-30-02-L</v>
          </cell>
          <cell r="E316" t="str">
            <v>UC</v>
          </cell>
          <cell r="F316" t="str">
            <v>200*210*12*10</v>
          </cell>
          <cell r="G316" t="str">
            <v>قرینه</v>
          </cell>
          <cell r="H316">
            <v>7829</v>
          </cell>
          <cell r="I316">
            <v>7829</v>
          </cell>
          <cell r="J316">
            <v>1.22</v>
          </cell>
          <cell r="K316">
            <v>9.55138</v>
          </cell>
          <cell r="L316">
            <v>416.2</v>
          </cell>
          <cell r="M316">
            <v>4</v>
          </cell>
          <cell r="N316">
            <v>38.20552</v>
          </cell>
          <cell r="O316">
            <v>4</v>
          </cell>
          <cell r="P316">
            <v>1664.8</v>
          </cell>
          <cell r="Q316">
            <v>0</v>
          </cell>
          <cell r="R316">
            <v>0</v>
          </cell>
          <cell r="S316">
            <v>4</v>
          </cell>
          <cell r="T316">
            <v>1664.8</v>
          </cell>
          <cell r="U316" t="str">
            <v>UC200*210*12*10</v>
          </cell>
        </row>
        <row r="317">
          <cell r="D317" t="str">
            <v>S-30-03-L</v>
          </cell>
          <cell r="E317" t="str">
            <v>UC</v>
          </cell>
          <cell r="F317" t="str">
            <v>200*210*12*10</v>
          </cell>
          <cell r="G317" t="str">
            <v>قرینه</v>
          </cell>
          <cell r="H317">
            <v>5486</v>
          </cell>
          <cell r="I317">
            <v>5486</v>
          </cell>
          <cell r="J317">
            <v>1.22</v>
          </cell>
          <cell r="K317">
            <v>6.69292</v>
          </cell>
          <cell r="L317">
            <v>285.58</v>
          </cell>
          <cell r="M317">
            <v>3</v>
          </cell>
          <cell r="N317">
            <v>20.078759999999999</v>
          </cell>
          <cell r="O317">
            <v>3</v>
          </cell>
          <cell r="P317">
            <v>856.74</v>
          </cell>
          <cell r="Q317">
            <v>0</v>
          </cell>
          <cell r="R317">
            <v>0</v>
          </cell>
          <cell r="S317">
            <v>3</v>
          </cell>
          <cell r="T317">
            <v>856.74</v>
          </cell>
          <cell r="U317" t="str">
            <v>UC200*210*12*10</v>
          </cell>
        </row>
        <row r="318">
          <cell r="D318" t="str">
            <v>S-30-03A-L</v>
          </cell>
          <cell r="E318" t="str">
            <v>UC</v>
          </cell>
          <cell r="F318" t="str">
            <v>200*210*12*10</v>
          </cell>
          <cell r="G318" t="str">
            <v>قرینه</v>
          </cell>
          <cell r="H318">
            <v>5118</v>
          </cell>
          <cell r="I318">
            <v>5118</v>
          </cell>
          <cell r="J318">
            <v>1.22</v>
          </cell>
          <cell r="K318">
            <v>6.2439600000000004</v>
          </cell>
          <cell r="L318">
            <v>272.27999999999997</v>
          </cell>
          <cell r="M318">
            <v>3</v>
          </cell>
          <cell r="N318">
            <v>18.73188</v>
          </cell>
          <cell r="O318">
            <v>3</v>
          </cell>
          <cell r="P318">
            <v>816.83999999999992</v>
          </cell>
          <cell r="Q318">
            <v>0</v>
          </cell>
          <cell r="R318">
            <v>0</v>
          </cell>
          <cell r="S318">
            <v>3</v>
          </cell>
          <cell r="T318">
            <v>816.83999999999992</v>
          </cell>
          <cell r="U318" t="str">
            <v>UC200*210*12*10</v>
          </cell>
        </row>
        <row r="319">
          <cell r="D319" t="str">
            <v>S-30-04-L</v>
          </cell>
          <cell r="E319" t="str">
            <v>UC</v>
          </cell>
          <cell r="F319" t="str">
            <v>200*210*12*10</v>
          </cell>
          <cell r="G319" t="str">
            <v>قرینه</v>
          </cell>
          <cell r="H319">
            <v>3365</v>
          </cell>
          <cell r="I319">
            <v>3269</v>
          </cell>
          <cell r="J319">
            <v>1.22</v>
          </cell>
          <cell r="K319">
            <v>3.9881799999999998</v>
          </cell>
          <cell r="L319">
            <v>175.53</v>
          </cell>
          <cell r="M319">
            <v>1</v>
          </cell>
          <cell r="N319">
            <v>3.9881799999999998</v>
          </cell>
          <cell r="O319">
            <v>1</v>
          </cell>
          <cell r="P319">
            <v>175.53</v>
          </cell>
          <cell r="Q319">
            <v>0</v>
          </cell>
          <cell r="R319">
            <v>0</v>
          </cell>
          <cell r="S319">
            <v>1</v>
          </cell>
          <cell r="T319">
            <v>175.53</v>
          </cell>
          <cell r="U319" t="str">
            <v>UC200*210*12*10</v>
          </cell>
        </row>
        <row r="320">
          <cell r="D320" t="str">
            <v>S-30-05-L</v>
          </cell>
          <cell r="E320" t="str">
            <v>UC</v>
          </cell>
          <cell r="F320" t="str">
            <v>200*210*12*10</v>
          </cell>
          <cell r="G320" t="str">
            <v>قرینه</v>
          </cell>
          <cell r="H320">
            <v>3343</v>
          </cell>
          <cell r="I320">
            <v>3247</v>
          </cell>
          <cell r="J320">
            <v>1.22</v>
          </cell>
          <cell r="K320">
            <v>3.9613399999999999</v>
          </cell>
          <cell r="L320">
            <v>174.48</v>
          </cell>
          <cell r="M320">
            <v>1</v>
          </cell>
          <cell r="N320">
            <v>3.9613399999999999</v>
          </cell>
          <cell r="O320">
            <v>1</v>
          </cell>
          <cell r="P320">
            <v>174.48</v>
          </cell>
          <cell r="Q320">
            <v>0</v>
          </cell>
          <cell r="R320">
            <v>0</v>
          </cell>
          <cell r="S320">
            <v>1</v>
          </cell>
          <cell r="T320">
            <v>174.48</v>
          </cell>
          <cell r="U320" t="str">
            <v>UC200*210*12*10</v>
          </cell>
        </row>
        <row r="321">
          <cell r="D321" t="str">
            <v>S-30-06-L</v>
          </cell>
          <cell r="E321" t="str">
            <v>UC</v>
          </cell>
          <cell r="F321" t="str">
            <v>200*210*12*10</v>
          </cell>
          <cell r="G321" t="str">
            <v>قرینه</v>
          </cell>
          <cell r="H321">
            <v>3659</v>
          </cell>
          <cell r="I321">
            <v>3569</v>
          </cell>
          <cell r="J321">
            <v>1.22</v>
          </cell>
          <cell r="K321">
            <v>4.3541800000000004</v>
          </cell>
          <cell r="L321">
            <v>191.45</v>
          </cell>
          <cell r="M321">
            <v>2</v>
          </cell>
          <cell r="N321">
            <v>8.7083600000000008</v>
          </cell>
          <cell r="O321">
            <v>2</v>
          </cell>
          <cell r="P321">
            <v>382.9</v>
          </cell>
          <cell r="Q321">
            <v>0</v>
          </cell>
          <cell r="R321">
            <v>0</v>
          </cell>
          <cell r="S321">
            <v>2</v>
          </cell>
          <cell r="T321">
            <v>382.9</v>
          </cell>
          <cell r="U321" t="str">
            <v>UC200*210*12*10</v>
          </cell>
        </row>
        <row r="322">
          <cell r="D322" t="str">
            <v>S-30-06A-L</v>
          </cell>
          <cell r="E322" t="str">
            <v>UC</v>
          </cell>
          <cell r="F322" t="str">
            <v>200*210*12*10</v>
          </cell>
          <cell r="G322" t="str">
            <v>غیرقرینه</v>
          </cell>
          <cell r="H322">
            <v>3908</v>
          </cell>
          <cell r="I322">
            <v>3845</v>
          </cell>
          <cell r="J322">
            <v>1.22</v>
          </cell>
          <cell r="K322">
            <v>4.6909000000000001</v>
          </cell>
          <cell r="L322">
            <v>203.79</v>
          </cell>
          <cell r="M322">
            <v>2</v>
          </cell>
          <cell r="N322">
            <v>9.3818000000000001</v>
          </cell>
          <cell r="O322">
            <v>2</v>
          </cell>
          <cell r="P322">
            <v>407.58</v>
          </cell>
          <cell r="Q322">
            <v>0</v>
          </cell>
          <cell r="R322">
            <v>0</v>
          </cell>
          <cell r="S322">
            <v>2</v>
          </cell>
          <cell r="T322">
            <v>407.58</v>
          </cell>
          <cell r="U322" t="str">
            <v>UC200*210*12*10</v>
          </cell>
        </row>
        <row r="323">
          <cell r="D323" t="str">
            <v>S-30-07-L</v>
          </cell>
          <cell r="E323" t="str">
            <v>UC</v>
          </cell>
          <cell r="F323" t="str">
            <v>200*210*12*10</v>
          </cell>
          <cell r="G323" t="str">
            <v>غیرقرینه</v>
          </cell>
          <cell r="H323">
            <v>3908</v>
          </cell>
          <cell r="I323">
            <v>3845</v>
          </cell>
          <cell r="J323">
            <v>1.22</v>
          </cell>
          <cell r="K323">
            <v>4.6909000000000001</v>
          </cell>
          <cell r="L323">
            <v>203.79</v>
          </cell>
          <cell r="M323">
            <v>4</v>
          </cell>
          <cell r="N323">
            <v>18.7636</v>
          </cell>
          <cell r="O323">
            <v>4</v>
          </cell>
          <cell r="P323">
            <v>815.16</v>
          </cell>
          <cell r="Q323">
            <v>0</v>
          </cell>
          <cell r="R323">
            <v>0</v>
          </cell>
          <cell r="S323">
            <v>4</v>
          </cell>
          <cell r="T323">
            <v>815.16</v>
          </cell>
          <cell r="U323" t="str">
            <v>UC200*210*12*10</v>
          </cell>
        </row>
        <row r="324">
          <cell r="D324" t="str">
            <v>S-30-08-L</v>
          </cell>
          <cell r="E324" t="str">
            <v>UC</v>
          </cell>
          <cell r="F324" t="str">
            <v>200*210*12*10</v>
          </cell>
          <cell r="G324" t="str">
            <v>قرینه</v>
          </cell>
          <cell r="H324">
            <v>7619</v>
          </cell>
          <cell r="I324">
            <v>7619</v>
          </cell>
          <cell r="J324">
            <v>1.22</v>
          </cell>
          <cell r="K324">
            <v>9.2951800000000002</v>
          </cell>
          <cell r="L324">
            <v>406.91</v>
          </cell>
          <cell r="M324">
            <v>1</v>
          </cell>
          <cell r="N324">
            <v>9.2951800000000002</v>
          </cell>
          <cell r="O324">
            <v>1</v>
          </cell>
          <cell r="P324">
            <v>406.91</v>
          </cell>
          <cell r="Q324">
            <v>0</v>
          </cell>
          <cell r="R324">
            <v>0</v>
          </cell>
          <cell r="S324">
            <v>1</v>
          </cell>
          <cell r="T324">
            <v>406.91</v>
          </cell>
          <cell r="U324" t="str">
            <v>UC200*210*12*10</v>
          </cell>
        </row>
        <row r="325">
          <cell r="D325" t="str">
            <v>S-30-09-L</v>
          </cell>
          <cell r="E325" t="str">
            <v>UC</v>
          </cell>
          <cell r="F325" t="str">
            <v>200*210*12*10</v>
          </cell>
          <cell r="G325" t="str">
            <v>غیرقرینه</v>
          </cell>
          <cell r="H325">
            <v>3876</v>
          </cell>
          <cell r="I325">
            <v>3816</v>
          </cell>
          <cell r="J325">
            <v>1.22</v>
          </cell>
          <cell r="K325">
            <v>4.6555199999999992</v>
          </cell>
          <cell r="L325">
            <v>202.06</v>
          </cell>
          <cell r="M325">
            <v>1</v>
          </cell>
          <cell r="N325">
            <v>4.6555199999999992</v>
          </cell>
          <cell r="O325">
            <v>1</v>
          </cell>
          <cell r="P325">
            <v>202.06</v>
          </cell>
          <cell r="Q325">
            <v>0</v>
          </cell>
          <cell r="R325">
            <v>0</v>
          </cell>
          <cell r="S325">
            <v>1</v>
          </cell>
          <cell r="T325">
            <v>202.06</v>
          </cell>
          <cell r="U325" t="str">
            <v>UC200*210*12*10</v>
          </cell>
        </row>
        <row r="326">
          <cell r="D326" t="str">
            <v>S-30-10-L</v>
          </cell>
          <cell r="E326" t="str">
            <v>UC</v>
          </cell>
          <cell r="F326" t="str">
            <v>200*210*12*10</v>
          </cell>
          <cell r="G326" t="str">
            <v>غیرقرینه</v>
          </cell>
          <cell r="H326">
            <v>3989</v>
          </cell>
          <cell r="I326">
            <v>3929</v>
          </cell>
          <cell r="J326">
            <v>1.22</v>
          </cell>
          <cell r="K326">
            <v>4.79338</v>
          </cell>
          <cell r="L326">
            <v>207.83</v>
          </cell>
          <cell r="M326">
            <v>1</v>
          </cell>
          <cell r="N326">
            <v>4.79338</v>
          </cell>
          <cell r="O326">
            <v>1</v>
          </cell>
          <cell r="P326">
            <v>207.83</v>
          </cell>
          <cell r="Q326">
            <v>0</v>
          </cell>
          <cell r="R326">
            <v>0</v>
          </cell>
          <cell r="S326">
            <v>1</v>
          </cell>
          <cell r="T326">
            <v>207.83</v>
          </cell>
          <cell r="U326" t="str">
            <v>UC200*210*12*10</v>
          </cell>
        </row>
        <row r="327">
          <cell r="D327" t="str">
            <v>S31-01</v>
          </cell>
          <cell r="E327" t="str">
            <v>UC</v>
          </cell>
          <cell r="F327" t="str">
            <v>160*160*12*8</v>
          </cell>
          <cell r="G327" t="str">
            <v>قرینه</v>
          </cell>
          <cell r="H327">
            <v>2408</v>
          </cell>
          <cell r="I327">
            <v>2245</v>
          </cell>
          <cell r="J327">
            <v>0.94399999999999995</v>
          </cell>
          <cell r="K327">
            <v>2.1192799999999998</v>
          </cell>
          <cell r="L327">
            <v>93.13</v>
          </cell>
          <cell r="M327">
            <v>1</v>
          </cell>
          <cell r="N327">
            <v>2.1192799999999998</v>
          </cell>
          <cell r="O327">
            <v>1</v>
          </cell>
          <cell r="P327">
            <v>93.13</v>
          </cell>
          <cell r="Q327">
            <v>1</v>
          </cell>
          <cell r="R327">
            <v>93.13</v>
          </cell>
          <cell r="S327">
            <v>2</v>
          </cell>
          <cell r="T327">
            <v>186.26</v>
          </cell>
          <cell r="U327" t="str">
            <v>UC160*160*12*8</v>
          </cell>
        </row>
        <row r="328">
          <cell r="D328" t="str">
            <v>S31-02</v>
          </cell>
          <cell r="E328" t="str">
            <v>UC</v>
          </cell>
          <cell r="F328" t="str">
            <v>160*160*12*8</v>
          </cell>
          <cell r="G328" t="str">
            <v>قرینه</v>
          </cell>
          <cell r="H328">
            <v>2402</v>
          </cell>
          <cell r="I328">
            <v>2251</v>
          </cell>
          <cell r="J328">
            <v>0.94399999999999995</v>
          </cell>
          <cell r="K328">
            <v>2.1249440000000002</v>
          </cell>
          <cell r="L328">
            <v>92.9</v>
          </cell>
          <cell r="M328">
            <v>14</v>
          </cell>
          <cell r="N328">
            <v>29.749216000000004</v>
          </cell>
          <cell r="O328">
            <v>14</v>
          </cell>
          <cell r="P328">
            <v>1300.6000000000001</v>
          </cell>
          <cell r="Q328">
            <v>1</v>
          </cell>
          <cell r="R328">
            <v>92.9</v>
          </cell>
          <cell r="S328">
            <v>15</v>
          </cell>
          <cell r="T328">
            <v>1393.5000000000002</v>
          </cell>
          <cell r="U328" t="str">
            <v>UC160*160*12*8</v>
          </cell>
        </row>
        <row r="329">
          <cell r="D329" t="str">
            <v>S31-03</v>
          </cell>
          <cell r="E329" t="str">
            <v>UC</v>
          </cell>
          <cell r="F329" t="str">
            <v>160*160*12*8</v>
          </cell>
          <cell r="G329" t="str">
            <v>قرینه</v>
          </cell>
          <cell r="H329">
            <v>1510</v>
          </cell>
          <cell r="I329">
            <v>1510</v>
          </cell>
          <cell r="J329">
            <v>0.94399999999999995</v>
          </cell>
          <cell r="K329">
            <v>1.4254399999999998</v>
          </cell>
          <cell r="L329">
            <v>58.41</v>
          </cell>
          <cell r="M329">
            <v>12</v>
          </cell>
          <cell r="N329">
            <v>17.105279999999997</v>
          </cell>
          <cell r="O329">
            <v>12</v>
          </cell>
          <cell r="P329">
            <v>700.92</v>
          </cell>
          <cell r="Q329">
            <v>1</v>
          </cell>
          <cell r="R329">
            <v>58.41</v>
          </cell>
          <cell r="S329">
            <v>13</v>
          </cell>
          <cell r="T329">
            <v>759.32999999999993</v>
          </cell>
          <cell r="U329" t="str">
            <v>UC160*160*12*8</v>
          </cell>
        </row>
        <row r="330">
          <cell r="D330" t="str">
            <v>S31-04</v>
          </cell>
          <cell r="E330" t="str">
            <v>UC</v>
          </cell>
          <cell r="F330" t="str">
            <v>220*210*12*10</v>
          </cell>
          <cell r="G330" t="str">
            <v>قرینه</v>
          </cell>
          <cell r="H330">
            <v>1510</v>
          </cell>
          <cell r="I330">
            <v>1510</v>
          </cell>
          <cell r="J330">
            <v>1.284</v>
          </cell>
          <cell r="K330">
            <v>1.9388400000000001</v>
          </cell>
          <cell r="L330">
            <v>80.22</v>
          </cell>
          <cell r="M330">
            <v>7</v>
          </cell>
          <cell r="N330">
            <v>13.57188</v>
          </cell>
          <cell r="O330">
            <v>7</v>
          </cell>
          <cell r="P330">
            <v>561.54</v>
          </cell>
          <cell r="Q330">
            <v>1</v>
          </cell>
          <cell r="R330">
            <v>80.22</v>
          </cell>
          <cell r="S330">
            <v>8</v>
          </cell>
          <cell r="T330">
            <v>641.76</v>
          </cell>
          <cell r="U330" t="str">
            <v>UC220*210*12*10</v>
          </cell>
        </row>
        <row r="331">
          <cell r="D331" t="str">
            <v>S31-05</v>
          </cell>
          <cell r="E331" t="str">
            <v>UC</v>
          </cell>
          <cell r="F331" t="str">
            <v>160*160*12*8</v>
          </cell>
          <cell r="G331" t="str">
            <v>غیرقرینه</v>
          </cell>
          <cell r="H331">
            <v>1909</v>
          </cell>
          <cell r="I331">
            <v>1834</v>
          </cell>
          <cell r="J331">
            <v>0.94399999999999995</v>
          </cell>
          <cell r="K331">
            <v>1.7312959999999997</v>
          </cell>
          <cell r="L331">
            <v>73.83</v>
          </cell>
          <cell r="M331">
            <v>1</v>
          </cell>
          <cell r="N331">
            <v>1.7312959999999997</v>
          </cell>
          <cell r="O331">
            <v>1</v>
          </cell>
          <cell r="P331">
            <v>73.83</v>
          </cell>
          <cell r="Q331">
            <v>1</v>
          </cell>
          <cell r="R331">
            <v>73.83</v>
          </cell>
          <cell r="S331">
            <v>2</v>
          </cell>
          <cell r="T331">
            <v>147.66</v>
          </cell>
          <cell r="U331" t="str">
            <v>UC160*160*12*8</v>
          </cell>
        </row>
        <row r="332">
          <cell r="D332" t="str">
            <v>S31-06</v>
          </cell>
          <cell r="E332" t="str">
            <v>UC</v>
          </cell>
          <cell r="F332" t="str">
            <v>160*160*12*8</v>
          </cell>
          <cell r="G332" t="str">
            <v>غیرقرینه</v>
          </cell>
          <cell r="H332">
            <v>2055</v>
          </cell>
          <cell r="I332">
            <v>1975</v>
          </cell>
          <cell r="J332">
            <v>0.94399999999999995</v>
          </cell>
          <cell r="K332">
            <v>1.8643999999999998</v>
          </cell>
          <cell r="L332">
            <v>79.48</v>
          </cell>
          <cell r="M332">
            <v>2</v>
          </cell>
          <cell r="N332">
            <v>3.7287999999999997</v>
          </cell>
          <cell r="O332">
            <v>2</v>
          </cell>
          <cell r="P332">
            <v>158.96</v>
          </cell>
          <cell r="Q332">
            <v>1</v>
          </cell>
          <cell r="R332">
            <v>79.48</v>
          </cell>
          <cell r="S332">
            <v>3</v>
          </cell>
          <cell r="T332">
            <v>238.44</v>
          </cell>
          <cell r="U332" t="str">
            <v>UC160*160*12*8</v>
          </cell>
        </row>
        <row r="333">
          <cell r="D333" t="str">
            <v>S31-07</v>
          </cell>
          <cell r="E333" t="str">
            <v>UC</v>
          </cell>
          <cell r="F333" t="str">
            <v>220*210*12*8</v>
          </cell>
          <cell r="G333" t="str">
            <v>قرینه</v>
          </cell>
          <cell r="H333">
            <v>1814</v>
          </cell>
          <cell r="I333">
            <v>1814</v>
          </cell>
          <cell r="J333">
            <v>1.284</v>
          </cell>
          <cell r="K333">
            <v>2.3291759999999999</v>
          </cell>
          <cell r="L333">
            <v>96.37</v>
          </cell>
          <cell r="M333">
            <v>2</v>
          </cell>
          <cell r="N333">
            <v>4.6583519999999998</v>
          </cell>
          <cell r="O333">
            <v>2</v>
          </cell>
          <cell r="P333">
            <v>192.74</v>
          </cell>
          <cell r="Q333">
            <v>1</v>
          </cell>
          <cell r="R333">
            <v>96.37</v>
          </cell>
          <cell r="S333">
            <v>3</v>
          </cell>
          <cell r="T333">
            <v>289.11</v>
          </cell>
          <cell r="U333" t="str">
            <v>UC220*210*12*8</v>
          </cell>
        </row>
        <row r="334">
          <cell r="D334" t="str">
            <v>S31-A-03</v>
          </cell>
          <cell r="E334" t="str">
            <v>UC</v>
          </cell>
          <cell r="F334" t="str">
            <v>160*155*10*8</v>
          </cell>
          <cell r="G334" t="str">
            <v>قرینه</v>
          </cell>
          <cell r="H334">
            <v>1794</v>
          </cell>
          <cell r="I334">
            <v>1794</v>
          </cell>
          <cell r="J334">
            <v>0.93400000000000005</v>
          </cell>
          <cell r="K334">
            <v>1.6755960000000001</v>
          </cell>
          <cell r="L334">
            <v>60.27</v>
          </cell>
          <cell r="M334">
            <v>1</v>
          </cell>
          <cell r="N334">
            <v>1.6755960000000001</v>
          </cell>
          <cell r="O334">
            <v>1</v>
          </cell>
          <cell r="P334">
            <v>60.27</v>
          </cell>
          <cell r="Q334">
            <v>0</v>
          </cell>
          <cell r="R334">
            <v>0</v>
          </cell>
          <cell r="S334">
            <v>1</v>
          </cell>
          <cell r="T334">
            <v>60.27</v>
          </cell>
          <cell r="U334" t="str">
            <v>UC160*155*10*8</v>
          </cell>
        </row>
        <row r="335">
          <cell r="D335" t="str">
            <v>S31-A-04</v>
          </cell>
          <cell r="E335" t="str">
            <v>UC</v>
          </cell>
          <cell r="F335" t="str">
            <v>160*155*10*8</v>
          </cell>
          <cell r="G335" t="str">
            <v>غیرقرینه</v>
          </cell>
          <cell r="H335">
            <v>3124</v>
          </cell>
          <cell r="I335">
            <v>2987</v>
          </cell>
          <cell r="J335">
            <v>0.93400000000000005</v>
          </cell>
          <cell r="K335">
            <v>2.7898580000000002</v>
          </cell>
          <cell r="L335">
            <v>104.95</v>
          </cell>
          <cell r="M335">
            <v>2</v>
          </cell>
          <cell r="N335">
            <v>5.5797160000000003</v>
          </cell>
          <cell r="O335">
            <v>2</v>
          </cell>
          <cell r="P335">
            <v>209.9</v>
          </cell>
          <cell r="Q335">
            <v>0</v>
          </cell>
          <cell r="R335">
            <v>0</v>
          </cell>
          <cell r="S335">
            <v>2</v>
          </cell>
          <cell r="T335">
            <v>209.9</v>
          </cell>
          <cell r="U335" t="str">
            <v>UC160*155*10*8</v>
          </cell>
        </row>
        <row r="336">
          <cell r="D336" t="str">
            <v>S31-B-03</v>
          </cell>
          <cell r="E336" t="str">
            <v>UC</v>
          </cell>
          <cell r="F336" t="str">
            <v>160*160*12*8</v>
          </cell>
          <cell r="G336" t="str">
            <v>قرینه</v>
          </cell>
          <cell r="H336">
            <v>2330</v>
          </cell>
          <cell r="I336">
            <v>2199</v>
          </cell>
          <cell r="J336">
            <v>0.94399999999999995</v>
          </cell>
          <cell r="K336">
            <v>2.0758559999999999</v>
          </cell>
          <cell r="L336">
            <v>90.12</v>
          </cell>
          <cell r="M336">
            <v>1</v>
          </cell>
          <cell r="N336">
            <v>2.0758559999999999</v>
          </cell>
          <cell r="O336">
            <v>1</v>
          </cell>
          <cell r="P336">
            <v>90.12</v>
          </cell>
          <cell r="Q336">
            <v>0</v>
          </cell>
          <cell r="R336">
            <v>0</v>
          </cell>
          <cell r="S336">
            <v>1</v>
          </cell>
          <cell r="T336">
            <v>90.12</v>
          </cell>
          <cell r="U336" t="str">
            <v>UC160*160*12*8</v>
          </cell>
        </row>
        <row r="337">
          <cell r="D337" t="str">
            <v>S31-B-04</v>
          </cell>
          <cell r="E337" t="str">
            <v>UC</v>
          </cell>
          <cell r="F337" t="str">
            <v>160*160*12*8</v>
          </cell>
          <cell r="G337" t="str">
            <v>قرینه</v>
          </cell>
          <cell r="H337">
            <v>2212</v>
          </cell>
          <cell r="I337">
            <v>2095</v>
          </cell>
          <cell r="J337">
            <v>0.94399999999999995</v>
          </cell>
          <cell r="K337">
            <v>1.9776799999999999</v>
          </cell>
          <cell r="L337">
            <v>85.55</v>
          </cell>
          <cell r="M337">
            <v>1</v>
          </cell>
          <cell r="N337">
            <v>1.9776799999999999</v>
          </cell>
          <cell r="O337">
            <v>1</v>
          </cell>
          <cell r="P337">
            <v>85.55</v>
          </cell>
          <cell r="Q337">
            <v>0</v>
          </cell>
          <cell r="R337">
            <v>0</v>
          </cell>
          <cell r="S337">
            <v>1</v>
          </cell>
          <cell r="T337">
            <v>85.55</v>
          </cell>
          <cell r="U337" t="str">
            <v>UC160*160*12*8</v>
          </cell>
        </row>
        <row r="338">
          <cell r="D338" t="str">
            <v>S31-B-05</v>
          </cell>
          <cell r="E338" t="str">
            <v>UC</v>
          </cell>
          <cell r="F338" t="str">
            <v>160*160*12*8</v>
          </cell>
          <cell r="G338" t="str">
            <v>قرینه</v>
          </cell>
          <cell r="H338">
            <v>2237</v>
          </cell>
          <cell r="I338">
            <v>2117</v>
          </cell>
          <cell r="J338">
            <v>0.94399999999999995</v>
          </cell>
          <cell r="K338">
            <v>1.9984479999999998</v>
          </cell>
          <cell r="L338">
            <v>86.54</v>
          </cell>
          <cell r="M338">
            <v>1</v>
          </cell>
          <cell r="N338">
            <v>1.9984479999999998</v>
          </cell>
          <cell r="O338">
            <v>1</v>
          </cell>
          <cell r="P338">
            <v>86.54</v>
          </cell>
          <cell r="Q338">
            <v>0</v>
          </cell>
          <cell r="R338">
            <v>0</v>
          </cell>
          <cell r="S338">
            <v>1</v>
          </cell>
          <cell r="T338">
            <v>86.54</v>
          </cell>
          <cell r="U338" t="str">
            <v>UC160*160*12*8</v>
          </cell>
        </row>
        <row r="339">
          <cell r="D339" t="str">
            <v>S31-C-03</v>
          </cell>
          <cell r="E339" t="str">
            <v>UC</v>
          </cell>
          <cell r="F339" t="str">
            <v>160*160*12*8</v>
          </cell>
          <cell r="G339" t="str">
            <v>قرینه</v>
          </cell>
          <cell r="H339">
            <v>1629</v>
          </cell>
          <cell r="I339">
            <v>1629</v>
          </cell>
          <cell r="J339">
            <v>0.94399999999999995</v>
          </cell>
          <cell r="K339">
            <v>1.5377759999999998</v>
          </cell>
          <cell r="L339">
            <v>63.01</v>
          </cell>
          <cell r="M339">
            <v>1</v>
          </cell>
          <cell r="N339">
            <v>1.5377759999999998</v>
          </cell>
          <cell r="O339">
            <v>1</v>
          </cell>
          <cell r="P339">
            <v>63.01</v>
          </cell>
          <cell r="Q339">
            <v>0</v>
          </cell>
          <cell r="R339">
            <v>0</v>
          </cell>
          <cell r="S339">
            <v>1</v>
          </cell>
          <cell r="T339">
            <v>63.01</v>
          </cell>
          <cell r="U339" t="str">
            <v>UC160*160*12*8</v>
          </cell>
        </row>
        <row r="340">
          <cell r="D340" t="str">
            <v>S31-C-04</v>
          </cell>
          <cell r="E340" t="str">
            <v>UC</v>
          </cell>
          <cell r="F340" t="str">
            <v>160*160*12*8</v>
          </cell>
          <cell r="G340" t="str">
            <v>غیرقرینه</v>
          </cell>
          <cell r="H340">
            <v>2948</v>
          </cell>
          <cell r="I340">
            <v>2771</v>
          </cell>
          <cell r="J340">
            <v>0.94399999999999995</v>
          </cell>
          <cell r="K340">
            <v>2.6158239999999999</v>
          </cell>
          <cell r="L340">
            <v>114.05</v>
          </cell>
          <cell r="M340">
            <v>2</v>
          </cell>
          <cell r="N340">
            <v>5.2316479999999999</v>
          </cell>
          <cell r="O340">
            <v>2</v>
          </cell>
          <cell r="P340">
            <v>228.1</v>
          </cell>
          <cell r="Q340">
            <v>0</v>
          </cell>
          <cell r="R340">
            <v>0</v>
          </cell>
          <cell r="S340">
            <v>2</v>
          </cell>
          <cell r="T340">
            <v>228.1</v>
          </cell>
          <cell r="U340" t="str">
            <v>UC160*160*12*8</v>
          </cell>
        </row>
        <row r="341">
          <cell r="D341" t="str">
            <v>S31-E-03</v>
          </cell>
          <cell r="E341" t="str">
            <v>UC</v>
          </cell>
          <cell r="F341" t="str">
            <v>160*160*12*8</v>
          </cell>
          <cell r="G341" t="str">
            <v>قرینه</v>
          </cell>
          <cell r="H341">
            <v>1629</v>
          </cell>
          <cell r="I341">
            <v>1629</v>
          </cell>
          <cell r="J341">
            <v>0.94399999999999995</v>
          </cell>
          <cell r="K341">
            <v>1.5377759999999998</v>
          </cell>
          <cell r="L341">
            <v>63.01</v>
          </cell>
          <cell r="M341">
            <v>1</v>
          </cell>
          <cell r="N341">
            <v>1.5377759999999998</v>
          </cell>
          <cell r="O341">
            <v>1</v>
          </cell>
          <cell r="P341">
            <v>63.01</v>
          </cell>
          <cell r="Q341">
            <v>0</v>
          </cell>
          <cell r="R341">
            <v>0</v>
          </cell>
          <cell r="S341">
            <v>1</v>
          </cell>
          <cell r="T341">
            <v>63.01</v>
          </cell>
          <cell r="U341" t="str">
            <v>UC160*160*12*8</v>
          </cell>
        </row>
        <row r="342">
          <cell r="D342" t="str">
            <v>S31-E-04</v>
          </cell>
          <cell r="E342" t="str">
            <v>UC</v>
          </cell>
          <cell r="F342" t="str">
            <v>160*160*12*8</v>
          </cell>
          <cell r="G342" t="str">
            <v>غیرقرینه</v>
          </cell>
          <cell r="H342">
            <v>2948</v>
          </cell>
          <cell r="I342">
            <v>2771</v>
          </cell>
          <cell r="J342">
            <v>0.94399999999999995</v>
          </cell>
          <cell r="K342">
            <v>2.6158239999999999</v>
          </cell>
          <cell r="L342">
            <v>114.05</v>
          </cell>
          <cell r="M342">
            <v>2</v>
          </cell>
          <cell r="N342">
            <v>5.2316479999999999</v>
          </cell>
          <cell r="O342">
            <v>2</v>
          </cell>
          <cell r="P342">
            <v>228.1</v>
          </cell>
          <cell r="Q342">
            <v>0</v>
          </cell>
          <cell r="R342">
            <v>0</v>
          </cell>
          <cell r="S342">
            <v>2</v>
          </cell>
          <cell r="T342">
            <v>228.1</v>
          </cell>
          <cell r="U342" t="str">
            <v>UC160*160*12*8</v>
          </cell>
        </row>
        <row r="343">
          <cell r="D343" t="str">
            <v>S31-F-03</v>
          </cell>
          <cell r="E343" t="str">
            <v>UC</v>
          </cell>
          <cell r="F343" t="str">
            <v>160*160*12*8</v>
          </cell>
          <cell r="G343" t="str">
            <v>قرینه</v>
          </cell>
          <cell r="H343">
            <v>2330</v>
          </cell>
          <cell r="I343">
            <v>2199</v>
          </cell>
          <cell r="J343">
            <v>0.94399999999999995</v>
          </cell>
          <cell r="K343">
            <v>2.0758559999999999</v>
          </cell>
          <cell r="L343">
            <v>90.12</v>
          </cell>
          <cell r="M343">
            <v>1</v>
          </cell>
          <cell r="N343">
            <v>2.0758559999999999</v>
          </cell>
          <cell r="O343">
            <v>1</v>
          </cell>
          <cell r="P343">
            <v>90.12</v>
          </cell>
          <cell r="Q343">
            <v>0</v>
          </cell>
          <cell r="R343">
            <v>0</v>
          </cell>
          <cell r="S343">
            <v>1</v>
          </cell>
          <cell r="T343">
            <v>90.12</v>
          </cell>
          <cell r="U343" t="str">
            <v>UC160*160*12*8</v>
          </cell>
        </row>
        <row r="344">
          <cell r="D344" t="str">
            <v>S31-F-04</v>
          </cell>
          <cell r="E344" t="str">
            <v>UC</v>
          </cell>
          <cell r="F344" t="str">
            <v>160*160*12*8</v>
          </cell>
          <cell r="G344" t="str">
            <v>قرینه</v>
          </cell>
          <cell r="H344">
            <v>2212</v>
          </cell>
          <cell r="I344">
            <v>2095</v>
          </cell>
          <cell r="J344">
            <v>0.94399999999999995</v>
          </cell>
          <cell r="K344">
            <v>1.9776799999999999</v>
          </cell>
          <cell r="L344">
            <v>85.55</v>
          </cell>
          <cell r="M344">
            <v>1</v>
          </cell>
          <cell r="N344">
            <v>1.9776799999999999</v>
          </cell>
          <cell r="O344">
            <v>1</v>
          </cell>
          <cell r="P344">
            <v>85.55</v>
          </cell>
          <cell r="Q344">
            <v>0</v>
          </cell>
          <cell r="R344">
            <v>0</v>
          </cell>
          <cell r="S344">
            <v>1</v>
          </cell>
          <cell r="T344">
            <v>85.55</v>
          </cell>
          <cell r="U344" t="str">
            <v>UC160*160*12*8</v>
          </cell>
        </row>
        <row r="345">
          <cell r="D345" t="str">
            <v>S31-F-05</v>
          </cell>
          <cell r="E345" t="str">
            <v>UC</v>
          </cell>
          <cell r="F345" t="str">
            <v>160*155*10*8</v>
          </cell>
          <cell r="G345" t="str">
            <v>قرینه</v>
          </cell>
          <cell r="H345">
            <v>2237</v>
          </cell>
          <cell r="I345">
            <v>2117</v>
          </cell>
          <cell r="J345">
            <v>0.93400000000000005</v>
          </cell>
          <cell r="K345">
            <v>1.9772780000000001</v>
          </cell>
          <cell r="L345">
            <v>86.54</v>
          </cell>
          <cell r="M345">
            <v>1</v>
          </cell>
          <cell r="N345">
            <v>1.9772780000000001</v>
          </cell>
          <cell r="O345">
            <v>1</v>
          </cell>
          <cell r="P345">
            <v>86.54</v>
          </cell>
          <cell r="Q345">
            <v>0</v>
          </cell>
          <cell r="R345">
            <v>0</v>
          </cell>
          <cell r="S345">
            <v>1</v>
          </cell>
          <cell r="T345">
            <v>86.54</v>
          </cell>
          <cell r="U345" t="str">
            <v>UC160*155*10*8</v>
          </cell>
        </row>
        <row r="346">
          <cell r="D346" t="str">
            <v>S31-G-03</v>
          </cell>
          <cell r="E346" t="str">
            <v>UC</v>
          </cell>
          <cell r="F346" t="str">
            <v>160*155*10*8</v>
          </cell>
          <cell r="G346" t="str">
            <v>قرینه</v>
          </cell>
          <cell r="H346">
            <v>1794</v>
          </cell>
          <cell r="I346">
            <v>1794</v>
          </cell>
          <cell r="J346">
            <v>0.93400000000000005</v>
          </cell>
          <cell r="K346">
            <v>1.6755960000000001</v>
          </cell>
          <cell r="L346">
            <v>60.27</v>
          </cell>
          <cell r="M346">
            <v>1</v>
          </cell>
          <cell r="N346">
            <v>1.6755960000000001</v>
          </cell>
          <cell r="O346">
            <v>1</v>
          </cell>
          <cell r="P346">
            <v>60.27</v>
          </cell>
          <cell r="Q346">
            <v>0</v>
          </cell>
          <cell r="R346">
            <v>0</v>
          </cell>
          <cell r="S346">
            <v>1</v>
          </cell>
          <cell r="T346">
            <v>60.27</v>
          </cell>
          <cell r="U346" t="str">
            <v>UC160*155*10*8</v>
          </cell>
        </row>
        <row r="347">
          <cell r="D347" t="str">
            <v>S31-G-04</v>
          </cell>
          <cell r="E347" t="str">
            <v>UC</v>
          </cell>
          <cell r="F347" t="str">
            <v>160*155*10*8</v>
          </cell>
          <cell r="G347" t="str">
            <v>غیرقرینه</v>
          </cell>
          <cell r="H347">
            <v>3124</v>
          </cell>
          <cell r="I347">
            <v>2987</v>
          </cell>
          <cell r="J347">
            <v>0.93400000000000005</v>
          </cell>
          <cell r="K347">
            <v>2.7898580000000002</v>
          </cell>
          <cell r="L347">
            <v>104.95</v>
          </cell>
          <cell r="M347">
            <v>2</v>
          </cell>
          <cell r="N347">
            <v>5.5797160000000003</v>
          </cell>
          <cell r="O347">
            <v>2</v>
          </cell>
          <cell r="P347">
            <v>209.9</v>
          </cell>
          <cell r="Q347">
            <v>0</v>
          </cell>
          <cell r="R347">
            <v>0</v>
          </cell>
          <cell r="S347">
            <v>2</v>
          </cell>
          <cell r="T347">
            <v>209.9</v>
          </cell>
          <cell r="U347" t="str">
            <v>UC160*155*10*8</v>
          </cell>
        </row>
        <row r="348">
          <cell r="D348" t="str">
            <v>S31-G'-02</v>
          </cell>
          <cell r="E348" t="str">
            <v>UC</v>
          </cell>
          <cell r="F348" t="str">
            <v>160*155*10*8</v>
          </cell>
          <cell r="G348" t="str">
            <v>قرینه</v>
          </cell>
          <cell r="H348">
            <v>2171</v>
          </cell>
          <cell r="I348">
            <v>2060</v>
          </cell>
          <cell r="J348">
            <v>0.93400000000000005</v>
          </cell>
          <cell r="K348">
            <v>1.9240400000000002</v>
          </cell>
          <cell r="L348">
            <v>72.930000000000007</v>
          </cell>
          <cell r="M348">
            <v>1</v>
          </cell>
          <cell r="N348">
            <v>1.9240400000000002</v>
          </cell>
          <cell r="O348">
            <v>1</v>
          </cell>
          <cell r="P348">
            <v>72.930000000000007</v>
          </cell>
          <cell r="Q348">
            <v>0</v>
          </cell>
          <cell r="R348">
            <v>0</v>
          </cell>
          <cell r="S348">
            <v>1</v>
          </cell>
          <cell r="T348">
            <v>72.930000000000007</v>
          </cell>
          <cell r="U348" t="str">
            <v>UC160*155*10*8</v>
          </cell>
        </row>
        <row r="349">
          <cell r="D349" t="str">
            <v>S31-G'-03</v>
          </cell>
          <cell r="E349" t="str">
            <v>UC</v>
          </cell>
          <cell r="F349" t="str">
            <v>160*155*10*8</v>
          </cell>
          <cell r="G349" t="str">
            <v>قرینه</v>
          </cell>
          <cell r="H349">
            <v>2330</v>
          </cell>
          <cell r="I349">
            <v>2199</v>
          </cell>
          <cell r="J349">
            <v>0.93400000000000005</v>
          </cell>
          <cell r="K349">
            <v>2.0538660000000002</v>
          </cell>
          <cell r="L349">
            <v>78.27</v>
          </cell>
          <cell r="M349">
            <v>2</v>
          </cell>
          <cell r="N349">
            <v>4.1077320000000004</v>
          </cell>
          <cell r="O349">
            <v>2</v>
          </cell>
          <cell r="P349">
            <v>156.54</v>
          </cell>
          <cell r="Q349">
            <v>0</v>
          </cell>
          <cell r="R349">
            <v>0</v>
          </cell>
          <cell r="S349">
            <v>2</v>
          </cell>
          <cell r="T349">
            <v>156.54</v>
          </cell>
          <cell r="U349" t="str">
            <v>UC160*155*10*8</v>
          </cell>
        </row>
        <row r="350">
          <cell r="D350" t="str">
            <v>S-31-01-U</v>
          </cell>
          <cell r="E350" t="str">
            <v>UC</v>
          </cell>
          <cell r="F350" t="str">
            <v>200*210*12*10</v>
          </cell>
          <cell r="G350" t="str">
            <v>قرینه</v>
          </cell>
          <cell r="H350">
            <v>5118</v>
          </cell>
          <cell r="I350">
            <v>5118</v>
          </cell>
          <cell r="J350">
            <v>1.22</v>
          </cell>
          <cell r="K350">
            <v>6.2439600000000004</v>
          </cell>
          <cell r="L350">
            <v>272.27999999999997</v>
          </cell>
          <cell r="M350">
            <v>1</v>
          </cell>
          <cell r="N350">
            <v>6.2439600000000004</v>
          </cell>
          <cell r="O350">
            <v>1</v>
          </cell>
          <cell r="P350">
            <v>272.27999999999997</v>
          </cell>
          <cell r="Q350">
            <v>0</v>
          </cell>
          <cell r="R350">
            <v>0</v>
          </cell>
          <cell r="S350">
            <v>1</v>
          </cell>
          <cell r="T350">
            <v>272.27999999999997</v>
          </cell>
          <cell r="U350" t="str">
            <v>UC200*210*12*10</v>
          </cell>
        </row>
        <row r="351">
          <cell r="D351" t="str">
            <v>S-31-02-U</v>
          </cell>
          <cell r="E351" t="str">
            <v>UC</v>
          </cell>
          <cell r="F351" t="str">
            <v>200*210*12*10</v>
          </cell>
          <cell r="G351" t="str">
            <v>قرینه</v>
          </cell>
          <cell r="H351">
            <v>6732</v>
          </cell>
          <cell r="I351">
            <v>6732</v>
          </cell>
          <cell r="J351">
            <v>1.22</v>
          </cell>
          <cell r="K351">
            <v>8.2130399999999995</v>
          </cell>
          <cell r="L351">
            <v>358.38</v>
          </cell>
          <cell r="M351">
            <v>1</v>
          </cell>
          <cell r="N351">
            <v>8.2130399999999995</v>
          </cell>
          <cell r="O351">
            <v>1</v>
          </cell>
          <cell r="P351">
            <v>358.38</v>
          </cell>
          <cell r="Q351">
            <v>0</v>
          </cell>
          <cell r="R351">
            <v>0</v>
          </cell>
          <cell r="S351">
            <v>1</v>
          </cell>
          <cell r="T351">
            <v>358.38</v>
          </cell>
          <cell r="U351" t="str">
            <v>UC200*210*12*10</v>
          </cell>
        </row>
        <row r="352">
          <cell r="D352" t="str">
            <v>S-31-03-U</v>
          </cell>
          <cell r="E352" t="str">
            <v>UC</v>
          </cell>
          <cell r="F352" t="str">
            <v>200*210*12*10</v>
          </cell>
          <cell r="G352" t="str">
            <v>قرینه</v>
          </cell>
          <cell r="H352">
            <v>5118</v>
          </cell>
          <cell r="I352">
            <v>5118</v>
          </cell>
          <cell r="J352">
            <v>1.22</v>
          </cell>
          <cell r="K352">
            <v>6.2439600000000004</v>
          </cell>
          <cell r="L352">
            <v>272.27999999999997</v>
          </cell>
          <cell r="M352">
            <v>2</v>
          </cell>
          <cell r="N352">
            <v>12.487920000000001</v>
          </cell>
          <cell r="O352">
            <v>2</v>
          </cell>
          <cell r="P352">
            <v>272.27999999999997</v>
          </cell>
          <cell r="Q352">
            <v>0</v>
          </cell>
          <cell r="R352">
            <v>0</v>
          </cell>
          <cell r="S352">
            <v>2</v>
          </cell>
          <cell r="T352">
            <v>272.27999999999997</v>
          </cell>
          <cell r="U352" t="str">
            <v>UC200*210*12*10</v>
          </cell>
        </row>
        <row r="353">
          <cell r="D353" t="str">
            <v>S-31-04-U</v>
          </cell>
          <cell r="E353" t="str">
            <v>UC</v>
          </cell>
          <cell r="F353" t="str">
            <v>200*210*12*10</v>
          </cell>
          <cell r="G353" t="str">
            <v>قرینه</v>
          </cell>
          <cell r="H353">
            <v>7579</v>
          </cell>
          <cell r="I353">
            <v>7579</v>
          </cell>
          <cell r="J353">
            <v>1.22</v>
          </cell>
          <cell r="K353">
            <v>9.2463799999999985</v>
          </cell>
          <cell r="L353">
            <v>403.71</v>
          </cell>
          <cell r="M353">
            <v>2</v>
          </cell>
          <cell r="N353">
            <v>18.492759999999997</v>
          </cell>
          <cell r="O353">
            <v>2</v>
          </cell>
          <cell r="P353">
            <v>403.71</v>
          </cell>
          <cell r="Q353">
            <v>0</v>
          </cell>
          <cell r="R353">
            <v>0</v>
          </cell>
          <cell r="S353">
            <v>2</v>
          </cell>
          <cell r="T353">
            <v>403.71</v>
          </cell>
          <cell r="U353" t="str">
            <v>UC200*210*12*10</v>
          </cell>
        </row>
        <row r="354">
          <cell r="D354" t="str">
            <v>S-31-05-U</v>
          </cell>
          <cell r="E354" t="str">
            <v>UC</v>
          </cell>
          <cell r="F354" t="str">
            <v>200*210*12*10</v>
          </cell>
          <cell r="G354" t="str">
            <v>قرینه</v>
          </cell>
          <cell r="H354">
            <v>5486</v>
          </cell>
          <cell r="I354">
            <v>5486</v>
          </cell>
          <cell r="J354">
            <v>1.22</v>
          </cell>
          <cell r="K354">
            <v>6.69292</v>
          </cell>
          <cell r="L354">
            <v>285.58</v>
          </cell>
          <cell r="M354">
            <v>3</v>
          </cell>
          <cell r="N354">
            <v>20.078759999999999</v>
          </cell>
          <cell r="O354">
            <v>3</v>
          </cell>
          <cell r="P354">
            <v>285.58</v>
          </cell>
          <cell r="Q354">
            <v>0</v>
          </cell>
          <cell r="R354">
            <v>0</v>
          </cell>
          <cell r="S354">
            <v>3</v>
          </cell>
          <cell r="T354">
            <v>285.58</v>
          </cell>
          <cell r="U354" t="str">
            <v>UC200*210*12*10</v>
          </cell>
        </row>
        <row r="355">
          <cell r="D355" t="str">
            <v>S-31-06-U</v>
          </cell>
          <cell r="E355" t="str">
            <v>UC</v>
          </cell>
          <cell r="F355" t="str">
            <v>200*210*12*10</v>
          </cell>
          <cell r="G355" t="str">
            <v>قرینه</v>
          </cell>
          <cell r="H355">
            <v>7829</v>
          </cell>
          <cell r="I355">
            <v>7829</v>
          </cell>
          <cell r="J355">
            <v>1.22</v>
          </cell>
          <cell r="K355">
            <v>9.55138</v>
          </cell>
          <cell r="L355">
            <v>416.2</v>
          </cell>
          <cell r="M355">
            <v>2</v>
          </cell>
          <cell r="N355">
            <v>19.10276</v>
          </cell>
          <cell r="O355">
            <v>2</v>
          </cell>
          <cell r="P355">
            <v>416.2</v>
          </cell>
          <cell r="Q355">
            <v>0</v>
          </cell>
          <cell r="R355">
            <v>0</v>
          </cell>
          <cell r="S355">
            <v>2</v>
          </cell>
          <cell r="T355">
            <v>416.2</v>
          </cell>
          <cell r="U355" t="str">
            <v>UC200*210*12*10</v>
          </cell>
        </row>
        <row r="356">
          <cell r="D356" t="str">
            <v>S-31-07-U</v>
          </cell>
          <cell r="E356" t="str">
            <v>UC</v>
          </cell>
          <cell r="F356" t="str">
            <v>200*210*12*10</v>
          </cell>
          <cell r="G356" t="str">
            <v>قرینه</v>
          </cell>
          <cell r="H356">
            <v>7619</v>
          </cell>
          <cell r="I356">
            <v>7619</v>
          </cell>
          <cell r="J356">
            <v>1.22</v>
          </cell>
          <cell r="K356">
            <v>9.2951800000000002</v>
          </cell>
          <cell r="L356">
            <v>405.64</v>
          </cell>
          <cell r="M356">
            <v>1</v>
          </cell>
          <cell r="N356">
            <v>9.2951800000000002</v>
          </cell>
          <cell r="O356">
            <v>1</v>
          </cell>
          <cell r="P356">
            <v>405.64</v>
          </cell>
          <cell r="Q356">
            <v>0</v>
          </cell>
          <cell r="R356">
            <v>0</v>
          </cell>
          <cell r="S356">
            <v>1</v>
          </cell>
          <cell r="T356">
            <v>405.64</v>
          </cell>
          <cell r="U356" t="str">
            <v>UC200*210*12*10</v>
          </cell>
        </row>
        <row r="357">
          <cell r="D357" t="str">
            <v>S-31-01-L</v>
          </cell>
          <cell r="E357" t="str">
            <v>UC</v>
          </cell>
          <cell r="F357" t="str">
            <v>200*210*12*10</v>
          </cell>
          <cell r="G357" t="str">
            <v>قرینه</v>
          </cell>
          <cell r="H357">
            <v>5118</v>
          </cell>
          <cell r="I357">
            <v>5118</v>
          </cell>
          <cell r="J357">
            <v>1.22</v>
          </cell>
          <cell r="K357">
            <v>6.2439600000000004</v>
          </cell>
          <cell r="L357">
            <v>272.27999999999997</v>
          </cell>
          <cell r="M357">
            <v>1</v>
          </cell>
          <cell r="N357">
            <v>6.2439600000000004</v>
          </cell>
          <cell r="O357">
            <v>1</v>
          </cell>
          <cell r="P357">
            <v>272.27999999999997</v>
          </cell>
          <cell r="Q357">
            <v>0</v>
          </cell>
          <cell r="R357">
            <v>0</v>
          </cell>
          <cell r="S357">
            <v>1</v>
          </cell>
          <cell r="T357">
            <v>272.27999999999997</v>
          </cell>
          <cell r="U357" t="str">
            <v>UC200*210*12*10</v>
          </cell>
        </row>
        <row r="358">
          <cell r="D358" t="str">
            <v>S-31-02-L</v>
          </cell>
          <cell r="E358" t="str">
            <v>UC</v>
          </cell>
          <cell r="F358" t="str">
            <v>200*210*12*10</v>
          </cell>
          <cell r="G358" t="str">
            <v>قرینه</v>
          </cell>
          <cell r="H358">
            <v>6732</v>
          </cell>
          <cell r="I358">
            <v>6732</v>
          </cell>
          <cell r="J358">
            <v>1.22</v>
          </cell>
          <cell r="K358">
            <v>8.2130399999999995</v>
          </cell>
          <cell r="L358">
            <v>358.38</v>
          </cell>
          <cell r="M358">
            <v>1</v>
          </cell>
          <cell r="N358">
            <v>8.2130399999999995</v>
          </cell>
          <cell r="O358">
            <v>1</v>
          </cell>
          <cell r="P358">
            <v>358.38</v>
          </cell>
          <cell r="Q358">
            <v>0</v>
          </cell>
          <cell r="R358">
            <v>0</v>
          </cell>
          <cell r="S358">
            <v>1</v>
          </cell>
          <cell r="T358">
            <v>358.38</v>
          </cell>
          <cell r="U358" t="str">
            <v>UC200*210*12*10</v>
          </cell>
        </row>
        <row r="359">
          <cell r="D359" t="str">
            <v>S-31-03-L</v>
          </cell>
          <cell r="E359" t="str">
            <v>UC</v>
          </cell>
          <cell r="F359" t="str">
            <v>200*210*12*10</v>
          </cell>
          <cell r="G359" t="str">
            <v>قرینه</v>
          </cell>
          <cell r="H359">
            <v>5118</v>
          </cell>
          <cell r="I359">
            <v>5118</v>
          </cell>
          <cell r="J359">
            <v>1.22</v>
          </cell>
          <cell r="K359">
            <v>6.2439600000000004</v>
          </cell>
          <cell r="L359">
            <v>272.27999999999997</v>
          </cell>
          <cell r="M359">
            <v>2</v>
          </cell>
          <cell r="N359">
            <v>12.487920000000001</v>
          </cell>
          <cell r="O359">
            <v>2</v>
          </cell>
          <cell r="P359">
            <v>544.55999999999995</v>
          </cell>
          <cell r="Q359">
            <v>0</v>
          </cell>
          <cell r="R359">
            <v>0</v>
          </cell>
          <cell r="S359">
            <v>2</v>
          </cell>
          <cell r="T359">
            <v>544.55999999999995</v>
          </cell>
          <cell r="U359" t="str">
            <v>UC200*210*12*10</v>
          </cell>
        </row>
        <row r="360">
          <cell r="D360" t="str">
            <v>S-31-04-L</v>
          </cell>
          <cell r="E360" t="str">
            <v>UC</v>
          </cell>
          <cell r="F360" t="str">
            <v>200*210*12*10</v>
          </cell>
          <cell r="G360" t="str">
            <v>قرینه</v>
          </cell>
          <cell r="H360">
            <v>7579</v>
          </cell>
          <cell r="I360">
            <v>7579</v>
          </cell>
          <cell r="J360">
            <v>1.22</v>
          </cell>
          <cell r="K360">
            <v>9.2463799999999985</v>
          </cell>
          <cell r="L360">
            <v>403.71</v>
          </cell>
          <cell r="M360">
            <v>2</v>
          </cell>
          <cell r="N360">
            <v>18.492759999999997</v>
          </cell>
          <cell r="O360">
            <v>2</v>
          </cell>
          <cell r="P360">
            <v>807.42</v>
          </cell>
          <cell r="Q360">
            <v>0</v>
          </cell>
          <cell r="R360">
            <v>0</v>
          </cell>
          <cell r="S360">
            <v>2</v>
          </cell>
          <cell r="T360">
            <v>807.42</v>
          </cell>
          <cell r="U360" t="str">
            <v>UC200*210*12*10</v>
          </cell>
        </row>
        <row r="361">
          <cell r="D361" t="str">
            <v>S-31-05-L</v>
          </cell>
          <cell r="E361" t="str">
            <v>UC</v>
          </cell>
          <cell r="F361" t="str">
            <v>200*210*12*10</v>
          </cell>
          <cell r="G361" t="str">
            <v>قرینه</v>
          </cell>
          <cell r="H361">
            <v>5486</v>
          </cell>
          <cell r="I361">
            <v>5486</v>
          </cell>
          <cell r="J361">
            <v>1.22</v>
          </cell>
          <cell r="K361">
            <v>6.69292</v>
          </cell>
          <cell r="L361">
            <v>285.58</v>
          </cell>
          <cell r="M361">
            <v>3</v>
          </cell>
          <cell r="N361">
            <v>20.078759999999999</v>
          </cell>
          <cell r="O361">
            <v>3</v>
          </cell>
          <cell r="P361">
            <v>856.74</v>
          </cell>
          <cell r="Q361">
            <v>0</v>
          </cell>
          <cell r="R361">
            <v>0</v>
          </cell>
          <cell r="S361">
            <v>3</v>
          </cell>
          <cell r="T361">
            <v>856.74</v>
          </cell>
          <cell r="U361" t="str">
            <v>UC200*210*12*10</v>
          </cell>
        </row>
        <row r="362">
          <cell r="D362" t="str">
            <v>S-31-06-L</v>
          </cell>
          <cell r="E362" t="str">
            <v>UC</v>
          </cell>
          <cell r="F362" t="str">
            <v>200*210*12*10</v>
          </cell>
          <cell r="G362" t="e">
            <v>#N/A</v>
          </cell>
          <cell r="H362" t="e">
            <v>#N/A</v>
          </cell>
          <cell r="I362" t="e">
            <v>#N/A</v>
          </cell>
          <cell r="J362" t="e">
            <v>#N/A</v>
          </cell>
          <cell r="K362" t="e">
            <v>#N/A</v>
          </cell>
          <cell r="L362">
            <v>416.2</v>
          </cell>
          <cell r="M362">
            <v>2</v>
          </cell>
          <cell r="N362" t="e">
            <v>#N/A</v>
          </cell>
          <cell r="O362">
            <v>2</v>
          </cell>
          <cell r="P362">
            <v>832.4</v>
          </cell>
          <cell r="Q362">
            <v>0</v>
          </cell>
          <cell r="R362">
            <v>0</v>
          </cell>
          <cell r="S362">
            <v>2</v>
          </cell>
          <cell r="T362">
            <v>832.4</v>
          </cell>
          <cell r="U362" t="str">
            <v>UC200*210*12*10</v>
          </cell>
        </row>
        <row r="363">
          <cell r="D363" t="str">
            <v>S-31-07-L</v>
          </cell>
          <cell r="E363" t="str">
            <v>UC</v>
          </cell>
          <cell r="F363" t="str">
            <v>200*210*12*10</v>
          </cell>
          <cell r="G363" t="e">
            <v>#N/A</v>
          </cell>
          <cell r="H363" t="e">
            <v>#N/A</v>
          </cell>
          <cell r="I363" t="e">
            <v>#N/A</v>
          </cell>
          <cell r="J363" t="e">
            <v>#N/A</v>
          </cell>
          <cell r="K363" t="e">
            <v>#N/A</v>
          </cell>
          <cell r="L363">
            <v>405.64</v>
          </cell>
          <cell r="M363">
            <v>1</v>
          </cell>
          <cell r="N363" t="e">
            <v>#N/A</v>
          </cell>
          <cell r="O363">
            <v>1</v>
          </cell>
          <cell r="P363">
            <v>405.64</v>
          </cell>
          <cell r="Q363">
            <v>0</v>
          </cell>
          <cell r="R363">
            <v>0</v>
          </cell>
          <cell r="S363">
            <v>1</v>
          </cell>
          <cell r="T363">
            <v>405.64</v>
          </cell>
          <cell r="U363" t="str">
            <v>UC200*210*12*10</v>
          </cell>
        </row>
        <row r="364">
          <cell r="D364" t="str">
            <v>S32-01</v>
          </cell>
          <cell r="E364" t="str">
            <v>UC</v>
          </cell>
          <cell r="F364" t="str">
            <v>160*160*12*8</v>
          </cell>
          <cell r="G364" t="str">
            <v>قرینه</v>
          </cell>
          <cell r="H364">
            <v>2408</v>
          </cell>
          <cell r="I364">
            <v>2408</v>
          </cell>
          <cell r="J364">
            <v>0.94399999999999995</v>
          </cell>
          <cell r="K364">
            <v>2.2731520000000001</v>
          </cell>
          <cell r="L364">
            <v>93.13</v>
          </cell>
          <cell r="M364">
            <v>2</v>
          </cell>
          <cell r="N364">
            <v>4.5463040000000001</v>
          </cell>
          <cell r="O364">
            <v>2</v>
          </cell>
          <cell r="P364">
            <v>186.26</v>
          </cell>
          <cell r="Q364">
            <v>1</v>
          </cell>
          <cell r="R364">
            <v>93.13</v>
          </cell>
          <cell r="S364">
            <v>3</v>
          </cell>
          <cell r="T364">
            <v>279.39</v>
          </cell>
          <cell r="U364" t="str">
            <v>UC160*160*12*8</v>
          </cell>
        </row>
        <row r="365">
          <cell r="D365" t="str">
            <v>S32-02</v>
          </cell>
          <cell r="E365" t="str">
            <v>UC</v>
          </cell>
          <cell r="F365" t="str">
            <v>160*160*12*8</v>
          </cell>
          <cell r="G365" t="str">
            <v>قرینه</v>
          </cell>
          <cell r="H365">
            <v>2383</v>
          </cell>
          <cell r="I365">
            <v>2251</v>
          </cell>
          <cell r="J365">
            <v>0.94399999999999995</v>
          </cell>
          <cell r="K365">
            <v>2.1249440000000002</v>
          </cell>
          <cell r="L365">
            <v>92.18</v>
          </cell>
          <cell r="M365">
            <v>12</v>
          </cell>
          <cell r="N365">
            <v>25.499328000000002</v>
          </cell>
          <cell r="O365">
            <v>12</v>
          </cell>
          <cell r="P365">
            <v>1106.1600000000001</v>
          </cell>
          <cell r="Q365">
            <v>1</v>
          </cell>
          <cell r="R365">
            <v>92.18</v>
          </cell>
          <cell r="S365">
            <v>13</v>
          </cell>
          <cell r="T365">
            <v>1198.3400000000001</v>
          </cell>
          <cell r="U365" t="str">
            <v>UC160*160*12*8</v>
          </cell>
        </row>
        <row r="366">
          <cell r="D366" t="str">
            <v>S32-03</v>
          </cell>
          <cell r="E366" t="str">
            <v>UC</v>
          </cell>
          <cell r="F366" t="str">
            <v>160*160*12*8</v>
          </cell>
          <cell r="G366" t="str">
            <v>قرینه</v>
          </cell>
          <cell r="H366">
            <v>1510</v>
          </cell>
          <cell r="I366">
            <v>1510</v>
          </cell>
          <cell r="J366">
            <v>0.94399999999999995</v>
          </cell>
          <cell r="K366">
            <v>1.4254399999999998</v>
          </cell>
          <cell r="L366">
            <v>58.41</v>
          </cell>
          <cell r="M366">
            <v>14</v>
          </cell>
          <cell r="N366">
            <v>19.956159999999997</v>
          </cell>
          <cell r="O366">
            <v>14</v>
          </cell>
          <cell r="P366">
            <v>817.74</v>
          </cell>
          <cell r="Q366">
            <v>1</v>
          </cell>
          <cell r="R366">
            <v>58.41</v>
          </cell>
          <cell r="S366">
            <v>15</v>
          </cell>
          <cell r="T366">
            <v>876.15</v>
          </cell>
          <cell r="U366" t="str">
            <v>UC160*160*12*8</v>
          </cell>
        </row>
        <row r="367">
          <cell r="D367" t="str">
            <v>S32-04</v>
          </cell>
          <cell r="E367" t="str">
            <v>UC</v>
          </cell>
          <cell r="F367" t="str">
            <v>220*210*12*8</v>
          </cell>
          <cell r="G367" t="str">
            <v>قرینه</v>
          </cell>
          <cell r="H367">
            <v>1510</v>
          </cell>
          <cell r="I367">
            <v>1510</v>
          </cell>
          <cell r="J367">
            <v>1.284</v>
          </cell>
          <cell r="K367">
            <v>1.9388400000000001</v>
          </cell>
          <cell r="L367">
            <v>80.22</v>
          </cell>
          <cell r="M367">
            <v>4</v>
          </cell>
          <cell r="N367">
            <v>7.7553600000000005</v>
          </cell>
          <cell r="O367">
            <v>4</v>
          </cell>
          <cell r="P367">
            <v>320.88</v>
          </cell>
          <cell r="Q367">
            <v>1</v>
          </cell>
          <cell r="R367">
            <v>80.22</v>
          </cell>
          <cell r="S367">
            <v>5</v>
          </cell>
          <cell r="T367">
            <v>401.1</v>
          </cell>
          <cell r="U367" t="str">
            <v>UC220*210*12*8</v>
          </cell>
        </row>
        <row r="368">
          <cell r="D368" t="str">
            <v>S32-05</v>
          </cell>
          <cell r="E368" t="str">
            <v>UC</v>
          </cell>
          <cell r="F368" t="str">
            <v>160*160*12*8</v>
          </cell>
          <cell r="G368" t="str">
            <v>غیرقرینه</v>
          </cell>
          <cell r="H368">
            <v>1909</v>
          </cell>
          <cell r="I368">
            <v>1834</v>
          </cell>
          <cell r="J368">
            <v>0.94399999999999995</v>
          </cell>
          <cell r="K368">
            <v>1.7312959999999997</v>
          </cell>
          <cell r="L368">
            <v>70.3</v>
          </cell>
          <cell r="M368">
            <v>4</v>
          </cell>
          <cell r="N368">
            <v>6.9251839999999989</v>
          </cell>
          <cell r="O368">
            <v>4</v>
          </cell>
          <cell r="P368">
            <v>281.2</v>
          </cell>
          <cell r="Q368">
            <v>1</v>
          </cell>
          <cell r="R368">
            <v>70.3</v>
          </cell>
          <cell r="S368">
            <v>5</v>
          </cell>
          <cell r="T368">
            <v>351.5</v>
          </cell>
          <cell r="U368" t="str">
            <v>UC160*160*12*8</v>
          </cell>
        </row>
        <row r="369">
          <cell r="D369" t="str">
            <v>S32-07</v>
          </cell>
          <cell r="E369" t="str">
            <v>UC</v>
          </cell>
          <cell r="F369" t="str">
            <v>220*210*12*8</v>
          </cell>
          <cell r="G369" t="str">
            <v>قرینه</v>
          </cell>
          <cell r="H369">
            <v>1814</v>
          </cell>
          <cell r="I369">
            <v>1814</v>
          </cell>
          <cell r="J369">
            <v>1.284</v>
          </cell>
          <cell r="K369">
            <v>2.3291759999999999</v>
          </cell>
          <cell r="L369">
            <v>96.37</v>
          </cell>
          <cell r="M369">
            <v>2</v>
          </cell>
          <cell r="N369">
            <v>4.6583519999999998</v>
          </cell>
          <cell r="O369">
            <v>2</v>
          </cell>
          <cell r="P369">
            <v>192.74</v>
          </cell>
          <cell r="Q369">
            <v>1</v>
          </cell>
          <cell r="R369">
            <v>96.37</v>
          </cell>
          <cell r="S369">
            <v>3</v>
          </cell>
          <cell r="T369">
            <v>289.11</v>
          </cell>
          <cell r="U369" t="str">
            <v>UC220*210*12*8</v>
          </cell>
        </row>
        <row r="370">
          <cell r="D370" t="str">
            <v>S32-08</v>
          </cell>
          <cell r="E370" t="str">
            <v>UC</v>
          </cell>
          <cell r="F370" t="str">
            <v>220*210*12*8</v>
          </cell>
          <cell r="G370" t="str">
            <v>قرینه</v>
          </cell>
          <cell r="H370">
            <v>1510</v>
          </cell>
          <cell r="I370">
            <v>1510</v>
          </cell>
          <cell r="J370">
            <v>1.284</v>
          </cell>
          <cell r="K370">
            <v>1.9388400000000001</v>
          </cell>
          <cell r="L370">
            <v>80.22</v>
          </cell>
          <cell r="M370">
            <v>1</v>
          </cell>
          <cell r="N370">
            <v>1.9388400000000001</v>
          </cell>
          <cell r="O370">
            <v>1</v>
          </cell>
          <cell r="P370">
            <v>80.22</v>
          </cell>
          <cell r="Q370">
            <v>1</v>
          </cell>
          <cell r="R370">
            <v>80.22</v>
          </cell>
          <cell r="S370">
            <v>2</v>
          </cell>
          <cell r="T370">
            <v>160.44</v>
          </cell>
          <cell r="U370" t="str">
            <v>UC220*210*12*8</v>
          </cell>
        </row>
        <row r="371">
          <cell r="D371" t="str">
            <v>S32-A-03</v>
          </cell>
          <cell r="E371" t="str">
            <v>UC</v>
          </cell>
          <cell r="F371" t="str">
            <v>160*155*10*8</v>
          </cell>
          <cell r="G371" t="str">
            <v>قرینه</v>
          </cell>
          <cell r="H371">
            <v>1794</v>
          </cell>
          <cell r="I371">
            <v>1794</v>
          </cell>
          <cell r="J371">
            <v>0.93400000000000005</v>
          </cell>
          <cell r="K371">
            <v>1.6755960000000001</v>
          </cell>
          <cell r="L371">
            <v>60.27</v>
          </cell>
          <cell r="M371">
            <v>1</v>
          </cell>
          <cell r="N371">
            <v>1.6755960000000001</v>
          </cell>
          <cell r="O371">
            <v>1</v>
          </cell>
          <cell r="P371">
            <v>60.27</v>
          </cell>
          <cell r="Q371">
            <v>0</v>
          </cell>
          <cell r="R371">
            <v>0</v>
          </cell>
          <cell r="S371">
            <v>1</v>
          </cell>
          <cell r="T371">
            <v>60.27</v>
          </cell>
          <cell r="U371" t="str">
            <v>UC160*155*10*8</v>
          </cell>
        </row>
        <row r="372">
          <cell r="D372" t="str">
            <v>S32-A-04</v>
          </cell>
          <cell r="E372" t="str">
            <v>UC</v>
          </cell>
          <cell r="F372" t="str">
            <v>160*155*10*8</v>
          </cell>
          <cell r="G372" t="str">
            <v>غیرقرینه</v>
          </cell>
          <cell r="H372">
            <v>3124</v>
          </cell>
          <cell r="I372">
            <v>2987</v>
          </cell>
          <cell r="J372">
            <v>0.93400000000000005</v>
          </cell>
          <cell r="K372">
            <v>2.7898580000000002</v>
          </cell>
          <cell r="L372">
            <v>104.95</v>
          </cell>
          <cell r="M372">
            <v>2</v>
          </cell>
          <cell r="N372">
            <v>5.5797160000000003</v>
          </cell>
          <cell r="O372">
            <v>2</v>
          </cell>
          <cell r="P372">
            <v>209.9</v>
          </cell>
          <cell r="Q372">
            <v>0</v>
          </cell>
          <cell r="R372">
            <v>0</v>
          </cell>
          <cell r="S372">
            <v>2</v>
          </cell>
          <cell r="T372">
            <v>209.9</v>
          </cell>
          <cell r="U372" t="str">
            <v>UC160*155*10*8</v>
          </cell>
        </row>
        <row r="373">
          <cell r="D373" t="str">
            <v>S32-G'-02</v>
          </cell>
          <cell r="E373" t="str">
            <v>UC</v>
          </cell>
          <cell r="F373" t="str">
            <v>160*155*10*8</v>
          </cell>
          <cell r="G373" t="str">
            <v>قرینه</v>
          </cell>
          <cell r="H373">
            <v>2171</v>
          </cell>
          <cell r="I373">
            <v>2060</v>
          </cell>
          <cell r="J373">
            <v>0.93400000000000005</v>
          </cell>
          <cell r="K373">
            <v>1.9240400000000002</v>
          </cell>
          <cell r="L373">
            <v>72.930000000000007</v>
          </cell>
          <cell r="M373">
            <v>1</v>
          </cell>
          <cell r="N373">
            <v>1.9240400000000002</v>
          </cell>
          <cell r="O373">
            <v>1</v>
          </cell>
          <cell r="P373">
            <v>72.930000000000007</v>
          </cell>
          <cell r="Q373">
            <v>0</v>
          </cell>
          <cell r="R373">
            <v>0</v>
          </cell>
          <cell r="S373">
            <v>1</v>
          </cell>
          <cell r="T373">
            <v>72.930000000000007</v>
          </cell>
          <cell r="U373" t="str">
            <v>UC160*155*10*8</v>
          </cell>
        </row>
        <row r="374">
          <cell r="D374" t="str">
            <v>S32-G'-03</v>
          </cell>
          <cell r="E374" t="str">
            <v>UC</v>
          </cell>
          <cell r="F374" t="str">
            <v>160*155*10*8</v>
          </cell>
          <cell r="G374" t="str">
            <v>قرینه</v>
          </cell>
          <cell r="H374">
            <v>2330</v>
          </cell>
          <cell r="I374">
            <v>2199</v>
          </cell>
          <cell r="J374">
            <v>0.93400000000000005</v>
          </cell>
          <cell r="K374">
            <v>2.0538660000000002</v>
          </cell>
          <cell r="L374">
            <v>78.27</v>
          </cell>
          <cell r="M374">
            <v>2</v>
          </cell>
          <cell r="N374">
            <v>4.1077320000000004</v>
          </cell>
          <cell r="O374">
            <v>2</v>
          </cell>
          <cell r="P374">
            <v>156.54</v>
          </cell>
          <cell r="Q374">
            <v>0</v>
          </cell>
          <cell r="R374">
            <v>0</v>
          </cell>
          <cell r="S374">
            <v>2</v>
          </cell>
          <cell r="T374">
            <v>156.54</v>
          </cell>
          <cell r="U374" t="str">
            <v>UC160*155*10*8</v>
          </cell>
        </row>
        <row r="375">
          <cell r="D375" t="str">
            <v>S32-G-03</v>
          </cell>
          <cell r="E375" t="str">
            <v>UC</v>
          </cell>
          <cell r="F375" t="str">
            <v>160*155*10*8</v>
          </cell>
          <cell r="G375" t="str">
            <v>قرینه</v>
          </cell>
          <cell r="H375">
            <v>1794</v>
          </cell>
          <cell r="I375">
            <v>1794</v>
          </cell>
          <cell r="J375">
            <v>0.93400000000000005</v>
          </cell>
          <cell r="K375">
            <v>1.6755960000000001</v>
          </cell>
          <cell r="L375">
            <v>60.27</v>
          </cell>
          <cell r="M375">
            <v>1</v>
          </cell>
          <cell r="N375">
            <v>1.6755960000000001</v>
          </cell>
          <cell r="O375">
            <v>1</v>
          </cell>
          <cell r="P375">
            <v>60.27</v>
          </cell>
          <cell r="Q375">
            <v>0</v>
          </cell>
          <cell r="R375">
            <v>0</v>
          </cell>
          <cell r="S375">
            <v>1</v>
          </cell>
          <cell r="T375">
            <v>60.27</v>
          </cell>
          <cell r="U375" t="str">
            <v>UC160*155*10*8</v>
          </cell>
        </row>
        <row r="376">
          <cell r="D376" t="str">
            <v>S32-G-04</v>
          </cell>
          <cell r="E376" t="str">
            <v>UC</v>
          </cell>
          <cell r="F376" t="str">
            <v>160*155*10*8</v>
          </cell>
          <cell r="G376" t="str">
            <v>غیرقرینه</v>
          </cell>
          <cell r="H376">
            <v>3124</v>
          </cell>
          <cell r="I376">
            <v>2987</v>
          </cell>
          <cell r="J376">
            <v>0.93400000000000005</v>
          </cell>
          <cell r="K376">
            <v>2.7898580000000002</v>
          </cell>
          <cell r="L376">
            <v>104.95</v>
          </cell>
          <cell r="M376">
            <v>2</v>
          </cell>
          <cell r="N376">
            <v>5.5797160000000003</v>
          </cell>
          <cell r="O376">
            <v>2</v>
          </cell>
          <cell r="P376">
            <v>209.9</v>
          </cell>
          <cell r="Q376">
            <v>0</v>
          </cell>
          <cell r="R376">
            <v>0</v>
          </cell>
          <cell r="S376">
            <v>2</v>
          </cell>
          <cell r="T376">
            <v>209.9</v>
          </cell>
          <cell r="U376" t="str">
            <v>UC160*155*10*8</v>
          </cell>
        </row>
        <row r="377">
          <cell r="D377" t="str">
            <v>S32-B-03</v>
          </cell>
          <cell r="E377" t="str">
            <v>UC</v>
          </cell>
          <cell r="F377" t="str">
            <v>160*160*12*8</v>
          </cell>
          <cell r="G377" t="str">
            <v>قرینه</v>
          </cell>
          <cell r="H377">
            <v>2330</v>
          </cell>
          <cell r="I377">
            <v>2199</v>
          </cell>
          <cell r="J377">
            <v>0.94399999999999995</v>
          </cell>
          <cell r="K377">
            <v>2.0758559999999999</v>
          </cell>
          <cell r="L377">
            <v>90.12</v>
          </cell>
          <cell r="M377">
            <v>1</v>
          </cell>
          <cell r="N377">
            <v>2.0758559999999999</v>
          </cell>
          <cell r="O377">
            <v>1</v>
          </cell>
          <cell r="P377">
            <v>90.12</v>
          </cell>
          <cell r="Q377">
            <v>0</v>
          </cell>
          <cell r="R377">
            <v>0</v>
          </cell>
          <cell r="S377">
            <v>1</v>
          </cell>
          <cell r="T377">
            <v>90.12</v>
          </cell>
          <cell r="U377" t="str">
            <v>UC160*160*12*8</v>
          </cell>
        </row>
        <row r="378">
          <cell r="D378" t="str">
            <v>S32-B-04</v>
          </cell>
          <cell r="E378" t="str">
            <v>UC</v>
          </cell>
          <cell r="F378" t="str">
            <v>160*160*12*8</v>
          </cell>
          <cell r="G378" t="str">
            <v>قرینه</v>
          </cell>
          <cell r="H378">
            <v>2212</v>
          </cell>
          <cell r="I378">
            <v>2095</v>
          </cell>
          <cell r="J378">
            <v>0.94399999999999995</v>
          </cell>
          <cell r="K378">
            <v>1.9776799999999999</v>
          </cell>
          <cell r="L378">
            <v>85.55</v>
          </cell>
          <cell r="M378">
            <v>1</v>
          </cell>
          <cell r="N378">
            <v>1.9776799999999999</v>
          </cell>
          <cell r="O378">
            <v>1</v>
          </cell>
          <cell r="P378">
            <v>85.55</v>
          </cell>
          <cell r="Q378">
            <v>0</v>
          </cell>
          <cell r="R378">
            <v>0</v>
          </cell>
          <cell r="S378">
            <v>1</v>
          </cell>
          <cell r="T378">
            <v>85.55</v>
          </cell>
          <cell r="U378" t="str">
            <v>UC160*160*12*8</v>
          </cell>
        </row>
        <row r="379">
          <cell r="D379" t="str">
            <v>S32-B-05</v>
          </cell>
          <cell r="E379" t="str">
            <v>UC</v>
          </cell>
          <cell r="F379" t="str">
            <v>160*160*12*8</v>
          </cell>
          <cell r="G379" t="str">
            <v>قرینه</v>
          </cell>
          <cell r="H379">
            <v>2237</v>
          </cell>
          <cell r="I379">
            <v>2117</v>
          </cell>
          <cell r="J379">
            <v>0.94399999999999995</v>
          </cell>
          <cell r="K379">
            <v>1.9984479999999998</v>
          </cell>
          <cell r="L379">
            <v>86.54</v>
          </cell>
          <cell r="M379">
            <v>1</v>
          </cell>
          <cell r="N379">
            <v>1.9984479999999998</v>
          </cell>
          <cell r="O379">
            <v>1</v>
          </cell>
          <cell r="P379">
            <v>86.54</v>
          </cell>
          <cell r="Q379">
            <v>0</v>
          </cell>
          <cell r="R379">
            <v>0</v>
          </cell>
          <cell r="S379">
            <v>1</v>
          </cell>
          <cell r="T379">
            <v>86.54</v>
          </cell>
          <cell r="U379" t="str">
            <v>UC160*160*12*8</v>
          </cell>
        </row>
        <row r="380">
          <cell r="D380" t="str">
            <v>S32-C-03</v>
          </cell>
          <cell r="E380" t="str">
            <v>UC</v>
          </cell>
          <cell r="F380" t="str">
            <v>160*160*12*8</v>
          </cell>
          <cell r="G380" t="str">
            <v>قرینه</v>
          </cell>
          <cell r="H380">
            <v>1629</v>
          </cell>
          <cell r="I380">
            <v>1629</v>
          </cell>
          <cell r="J380">
            <v>0.94399999999999995</v>
          </cell>
          <cell r="K380">
            <v>1.5377759999999998</v>
          </cell>
          <cell r="L380">
            <v>63.01</v>
          </cell>
          <cell r="M380">
            <v>1</v>
          </cell>
          <cell r="N380">
            <v>1.5377759999999998</v>
          </cell>
          <cell r="O380">
            <v>1</v>
          </cell>
          <cell r="P380">
            <v>63.01</v>
          </cell>
          <cell r="Q380">
            <v>0</v>
          </cell>
          <cell r="R380">
            <v>0</v>
          </cell>
          <cell r="S380">
            <v>1</v>
          </cell>
          <cell r="T380">
            <v>63.01</v>
          </cell>
          <cell r="U380" t="str">
            <v>UC160*160*12*8</v>
          </cell>
        </row>
        <row r="381">
          <cell r="D381" t="str">
            <v>S32-C-04</v>
          </cell>
          <cell r="E381" t="str">
            <v>UC</v>
          </cell>
          <cell r="F381" t="str">
            <v>160*160*12*8</v>
          </cell>
          <cell r="G381" t="str">
            <v>غیرقرینه</v>
          </cell>
          <cell r="H381">
            <v>2948</v>
          </cell>
          <cell r="I381">
            <v>2771</v>
          </cell>
          <cell r="J381">
            <v>0.94399999999999995</v>
          </cell>
          <cell r="K381">
            <v>2.6158239999999999</v>
          </cell>
          <cell r="L381">
            <v>114.05</v>
          </cell>
          <cell r="M381">
            <v>2</v>
          </cell>
          <cell r="N381">
            <v>5.2316479999999999</v>
          </cell>
          <cell r="O381">
            <v>2</v>
          </cell>
          <cell r="P381">
            <v>228.1</v>
          </cell>
          <cell r="Q381">
            <v>0</v>
          </cell>
          <cell r="R381">
            <v>0</v>
          </cell>
          <cell r="S381">
            <v>2</v>
          </cell>
          <cell r="T381">
            <v>228.1</v>
          </cell>
          <cell r="U381" t="str">
            <v>UC160*160*12*8</v>
          </cell>
        </row>
        <row r="382">
          <cell r="D382" t="str">
            <v>S32-E-03</v>
          </cell>
          <cell r="E382" t="str">
            <v>UC</v>
          </cell>
          <cell r="F382" t="str">
            <v>160*160*12*8</v>
          </cell>
          <cell r="G382" t="str">
            <v>قرینه</v>
          </cell>
          <cell r="H382">
            <v>1629</v>
          </cell>
          <cell r="I382">
            <v>1629</v>
          </cell>
          <cell r="J382">
            <v>0.94399999999999995</v>
          </cell>
          <cell r="K382">
            <v>1.5377759999999998</v>
          </cell>
          <cell r="L382">
            <v>63.01</v>
          </cell>
          <cell r="M382">
            <v>1</v>
          </cell>
          <cell r="N382">
            <v>1.5377759999999998</v>
          </cell>
          <cell r="O382">
            <v>1</v>
          </cell>
          <cell r="P382">
            <v>63.01</v>
          </cell>
          <cell r="Q382">
            <v>0</v>
          </cell>
          <cell r="R382">
            <v>0</v>
          </cell>
          <cell r="S382">
            <v>1</v>
          </cell>
          <cell r="T382">
            <v>63.01</v>
          </cell>
          <cell r="U382" t="str">
            <v>UC160*160*12*8</v>
          </cell>
        </row>
        <row r="383">
          <cell r="D383" t="str">
            <v>S32-E-04</v>
          </cell>
          <cell r="E383" t="str">
            <v>UC</v>
          </cell>
          <cell r="F383" t="str">
            <v>160*160*12*8</v>
          </cell>
          <cell r="G383" t="str">
            <v>غیرقرینه</v>
          </cell>
          <cell r="H383">
            <v>2948</v>
          </cell>
          <cell r="I383">
            <v>2771</v>
          </cell>
          <cell r="J383">
            <v>0.94399999999999995</v>
          </cell>
          <cell r="K383">
            <v>2.6158239999999999</v>
          </cell>
          <cell r="L383">
            <v>114.05</v>
          </cell>
          <cell r="M383">
            <v>2</v>
          </cell>
          <cell r="N383">
            <v>5.2316479999999999</v>
          </cell>
          <cell r="O383">
            <v>2</v>
          </cell>
          <cell r="P383">
            <v>228.1</v>
          </cell>
          <cell r="Q383">
            <v>0</v>
          </cell>
          <cell r="R383">
            <v>0</v>
          </cell>
          <cell r="S383">
            <v>2</v>
          </cell>
          <cell r="T383">
            <v>228.1</v>
          </cell>
          <cell r="U383" t="str">
            <v>UC160*160*12*8</v>
          </cell>
        </row>
        <row r="384">
          <cell r="D384" t="str">
            <v>S32-F-03</v>
          </cell>
          <cell r="E384" t="str">
            <v>UC</v>
          </cell>
          <cell r="F384" t="str">
            <v>160*160*12*8</v>
          </cell>
          <cell r="G384" t="str">
            <v>قرینه</v>
          </cell>
          <cell r="H384">
            <v>2330</v>
          </cell>
          <cell r="I384">
            <v>2199</v>
          </cell>
          <cell r="J384">
            <v>0.94399999999999995</v>
          </cell>
          <cell r="K384">
            <v>2.0758559999999999</v>
          </cell>
          <cell r="L384">
            <v>90.12</v>
          </cell>
          <cell r="M384">
            <v>1</v>
          </cell>
          <cell r="N384">
            <v>2.0758559999999999</v>
          </cell>
          <cell r="O384">
            <v>1</v>
          </cell>
          <cell r="P384">
            <v>90.12</v>
          </cell>
          <cell r="Q384">
            <v>0</v>
          </cell>
          <cell r="R384">
            <v>0</v>
          </cell>
          <cell r="S384">
            <v>1</v>
          </cell>
          <cell r="T384">
            <v>90.12</v>
          </cell>
          <cell r="U384" t="str">
            <v>UC160*160*12*8</v>
          </cell>
        </row>
        <row r="385">
          <cell r="D385" t="str">
            <v>S32-F-04</v>
          </cell>
          <cell r="E385" t="str">
            <v>UC</v>
          </cell>
          <cell r="F385" t="str">
            <v>160*160*12*8</v>
          </cell>
          <cell r="G385" t="e">
            <v>#N/A</v>
          </cell>
          <cell r="H385" t="e">
            <v>#N/A</v>
          </cell>
          <cell r="I385" t="e">
            <v>#N/A</v>
          </cell>
          <cell r="J385" t="e">
            <v>#N/A</v>
          </cell>
          <cell r="K385" t="e">
            <v>#N/A</v>
          </cell>
          <cell r="L385">
            <v>85.55</v>
          </cell>
          <cell r="M385">
            <v>1</v>
          </cell>
          <cell r="N385" t="e">
            <v>#N/A</v>
          </cell>
          <cell r="O385">
            <v>1</v>
          </cell>
          <cell r="P385">
            <v>85.55</v>
          </cell>
          <cell r="Q385">
            <v>0</v>
          </cell>
          <cell r="R385">
            <v>0</v>
          </cell>
          <cell r="S385">
            <v>1</v>
          </cell>
          <cell r="T385">
            <v>85.55</v>
          </cell>
          <cell r="U385" t="str">
            <v>UC160*160*12*8</v>
          </cell>
        </row>
        <row r="386">
          <cell r="D386" t="str">
            <v>S32-F-05</v>
          </cell>
          <cell r="E386" t="str">
            <v>UC</v>
          </cell>
          <cell r="F386" t="str">
            <v>160*160*12*8</v>
          </cell>
          <cell r="G386" t="str">
            <v>قرینه</v>
          </cell>
          <cell r="H386">
            <v>2237</v>
          </cell>
          <cell r="I386">
            <v>2117</v>
          </cell>
          <cell r="J386">
            <v>0.94399999999999995</v>
          </cell>
          <cell r="K386">
            <v>1.9984479999999998</v>
          </cell>
          <cell r="L386">
            <v>86.54</v>
          </cell>
          <cell r="M386">
            <v>1</v>
          </cell>
          <cell r="N386">
            <v>1.9984479999999998</v>
          </cell>
          <cell r="O386">
            <v>1</v>
          </cell>
          <cell r="P386">
            <v>86.54</v>
          </cell>
          <cell r="Q386">
            <v>0</v>
          </cell>
          <cell r="R386">
            <v>0</v>
          </cell>
          <cell r="S386">
            <v>1</v>
          </cell>
          <cell r="T386">
            <v>86.54</v>
          </cell>
          <cell r="U386" t="str">
            <v>UC160*160*12*8</v>
          </cell>
        </row>
        <row r="387">
          <cell r="D387" t="str">
            <v>S-32-01-U</v>
          </cell>
          <cell r="E387" t="str">
            <v>UC</v>
          </cell>
          <cell r="F387" t="str">
            <v>200*210*12*10</v>
          </cell>
          <cell r="G387" t="str">
            <v>قرینه</v>
          </cell>
          <cell r="H387">
            <v>5118</v>
          </cell>
          <cell r="I387">
            <v>5118</v>
          </cell>
          <cell r="J387">
            <v>1.22</v>
          </cell>
          <cell r="K387">
            <v>6.2439600000000004</v>
          </cell>
          <cell r="L387">
            <v>272.27999999999997</v>
          </cell>
          <cell r="M387">
            <v>1</v>
          </cell>
          <cell r="N387">
            <v>6.2439600000000004</v>
          </cell>
          <cell r="O387">
            <v>1</v>
          </cell>
          <cell r="P387">
            <v>272.27999999999997</v>
          </cell>
          <cell r="Q387">
            <v>0</v>
          </cell>
          <cell r="R387">
            <v>0</v>
          </cell>
          <cell r="S387">
            <v>1</v>
          </cell>
          <cell r="T387">
            <v>272.27999999999997</v>
          </cell>
          <cell r="U387" t="str">
            <v>UC200*210*12*10</v>
          </cell>
        </row>
        <row r="388">
          <cell r="D388" t="str">
            <v>S-32-02-U</v>
          </cell>
          <cell r="E388" t="str">
            <v>UC</v>
          </cell>
          <cell r="F388" t="str">
            <v>200*210*12*10</v>
          </cell>
          <cell r="G388" t="str">
            <v>قرینه</v>
          </cell>
          <cell r="H388">
            <v>6732</v>
          </cell>
          <cell r="I388">
            <v>6732</v>
          </cell>
          <cell r="J388">
            <v>1.22</v>
          </cell>
          <cell r="K388">
            <v>8.2130399999999995</v>
          </cell>
          <cell r="L388">
            <v>358.38</v>
          </cell>
          <cell r="M388">
            <v>1</v>
          </cell>
          <cell r="N388">
            <v>8.2130399999999995</v>
          </cell>
          <cell r="O388">
            <v>1</v>
          </cell>
          <cell r="P388">
            <v>358.38</v>
          </cell>
          <cell r="Q388">
            <v>0</v>
          </cell>
          <cell r="R388">
            <v>0</v>
          </cell>
          <cell r="S388">
            <v>1</v>
          </cell>
          <cell r="T388">
            <v>358.38</v>
          </cell>
          <cell r="U388" t="str">
            <v>UC200*210*12*10</v>
          </cell>
        </row>
        <row r="389">
          <cell r="D389" t="str">
            <v>S-32-03-U</v>
          </cell>
          <cell r="E389" t="str">
            <v>UC</v>
          </cell>
          <cell r="F389" t="str">
            <v>200*210*12*10</v>
          </cell>
          <cell r="G389" t="str">
            <v>قرینه</v>
          </cell>
          <cell r="H389">
            <v>5118</v>
          </cell>
          <cell r="I389">
            <v>5118</v>
          </cell>
          <cell r="J389">
            <v>1.22</v>
          </cell>
          <cell r="K389">
            <v>6.2439600000000004</v>
          </cell>
          <cell r="L389">
            <v>272.27999999999997</v>
          </cell>
          <cell r="M389">
            <v>2</v>
          </cell>
          <cell r="N389">
            <v>12.487920000000001</v>
          </cell>
          <cell r="O389">
            <v>2</v>
          </cell>
          <cell r="P389">
            <v>272.27999999999997</v>
          </cell>
          <cell r="Q389">
            <v>0</v>
          </cell>
          <cell r="R389">
            <v>0</v>
          </cell>
          <cell r="S389">
            <v>2</v>
          </cell>
          <cell r="T389">
            <v>272.27999999999997</v>
          </cell>
          <cell r="U389" t="str">
            <v>UC200*210*12*10</v>
          </cell>
        </row>
        <row r="390">
          <cell r="D390" t="str">
            <v>S-32-04-U</v>
          </cell>
          <cell r="E390" t="str">
            <v>UC</v>
          </cell>
          <cell r="F390" t="str">
            <v>200*210*12*10</v>
          </cell>
          <cell r="G390" t="str">
            <v>قرینه</v>
          </cell>
          <cell r="H390">
            <v>7579</v>
          </cell>
          <cell r="I390">
            <v>7579</v>
          </cell>
          <cell r="J390">
            <v>1.22</v>
          </cell>
          <cell r="K390">
            <v>9.2463799999999985</v>
          </cell>
          <cell r="L390">
            <v>403.71</v>
          </cell>
          <cell r="M390">
            <v>2</v>
          </cell>
          <cell r="N390">
            <v>18.492759999999997</v>
          </cell>
          <cell r="O390">
            <v>2</v>
          </cell>
          <cell r="P390">
            <v>403.71</v>
          </cell>
          <cell r="Q390">
            <v>0</v>
          </cell>
          <cell r="R390">
            <v>0</v>
          </cell>
          <cell r="S390">
            <v>2</v>
          </cell>
          <cell r="T390">
            <v>403.71</v>
          </cell>
          <cell r="U390" t="str">
            <v>UC200*210*12*10</v>
          </cell>
        </row>
        <row r="391">
          <cell r="D391" t="str">
            <v>S-32-05-U</v>
          </cell>
          <cell r="E391" t="str">
            <v>UC</v>
          </cell>
          <cell r="F391" t="str">
            <v>200*210*12*10</v>
          </cell>
          <cell r="G391" t="e">
            <v>#N/A</v>
          </cell>
          <cell r="H391" t="e">
            <v>#N/A</v>
          </cell>
          <cell r="I391" t="e">
            <v>#N/A</v>
          </cell>
          <cell r="J391" t="e">
            <v>#N/A</v>
          </cell>
          <cell r="K391" t="e">
            <v>#N/A</v>
          </cell>
          <cell r="L391">
            <v>285.58</v>
          </cell>
          <cell r="M391">
            <v>3</v>
          </cell>
          <cell r="N391" t="e">
            <v>#N/A</v>
          </cell>
          <cell r="O391">
            <v>3</v>
          </cell>
          <cell r="P391">
            <v>285.58</v>
          </cell>
          <cell r="Q391">
            <v>0</v>
          </cell>
          <cell r="R391">
            <v>0</v>
          </cell>
          <cell r="S391">
            <v>3</v>
          </cell>
          <cell r="T391">
            <v>285.58</v>
          </cell>
          <cell r="U391" t="str">
            <v>UC200*210*12*10</v>
          </cell>
        </row>
        <row r="392">
          <cell r="D392" t="str">
            <v>S-32-06-U</v>
          </cell>
          <cell r="E392" t="str">
            <v>UC</v>
          </cell>
          <cell r="F392" t="str">
            <v>200*210*12*10</v>
          </cell>
          <cell r="G392" t="str">
            <v>قرینه</v>
          </cell>
          <cell r="H392">
            <v>7829</v>
          </cell>
          <cell r="I392">
            <v>7829</v>
          </cell>
          <cell r="J392">
            <v>1.22</v>
          </cell>
          <cell r="K392">
            <v>9.55138</v>
          </cell>
          <cell r="L392">
            <v>416.2</v>
          </cell>
          <cell r="M392">
            <v>2</v>
          </cell>
          <cell r="N392">
            <v>19.10276</v>
          </cell>
          <cell r="O392">
            <v>2</v>
          </cell>
          <cell r="P392">
            <v>416.2</v>
          </cell>
          <cell r="Q392">
            <v>0</v>
          </cell>
          <cell r="R392">
            <v>0</v>
          </cell>
          <cell r="S392">
            <v>2</v>
          </cell>
          <cell r="T392">
            <v>416.2</v>
          </cell>
          <cell r="U392" t="str">
            <v>UC200*210*12*10</v>
          </cell>
        </row>
        <row r="393">
          <cell r="D393" t="str">
            <v>S-32-07-U</v>
          </cell>
          <cell r="E393" t="str">
            <v>UC</v>
          </cell>
          <cell r="F393" t="str">
            <v>200*210*12*10</v>
          </cell>
          <cell r="G393" t="e">
            <v>#N/A</v>
          </cell>
          <cell r="H393" t="e">
            <v>#N/A</v>
          </cell>
          <cell r="I393" t="e">
            <v>#N/A</v>
          </cell>
          <cell r="J393" t="e">
            <v>#N/A</v>
          </cell>
          <cell r="K393" t="e">
            <v>#N/A</v>
          </cell>
          <cell r="L393">
            <v>405.64</v>
          </cell>
          <cell r="M393">
            <v>1</v>
          </cell>
          <cell r="N393" t="e">
            <v>#N/A</v>
          </cell>
          <cell r="O393">
            <v>1</v>
          </cell>
          <cell r="P393">
            <v>405.64</v>
          </cell>
          <cell r="Q393">
            <v>0</v>
          </cell>
          <cell r="R393">
            <v>0</v>
          </cell>
          <cell r="S393">
            <v>1</v>
          </cell>
          <cell r="T393">
            <v>405.64</v>
          </cell>
          <cell r="U393" t="str">
            <v>UC200*210*12*10</v>
          </cell>
        </row>
        <row r="394">
          <cell r="D394" t="str">
            <v>S-32-01-L</v>
          </cell>
          <cell r="E394" t="str">
            <v>UC</v>
          </cell>
          <cell r="F394" t="str">
            <v>200*210*12*10</v>
          </cell>
          <cell r="G394" t="str">
            <v>قرینه</v>
          </cell>
          <cell r="H394">
            <v>5118</v>
          </cell>
          <cell r="I394">
            <v>5118</v>
          </cell>
          <cell r="J394">
            <v>1.22</v>
          </cell>
          <cell r="K394">
            <v>6.2439600000000004</v>
          </cell>
          <cell r="L394">
            <v>272.27999999999997</v>
          </cell>
          <cell r="M394">
            <v>1</v>
          </cell>
          <cell r="N394">
            <v>6.2439600000000004</v>
          </cell>
          <cell r="O394">
            <v>1</v>
          </cell>
          <cell r="P394">
            <v>272.27999999999997</v>
          </cell>
          <cell r="Q394">
            <v>0</v>
          </cell>
          <cell r="R394">
            <v>0</v>
          </cell>
          <cell r="S394">
            <v>1</v>
          </cell>
          <cell r="T394">
            <v>272.27999999999997</v>
          </cell>
          <cell r="U394" t="str">
            <v>UC200*210*12*10</v>
          </cell>
        </row>
        <row r="395">
          <cell r="D395" t="str">
            <v>S-32-02-L</v>
          </cell>
          <cell r="E395" t="str">
            <v>UC</v>
          </cell>
          <cell r="F395" t="str">
            <v>200*210*12*10</v>
          </cell>
          <cell r="G395" t="str">
            <v>قرینه</v>
          </cell>
          <cell r="H395">
            <v>6732</v>
          </cell>
          <cell r="I395">
            <v>6732</v>
          </cell>
          <cell r="J395">
            <v>1.22</v>
          </cell>
          <cell r="K395">
            <v>8.2130399999999995</v>
          </cell>
          <cell r="L395">
            <v>358.38</v>
          </cell>
          <cell r="M395">
            <v>1</v>
          </cell>
          <cell r="N395">
            <v>8.2130399999999995</v>
          </cell>
          <cell r="O395">
            <v>1</v>
          </cell>
          <cell r="P395">
            <v>358.38</v>
          </cell>
          <cell r="Q395">
            <v>0</v>
          </cell>
          <cell r="R395">
            <v>0</v>
          </cell>
          <cell r="S395">
            <v>1</v>
          </cell>
          <cell r="T395">
            <v>358.38</v>
          </cell>
          <cell r="U395" t="str">
            <v>UC200*210*12*10</v>
          </cell>
        </row>
        <row r="396">
          <cell r="D396" t="str">
            <v>S-32-03-L</v>
          </cell>
          <cell r="E396" t="str">
            <v>UC</v>
          </cell>
          <cell r="F396" t="str">
            <v>200*210*12*10</v>
          </cell>
          <cell r="G396" t="str">
            <v>قرینه</v>
          </cell>
          <cell r="H396">
            <v>5118</v>
          </cell>
          <cell r="I396">
            <v>5118</v>
          </cell>
          <cell r="J396">
            <v>1.22</v>
          </cell>
          <cell r="K396">
            <v>6.2439600000000004</v>
          </cell>
          <cell r="L396">
            <v>272.27999999999997</v>
          </cell>
          <cell r="M396">
            <v>2</v>
          </cell>
          <cell r="N396">
            <v>12.487920000000001</v>
          </cell>
          <cell r="O396">
            <v>2</v>
          </cell>
          <cell r="P396">
            <v>544.55999999999995</v>
          </cell>
          <cell r="Q396">
            <v>0</v>
          </cell>
          <cell r="R396">
            <v>0</v>
          </cell>
          <cell r="S396">
            <v>2</v>
          </cell>
          <cell r="T396">
            <v>544.55999999999995</v>
          </cell>
          <cell r="U396" t="str">
            <v>UC200*210*12*10</v>
          </cell>
        </row>
        <row r="397">
          <cell r="D397" t="str">
            <v>S-32-04-L</v>
          </cell>
          <cell r="E397" t="str">
            <v>UC</v>
          </cell>
          <cell r="F397" t="str">
            <v>200*210*12*10</v>
          </cell>
          <cell r="G397" t="str">
            <v>قرینه</v>
          </cell>
          <cell r="H397">
            <v>7579</v>
          </cell>
          <cell r="I397">
            <v>7579</v>
          </cell>
          <cell r="J397">
            <v>1.22</v>
          </cell>
          <cell r="K397">
            <v>9.2463799999999985</v>
          </cell>
          <cell r="L397">
            <v>403.71</v>
          </cell>
          <cell r="M397">
            <v>2</v>
          </cell>
          <cell r="N397">
            <v>18.492759999999997</v>
          </cell>
          <cell r="O397">
            <v>2</v>
          </cell>
          <cell r="P397">
            <v>807.42</v>
          </cell>
          <cell r="Q397">
            <v>0</v>
          </cell>
          <cell r="R397">
            <v>0</v>
          </cell>
          <cell r="S397">
            <v>2</v>
          </cell>
          <cell r="T397">
            <v>807.42</v>
          </cell>
          <cell r="U397" t="str">
            <v>UC200*210*12*10</v>
          </cell>
        </row>
        <row r="398">
          <cell r="D398" t="str">
            <v>S-32-05-L</v>
          </cell>
          <cell r="E398" t="str">
            <v>UC</v>
          </cell>
          <cell r="F398" t="str">
            <v>200*210*12*10</v>
          </cell>
          <cell r="G398" t="str">
            <v>قرینه</v>
          </cell>
          <cell r="H398">
            <v>5486</v>
          </cell>
          <cell r="I398">
            <v>5486</v>
          </cell>
          <cell r="J398">
            <v>1.22</v>
          </cell>
          <cell r="K398">
            <v>6.69292</v>
          </cell>
          <cell r="L398">
            <v>285.58</v>
          </cell>
          <cell r="M398">
            <v>3</v>
          </cell>
          <cell r="N398">
            <v>20.078759999999999</v>
          </cell>
          <cell r="O398">
            <v>3</v>
          </cell>
          <cell r="P398">
            <v>856.74</v>
          </cell>
          <cell r="Q398">
            <v>0</v>
          </cell>
          <cell r="R398">
            <v>0</v>
          </cell>
          <cell r="S398">
            <v>3</v>
          </cell>
          <cell r="T398">
            <v>856.74</v>
          </cell>
          <cell r="U398" t="str">
            <v>UC200*210*12*10</v>
          </cell>
        </row>
        <row r="399">
          <cell r="D399" t="str">
            <v>S-32-06-L</v>
          </cell>
          <cell r="E399" t="str">
            <v>UC</v>
          </cell>
          <cell r="F399" t="str">
            <v>200*210*12*10</v>
          </cell>
          <cell r="G399" t="str">
            <v>قرینه</v>
          </cell>
          <cell r="H399">
            <v>7829</v>
          </cell>
          <cell r="I399">
            <v>7829</v>
          </cell>
          <cell r="J399">
            <v>1.22</v>
          </cell>
          <cell r="K399">
            <v>9.55138</v>
          </cell>
          <cell r="L399">
            <v>416.2</v>
          </cell>
          <cell r="M399">
            <v>2</v>
          </cell>
          <cell r="N399">
            <v>19.10276</v>
          </cell>
          <cell r="O399">
            <v>2</v>
          </cell>
          <cell r="P399">
            <v>832.4</v>
          </cell>
          <cell r="Q399">
            <v>0</v>
          </cell>
          <cell r="R399">
            <v>0</v>
          </cell>
          <cell r="S399">
            <v>2</v>
          </cell>
          <cell r="T399">
            <v>832.4</v>
          </cell>
          <cell r="U399" t="str">
            <v>UC200*210*12*10</v>
          </cell>
        </row>
        <row r="400">
          <cell r="D400" t="str">
            <v>S-32-07-L</v>
          </cell>
          <cell r="E400" t="str">
            <v>UC</v>
          </cell>
          <cell r="F400" t="str">
            <v>200*210*12*10</v>
          </cell>
          <cell r="G400" t="str">
            <v>قرینه</v>
          </cell>
          <cell r="H400">
            <v>7619</v>
          </cell>
          <cell r="I400">
            <v>7619</v>
          </cell>
          <cell r="J400">
            <v>1.22</v>
          </cell>
          <cell r="K400">
            <v>9.2951800000000002</v>
          </cell>
          <cell r="L400">
            <v>405.64</v>
          </cell>
          <cell r="M400">
            <v>1</v>
          </cell>
          <cell r="N400">
            <v>9.2951800000000002</v>
          </cell>
          <cell r="O400">
            <v>1</v>
          </cell>
          <cell r="P400">
            <v>405.64</v>
          </cell>
          <cell r="Q400">
            <v>0</v>
          </cell>
          <cell r="R400">
            <v>0</v>
          </cell>
          <cell r="S400">
            <v>1</v>
          </cell>
          <cell r="T400">
            <v>405.64</v>
          </cell>
          <cell r="U400" t="str">
            <v>UC200*210*12*10</v>
          </cell>
        </row>
        <row r="401">
          <cell r="D401" t="str">
            <v>S34-02</v>
          </cell>
          <cell r="E401" t="str">
            <v>UC</v>
          </cell>
          <cell r="F401" t="str">
            <v>160*160*12*8</v>
          </cell>
          <cell r="G401" t="str">
            <v>قرینه</v>
          </cell>
          <cell r="H401">
            <v>2402</v>
          </cell>
          <cell r="I401">
            <v>2251</v>
          </cell>
          <cell r="J401">
            <v>0.94399999999999995</v>
          </cell>
          <cell r="K401">
            <v>2.1249440000000002</v>
          </cell>
          <cell r="L401">
            <v>92.9</v>
          </cell>
          <cell r="M401">
            <v>14</v>
          </cell>
          <cell r="N401">
            <v>29.749216000000004</v>
          </cell>
          <cell r="O401">
            <v>14</v>
          </cell>
          <cell r="P401">
            <v>1300.6000000000001</v>
          </cell>
          <cell r="Q401">
            <v>1</v>
          </cell>
          <cell r="R401">
            <v>92.9</v>
          </cell>
          <cell r="S401">
            <v>15</v>
          </cell>
          <cell r="T401">
            <v>1393.5000000000002</v>
          </cell>
          <cell r="U401" t="str">
            <v>UC160*160*12*8</v>
          </cell>
        </row>
        <row r="402">
          <cell r="D402" t="str">
            <v>S34-03</v>
          </cell>
          <cell r="E402" t="str">
            <v>UC</v>
          </cell>
          <cell r="F402" t="str">
            <v>160*160*12*8</v>
          </cell>
          <cell r="G402" t="str">
            <v>قرینه</v>
          </cell>
          <cell r="H402">
            <v>1510</v>
          </cell>
          <cell r="I402">
            <v>1510</v>
          </cell>
          <cell r="J402">
            <v>0.94399999999999995</v>
          </cell>
          <cell r="K402">
            <v>1.4254399999999998</v>
          </cell>
          <cell r="L402">
            <v>58.41</v>
          </cell>
          <cell r="M402">
            <v>14</v>
          </cell>
          <cell r="N402">
            <v>19.956159999999997</v>
          </cell>
          <cell r="O402">
            <v>14</v>
          </cell>
          <cell r="P402">
            <v>817.74</v>
          </cell>
          <cell r="Q402">
            <v>1</v>
          </cell>
          <cell r="R402">
            <v>58.41</v>
          </cell>
          <cell r="S402">
            <v>15</v>
          </cell>
          <cell r="T402">
            <v>876.15</v>
          </cell>
          <cell r="U402" t="str">
            <v>UC160*160*12*8</v>
          </cell>
        </row>
        <row r="403">
          <cell r="D403" t="str">
            <v>S34-04</v>
          </cell>
          <cell r="E403" t="str">
            <v>UC</v>
          </cell>
          <cell r="F403" t="str">
            <v>220*210*12*8</v>
          </cell>
          <cell r="G403" t="str">
            <v>قرینه</v>
          </cell>
          <cell r="H403">
            <v>1510</v>
          </cell>
          <cell r="I403">
            <v>1510</v>
          </cell>
          <cell r="J403">
            <v>1.284</v>
          </cell>
          <cell r="K403">
            <v>1.9388400000000001</v>
          </cell>
          <cell r="L403">
            <v>80.22</v>
          </cell>
          <cell r="M403">
            <v>4</v>
          </cell>
          <cell r="N403">
            <v>7.7553600000000005</v>
          </cell>
          <cell r="O403">
            <v>4</v>
          </cell>
          <cell r="P403">
            <v>320.88</v>
          </cell>
          <cell r="Q403">
            <v>1</v>
          </cell>
          <cell r="R403">
            <v>80.22</v>
          </cell>
          <cell r="S403">
            <v>5</v>
          </cell>
          <cell r="T403">
            <v>401.1</v>
          </cell>
          <cell r="U403" t="str">
            <v>UC220*210*12*8</v>
          </cell>
        </row>
        <row r="404">
          <cell r="D404" t="str">
            <v>S34-05</v>
          </cell>
          <cell r="E404" t="str">
            <v>UC</v>
          </cell>
          <cell r="F404" t="str">
            <v>160*160*12*8</v>
          </cell>
          <cell r="G404" t="str">
            <v>غیرقرینه</v>
          </cell>
          <cell r="H404">
            <v>1909</v>
          </cell>
          <cell r="I404">
            <v>1834</v>
          </cell>
          <cell r="J404">
            <v>0.94399999999999995</v>
          </cell>
          <cell r="K404">
            <v>1.7312959999999997</v>
          </cell>
          <cell r="L404">
            <v>73.83</v>
          </cell>
          <cell r="M404">
            <v>1</v>
          </cell>
          <cell r="N404">
            <v>1.7312959999999997</v>
          </cell>
          <cell r="O404">
            <v>1</v>
          </cell>
          <cell r="P404">
            <v>73.83</v>
          </cell>
          <cell r="Q404">
            <v>1</v>
          </cell>
          <cell r="R404">
            <v>73.83</v>
          </cell>
          <cell r="S404">
            <v>2</v>
          </cell>
          <cell r="T404">
            <v>147.66</v>
          </cell>
          <cell r="U404" t="str">
            <v>UC160*160*12*8</v>
          </cell>
        </row>
        <row r="405">
          <cell r="D405" t="str">
            <v>S34-06</v>
          </cell>
          <cell r="E405" t="str">
            <v>UC</v>
          </cell>
          <cell r="F405" t="str">
            <v>160*160*12*8</v>
          </cell>
          <cell r="G405" t="str">
            <v>غیرقرینه</v>
          </cell>
          <cell r="H405">
            <v>2055</v>
          </cell>
          <cell r="I405">
            <v>1975</v>
          </cell>
          <cell r="J405">
            <v>0.94399999999999995</v>
          </cell>
          <cell r="K405">
            <v>1.8643999999999998</v>
          </cell>
          <cell r="L405">
            <v>79.48</v>
          </cell>
          <cell r="M405">
            <v>2</v>
          </cell>
          <cell r="N405">
            <v>3.7287999999999997</v>
          </cell>
          <cell r="O405">
            <v>2</v>
          </cell>
          <cell r="P405">
            <v>158.96</v>
          </cell>
          <cell r="Q405">
            <v>1</v>
          </cell>
          <cell r="R405">
            <v>79.48</v>
          </cell>
          <cell r="S405">
            <v>3</v>
          </cell>
          <cell r="T405">
            <v>238.44</v>
          </cell>
          <cell r="U405" t="str">
            <v>UC160*160*12*8</v>
          </cell>
        </row>
        <row r="406">
          <cell r="D406" t="str">
            <v>S34-07</v>
          </cell>
          <cell r="E406" t="str">
            <v>UC</v>
          </cell>
          <cell r="F406" t="str">
            <v>220*210*12*8</v>
          </cell>
          <cell r="G406" t="str">
            <v>قرینه</v>
          </cell>
          <cell r="H406">
            <v>1814</v>
          </cell>
          <cell r="I406">
            <v>1814</v>
          </cell>
          <cell r="J406">
            <v>1.284</v>
          </cell>
          <cell r="K406">
            <v>2.3291759999999999</v>
          </cell>
          <cell r="L406">
            <v>96.37</v>
          </cell>
          <cell r="M406">
            <v>2</v>
          </cell>
          <cell r="N406">
            <v>4.6583519999999998</v>
          </cell>
          <cell r="O406">
            <v>2</v>
          </cell>
          <cell r="P406">
            <v>192.74</v>
          </cell>
          <cell r="Q406">
            <v>1</v>
          </cell>
          <cell r="R406">
            <v>96.37</v>
          </cell>
          <cell r="S406">
            <v>3</v>
          </cell>
          <cell r="T406">
            <v>289.11</v>
          </cell>
          <cell r="U406" t="str">
            <v>UC220*210*12*8</v>
          </cell>
        </row>
        <row r="407">
          <cell r="D407" t="str">
            <v>S34-A-03</v>
          </cell>
          <cell r="E407" t="str">
            <v>UC</v>
          </cell>
          <cell r="F407" t="str">
            <v>160*155*10*8</v>
          </cell>
          <cell r="G407" t="str">
            <v>قرینه</v>
          </cell>
          <cell r="H407">
            <v>1784</v>
          </cell>
          <cell r="I407">
            <v>1794</v>
          </cell>
          <cell r="J407">
            <v>0.93400000000000005</v>
          </cell>
          <cell r="K407">
            <v>1.6755960000000001</v>
          </cell>
          <cell r="L407">
            <v>60.27</v>
          </cell>
          <cell r="M407">
            <v>1</v>
          </cell>
          <cell r="N407">
            <v>1.6755960000000001</v>
          </cell>
          <cell r="O407">
            <v>1</v>
          </cell>
          <cell r="P407">
            <v>60.27</v>
          </cell>
          <cell r="Q407">
            <v>0</v>
          </cell>
          <cell r="R407">
            <v>0</v>
          </cell>
          <cell r="S407">
            <v>1</v>
          </cell>
          <cell r="T407">
            <v>60.27</v>
          </cell>
          <cell r="U407" t="str">
            <v>UC160*155*10*8</v>
          </cell>
        </row>
        <row r="408">
          <cell r="D408" t="str">
            <v>S34-A-04</v>
          </cell>
          <cell r="E408" t="str">
            <v>UC</v>
          </cell>
          <cell r="F408" t="str">
            <v>160*155*10*8</v>
          </cell>
          <cell r="G408" t="str">
            <v>غیرقرینه</v>
          </cell>
          <cell r="H408">
            <v>3124</v>
          </cell>
          <cell r="I408">
            <v>2987</v>
          </cell>
          <cell r="J408">
            <v>0.93400000000000005</v>
          </cell>
          <cell r="K408">
            <v>2.7898580000000002</v>
          </cell>
          <cell r="L408">
            <v>104.95</v>
          </cell>
          <cell r="M408">
            <v>2</v>
          </cell>
          <cell r="N408">
            <v>5.5797160000000003</v>
          </cell>
          <cell r="O408">
            <v>2</v>
          </cell>
          <cell r="P408">
            <v>209.9</v>
          </cell>
          <cell r="Q408">
            <v>0</v>
          </cell>
          <cell r="R408">
            <v>0</v>
          </cell>
          <cell r="S408">
            <v>2</v>
          </cell>
          <cell r="T408">
            <v>209.9</v>
          </cell>
          <cell r="U408" t="str">
            <v>UC160*155*10*8</v>
          </cell>
        </row>
        <row r="409">
          <cell r="D409" t="str">
            <v>S34-B-03</v>
          </cell>
          <cell r="E409" t="str">
            <v>UC</v>
          </cell>
          <cell r="F409" t="str">
            <v>160*160*12*8</v>
          </cell>
          <cell r="G409" t="str">
            <v>قرینه</v>
          </cell>
          <cell r="H409">
            <v>2330</v>
          </cell>
          <cell r="I409">
            <v>2199</v>
          </cell>
          <cell r="J409">
            <v>0.94399999999999995</v>
          </cell>
          <cell r="K409">
            <v>2.0758559999999999</v>
          </cell>
          <cell r="L409">
            <v>90.12</v>
          </cell>
          <cell r="M409">
            <v>1</v>
          </cell>
          <cell r="N409">
            <v>2.0758559999999999</v>
          </cell>
          <cell r="O409">
            <v>1</v>
          </cell>
          <cell r="P409">
            <v>90.12</v>
          </cell>
          <cell r="Q409">
            <v>0</v>
          </cell>
          <cell r="R409">
            <v>0</v>
          </cell>
          <cell r="S409">
            <v>1</v>
          </cell>
          <cell r="T409">
            <v>90.12</v>
          </cell>
          <cell r="U409" t="str">
            <v>UC160*160*12*8</v>
          </cell>
        </row>
        <row r="410">
          <cell r="D410" t="str">
            <v>S34-B-04</v>
          </cell>
          <cell r="E410" t="str">
            <v>UC</v>
          </cell>
          <cell r="F410" t="str">
            <v>160*160*12*8</v>
          </cell>
          <cell r="G410" t="str">
            <v>قرینه</v>
          </cell>
          <cell r="H410">
            <v>2212</v>
          </cell>
          <cell r="I410">
            <v>2095</v>
          </cell>
          <cell r="J410">
            <v>0.94399999999999995</v>
          </cell>
          <cell r="K410">
            <v>1.9776799999999999</v>
          </cell>
          <cell r="L410">
            <v>85.55</v>
          </cell>
          <cell r="M410">
            <v>1</v>
          </cell>
          <cell r="N410">
            <v>1.9776799999999999</v>
          </cell>
          <cell r="O410">
            <v>1</v>
          </cell>
          <cell r="P410">
            <v>85.55</v>
          </cell>
          <cell r="Q410">
            <v>0</v>
          </cell>
          <cell r="R410">
            <v>0</v>
          </cell>
          <cell r="S410">
            <v>1</v>
          </cell>
          <cell r="T410">
            <v>85.55</v>
          </cell>
          <cell r="U410" t="str">
            <v>UC160*160*12*8</v>
          </cell>
        </row>
        <row r="411">
          <cell r="D411" t="str">
            <v>S34-B-05</v>
          </cell>
          <cell r="E411" t="str">
            <v>UC</v>
          </cell>
          <cell r="F411" t="str">
            <v>160*160*12*8</v>
          </cell>
          <cell r="G411" t="str">
            <v>قرینه</v>
          </cell>
          <cell r="H411">
            <v>2237</v>
          </cell>
          <cell r="I411">
            <v>2117</v>
          </cell>
          <cell r="J411">
            <v>0.94399999999999995</v>
          </cell>
          <cell r="K411">
            <v>1.9984479999999998</v>
          </cell>
          <cell r="L411">
            <v>86.54</v>
          </cell>
          <cell r="M411">
            <v>1</v>
          </cell>
          <cell r="N411">
            <v>1.9984479999999998</v>
          </cell>
          <cell r="O411">
            <v>1</v>
          </cell>
          <cell r="P411">
            <v>86.54</v>
          </cell>
          <cell r="Q411">
            <v>0</v>
          </cell>
          <cell r="R411">
            <v>0</v>
          </cell>
          <cell r="S411">
            <v>1</v>
          </cell>
          <cell r="T411">
            <v>86.54</v>
          </cell>
          <cell r="U411" t="str">
            <v>UC160*160*12*8</v>
          </cell>
        </row>
        <row r="412">
          <cell r="D412" t="str">
            <v>S34-C-03</v>
          </cell>
          <cell r="E412" t="str">
            <v>UC</v>
          </cell>
          <cell r="F412" t="str">
            <v>160*160*12*8</v>
          </cell>
          <cell r="G412" t="e">
            <v>#N/A</v>
          </cell>
          <cell r="H412" t="e">
            <v>#N/A</v>
          </cell>
          <cell r="I412" t="e">
            <v>#N/A</v>
          </cell>
          <cell r="J412" t="e">
            <v>#N/A</v>
          </cell>
          <cell r="K412" t="e">
            <v>#N/A</v>
          </cell>
          <cell r="L412">
            <v>63.01</v>
          </cell>
          <cell r="M412">
            <v>1</v>
          </cell>
          <cell r="N412" t="e">
            <v>#N/A</v>
          </cell>
          <cell r="O412">
            <v>1</v>
          </cell>
          <cell r="P412">
            <v>63.01</v>
          </cell>
          <cell r="Q412">
            <v>0</v>
          </cell>
          <cell r="R412">
            <v>0</v>
          </cell>
          <cell r="S412">
            <v>1</v>
          </cell>
          <cell r="T412">
            <v>63.01</v>
          </cell>
          <cell r="U412" t="str">
            <v>UC160*160*12*8</v>
          </cell>
        </row>
        <row r="413">
          <cell r="D413" t="str">
            <v>S34-C-04</v>
          </cell>
          <cell r="E413" t="str">
            <v>UC</v>
          </cell>
          <cell r="F413" t="str">
            <v>160*160*12*8</v>
          </cell>
          <cell r="G413" t="str">
            <v>غیرقرینه</v>
          </cell>
          <cell r="H413">
            <v>2948</v>
          </cell>
          <cell r="I413">
            <v>2771</v>
          </cell>
          <cell r="J413">
            <v>0.94399999999999995</v>
          </cell>
          <cell r="K413">
            <v>2.6158239999999999</v>
          </cell>
          <cell r="L413">
            <v>114.05</v>
          </cell>
          <cell r="M413">
            <v>2</v>
          </cell>
          <cell r="N413">
            <v>5.2316479999999999</v>
          </cell>
          <cell r="O413">
            <v>2</v>
          </cell>
          <cell r="P413">
            <v>228.1</v>
          </cell>
          <cell r="Q413">
            <v>0</v>
          </cell>
          <cell r="R413">
            <v>0</v>
          </cell>
          <cell r="S413">
            <v>2</v>
          </cell>
          <cell r="T413">
            <v>228.1</v>
          </cell>
          <cell r="U413" t="str">
            <v>UC160*160*12*8</v>
          </cell>
        </row>
        <row r="414">
          <cell r="D414" t="str">
            <v>S34-E-03</v>
          </cell>
          <cell r="E414" t="str">
            <v>UC</v>
          </cell>
          <cell r="F414" t="str">
            <v>160*160*12*8</v>
          </cell>
          <cell r="G414" t="str">
            <v>قرینه</v>
          </cell>
          <cell r="H414">
            <v>1629</v>
          </cell>
          <cell r="I414">
            <v>1629</v>
          </cell>
          <cell r="J414">
            <v>0.94399999999999995</v>
          </cell>
          <cell r="K414">
            <v>1.5377759999999998</v>
          </cell>
          <cell r="L414">
            <v>63.01</v>
          </cell>
          <cell r="M414">
            <v>1</v>
          </cell>
          <cell r="N414">
            <v>1.5377759999999998</v>
          </cell>
          <cell r="O414">
            <v>1</v>
          </cell>
          <cell r="P414">
            <v>63.01</v>
          </cell>
          <cell r="Q414">
            <v>0</v>
          </cell>
          <cell r="R414">
            <v>0</v>
          </cell>
          <cell r="S414">
            <v>1</v>
          </cell>
          <cell r="T414">
            <v>63.01</v>
          </cell>
          <cell r="U414" t="str">
            <v>UC160*160*12*8</v>
          </cell>
        </row>
        <row r="415">
          <cell r="D415" t="str">
            <v>S34-E-04</v>
          </cell>
          <cell r="E415" t="str">
            <v>UC</v>
          </cell>
          <cell r="F415" t="str">
            <v>160*160*12*8</v>
          </cell>
          <cell r="G415" t="str">
            <v>غیرقرینه</v>
          </cell>
          <cell r="H415">
            <v>2948</v>
          </cell>
          <cell r="I415">
            <v>2771</v>
          </cell>
          <cell r="J415">
            <v>0.94399999999999995</v>
          </cell>
          <cell r="K415">
            <v>2.6158239999999999</v>
          </cell>
          <cell r="L415">
            <v>114.05</v>
          </cell>
          <cell r="M415">
            <v>2</v>
          </cell>
          <cell r="N415">
            <v>5.2316479999999999</v>
          </cell>
          <cell r="O415">
            <v>2</v>
          </cell>
          <cell r="P415">
            <v>228.1</v>
          </cell>
          <cell r="Q415">
            <v>0</v>
          </cell>
          <cell r="R415">
            <v>0</v>
          </cell>
          <cell r="S415">
            <v>2</v>
          </cell>
          <cell r="T415">
            <v>228.1</v>
          </cell>
          <cell r="U415" t="str">
            <v>UC160*160*12*8</v>
          </cell>
        </row>
        <row r="416">
          <cell r="D416" t="str">
            <v>S34-F-03</v>
          </cell>
          <cell r="E416" t="str">
            <v>UC</v>
          </cell>
          <cell r="F416" t="str">
            <v>160*160*12*8</v>
          </cell>
          <cell r="G416" t="str">
            <v>قرینه</v>
          </cell>
          <cell r="H416">
            <v>2330</v>
          </cell>
          <cell r="I416">
            <v>2199</v>
          </cell>
          <cell r="J416">
            <v>0.94399999999999995</v>
          </cell>
          <cell r="K416">
            <v>2.0758559999999999</v>
          </cell>
          <cell r="L416">
            <v>90.12</v>
          </cell>
          <cell r="M416">
            <v>1</v>
          </cell>
          <cell r="N416">
            <v>2.0758559999999999</v>
          </cell>
          <cell r="O416">
            <v>1</v>
          </cell>
          <cell r="P416">
            <v>90.12</v>
          </cell>
          <cell r="Q416">
            <v>0</v>
          </cell>
          <cell r="R416">
            <v>0</v>
          </cell>
          <cell r="S416">
            <v>1</v>
          </cell>
          <cell r="T416">
            <v>90.12</v>
          </cell>
          <cell r="U416" t="str">
            <v>UC160*160*12*8</v>
          </cell>
        </row>
        <row r="417">
          <cell r="D417" t="str">
            <v>S34-F-05</v>
          </cell>
          <cell r="E417" t="str">
            <v>UC</v>
          </cell>
          <cell r="F417" t="str">
            <v>160*160*12*8</v>
          </cell>
          <cell r="G417" t="str">
            <v>قرینه</v>
          </cell>
          <cell r="H417">
            <v>2237</v>
          </cell>
          <cell r="I417">
            <v>2117</v>
          </cell>
          <cell r="J417">
            <v>0.94399999999999995</v>
          </cell>
          <cell r="K417">
            <v>1.9984479999999998</v>
          </cell>
          <cell r="L417">
            <v>86.54</v>
          </cell>
          <cell r="M417">
            <v>1</v>
          </cell>
          <cell r="N417">
            <v>1.9984479999999998</v>
          </cell>
          <cell r="O417">
            <v>1</v>
          </cell>
          <cell r="P417">
            <v>86.54</v>
          </cell>
          <cell r="Q417">
            <v>0</v>
          </cell>
          <cell r="R417">
            <v>0</v>
          </cell>
          <cell r="S417">
            <v>1</v>
          </cell>
          <cell r="T417">
            <v>86.54</v>
          </cell>
          <cell r="U417" t="str">
            <v>UC160*160*12*8</v>
          </cell>
        </row>
        <row r="418">
          <cell r="D418" t="str">
            <v>S34-F-06</v>
          </cell>
          <cell r="E418" t="str">
            <v>UC</v>
          </cell>
          <cell r="F418" t="str">
            <v>160*160*12*8</v>
          </cell>
          <cell r="G418" t="str">
            <v>قرینه</v>
          </cell>
          <cell r="H418">
            <v>2535</v>
          </cell>
          <cell r="I418">
            <v>2380</v>
          </cell>
          <cell r="J418">
            <v>0.94399999999999995</v>
          </cell>
          <cell r="K418">
            <v>2.2467199999999998</v>
          </cell>
          <cell r="L418">
            <v>98.07</v>
          </cell>
          <cell r="M418">
            <v>1</v>
          </cell>
          <cell r="N418">
            <v>2.2467199999999998</v>
          </cell>
          <cell r="O418">
            <v>1</v>
          </cell>
          <cell r="P418">
            <v>98.07</v>
          </cell>
          <cell r="Q418">
            <v>0</v>
          </cell>
          <cell r="R418">
            <v>0</v>
          </cell>
          <cell r="S418">
            <v>1</v>
          </cell>
          <cell r="T418">
            <v>98.07</v>
          </cell>
          <cell r="U418" t="str">
            <v>UC160*160*12*8</v>
          </cell>
        </row>
        <row r="419">
          <cell r="D419" t="str">
            <v>S34-G'-02</v>
          </cell>
          <cell r="E419" t="str">
            <v>UC</v>
          </cell>
          <cell r="F419" t="str">
            <v>160*155*10*8</v>
          </cell>
          <cell r="G419" t="str">
            <v>قرینه</v>
          </cell>
          <cell r="H419">
            <v>2171</v>
          </cell>
          <cell r="I419">
            <v>2060</v>
          </cell>
          <cell r="J419">
            <v>0.93400000000000005</v>
          </cell>
          <cell r="K419">
            <v>1.9240400000000002</v>
          </cell>
          <cell r="L419">
            <v>72.930000000000007</v>
          </cell>
          <cell r="M419">
            <v>1</v>
          </cell>
          <cell r="N419">
            <v>1.9240400000000002</v>
          </cell>
          <cell r="O419">
            <v>1</v>
          </cell>
          <cell r="P419">
            <v>72.930000000000007</v>
          </cell>
          <cell r="Q419">
            <v>0</v>
          </cell>
          <cell r="R419">
            <v>0</v>
          </cell>
          <cell r="S419">
            <v>1</v>
          </cell>
          <cell r="T419">
            <v>72.930000000000007</v>
          </cell>
          <cell r="U419" t="str">
            <v>UC160*155*10*8</v>
          </cell>
        </row>
        <row r="420">
          <cell r="D420" t="str">
            <v>S34-G'-03</v>
          </cell>
          <cell r="E420" t="str">
            <v>UC</v>
          </cell>
          <cell r="F420" t="str">
            <v>160*155*10*8</v>
          </cell>
          <cell r="G420" t="str">
            <v>قرینه</v>
          </cell>
          <cell r="H420">
            <v>2330</v>
          </cell>
          <cell r="I420">
            <v>2199</v>
          </cell>
          <cell r="J420">
            <v>0.93400000000000005</v>
          </cell>
          <cell r="K420">
            <v>2.0538660000000002</v>
          </cell>
          <cell r="L420">
            <v>78.27</v>
          </cell>
          <cell r="M420">
            <v>2</v>
          </cell>
          <cell r="N420">
            <v>4.1077320000000004</v>
          </cell>
          <cell r="O420">
            <v>2</v>
          </cell>
          <cell r="P420">
            <v>156.54</v>
          </cell>
          <cell r="Q420">
            <v>0</v>
          </cell>
          <cell r="R420">
            <v>0</v>
          </cell>
          <cell r="S420">
            <v>2</v>
          </cell>
          <cell r="T420">
            <v>156.54</v>
          </cell>
          <cell r="U420" t="str">
            <v>UC160*155*10*8</v>
          </cell>
        </row>
        <row r="421">
          <cell r="D421" t="str">
            <v>S34-G-03</v>
          </cell>
          <cell r="E421" t="str">
            <v>UC</v>
          </cell>
          <cell r="F421" t="str">
            <v>160*155*10*8</v>
          </cell>
          <cell r="G421" t="str">
            <v>قرینه</v>
          </cell>
          <cell r="H421">
            <v>1794</v>
          </cell>
          <cell r="I421">
            <v>1794</v>
          </cell>
          <cell r="J421">
            <v>0.93400000000000005</v>
          </cell>
          <cell r="K421">
            <v>1.6755960000000001</v>
          </cell>
          <cell r="L421">
            <v>60.27</v>
          </cell>
          <cell r="M421">
            <v>1</v>
          </cell>
          <cell r="N421">
            <v>1.6755960000000001</v>
          </cell>
          <cell r="O421">
            <v>1</v>
          </cell>
          <cell r="P421">
            <v>60.27</v>
          </cell>
          <cell r="Q421">
            <v>0</v>
          </cell>
          <cell r="R421">
            <v>0</v>
          </cell>
          <cell r="S421">
            <v>1</v>
          </cell>
          <cell r="T421">
            <v>60.27</v>
          </cell>
          <cell r="U421" t="str">
            <v>UC160*155*10*8</v>
          </cell>
        </row>
        <row r="422">
          <cell r="D422" t="str">
            <v>S34-G-04</v>
          </cell>
          <cell r="E422" t="str">
            <v>UC</v>
          </cell>
          <cell r="F422" t="str">
            <v>160*155*10*8</v>
          </cell>
          <cell r="G422" t="str">
            <v>غیرقرینه</v>
          </cell>
          <cell r="H422">
            <v>3124</v>
          </cell>
          <cell r="I422">
            <v>2987</v>
          </cell>
          <cell r="J422">
            <v>0.93400000000000005</v>
          </cell>
          <cell r="K422">
            <v>2.7898580000000002</v>
          </cell>
          <cell r="L422">
            <v>104.95</v>
          </cell>
          <cell r="M422">
            <v>2</v>
          </cell>
          <cell r="N422">
            <v>5.5797160000000003</v>
          </cell>
          <cell r="O422">
            <v>2</v>
          </cell>
          <cell r="P422">
            <v>209.9</v>
          </cell>
          <cell r="Q422">
            <v>0</v>
          </cell>
          <cell r="R422">
            <v>0</v>
          </cell>
          <cell r="S422">
            <v>2</v>
          </cell>
          <cell r="T422">
            <v>209.9</v>
          </cell>
          <cell r="U422" t="str">
            <v>UC160*155*10*8</v>
          </cell>
        </row>
        <row r="423">
          <cell r="D423" t="str">
            <v>S-34-01-U</v>
          </cell>
          <cell r="E423" t="str">
            <v>UC</v>
          </cell>
          <cell r="F423" t="str">
            <v>200*210*12*10</v>
          </cell>
          <cell r="G423" t="str">
            <v>قرینه</v>
          </cell>
          <cell r="H423">
            <v>5118</v>
          </cell>
          <cell r="I423">
            <v>5118</v>
          </cell>
          <cell r="J423">
            <v>1.22</v>
          </cell>
          <cell r="K423">
            <v>6.2439600000000004</v>
          </cell>
          <cell r="L423">
            <v>272.27999999999997</v>
          </cell>
          <cell r="M423">
            <v>1</v>
          </cell>
          <cell r="N423">
            <v>6.2439600000000004</v>
          </cell>
          <cell r="O423">
            <v>1</v>
          </cell>
          <cell r="P423">
            <v>272.27999999999997</v>
          </cell>
          <cell r="Q423">
            <v>0</v>
          </cell>
          <cell r="R423">
            <v>0</v>
          </cell>
          <cell r="S423">
            <v>1</v>
          </cell>
          <cell r="T423">
            <v>272.27999999999997</v>
          </cell>
          <cell r="U423" t="str">
            <v>UC200*210*12*10</v>
          </cell>
        </row>
        <row r="424">
          <cell r="D424" t="str">
            <v>S-34-02-U</v>
          </cell>
          <cell r="E424" t="str">
            <v>UC</v>
          </cell>
          <cell r="F424" t="str">
            <v>200*210*12*10</v>
          </cell>
          <cell r="G424" t="str">
            <v>قرینه</v>
          </cell>
          <cell r="H424">
            <v>6970</v>
          </cell>
          <cell r="I424">
            <v>6970</v>
          </cell>
          <cell r="J424">
            <v>1.22</v>
          </cell>
          <cell r="K424">
            <v>8.5033999999999992</v>
          </cell>
          <cell r="L424">
            <v>371.06</v>
          </cell>
          <cell r="M424">
            <v>1</v>
          </cell>
          <cell r="N424">
            <v>8.5033999999999992</v>
          </cell>
          <cell r="O424">
            <v>1</v>
          </cell>
          <cell r="P424">
            <v>371.06</v>
          </cell>
          <cell r="Q424">
            <v>0</v>
          </cell>
          <cell r="R424">
            <v>0</v>
          </cell>
          <cell r="S424">
            <v>1</v>
          </cell>
          <cell r="T424">
            <v>371.06</v>
          </cell>
          <cell r="U424" t="str">
            <v>UC200*210*12*10</v>
          </cell>
        </row>
        <row r="425">
          <cell r="D425" t="str">
            <v>S-34-03-U</v>
          </cell>
          <cell r="E425" t="str">
            <v>UC</v>
          </cell>
          <cell r="F425" t="str">
            <v>200*210*12*10</v>
          </cell>
          <cell r="G425" t="str">
            <v>قرینه</v>
          </cell>
          <cell r="H425">
            <v>5118</v>
          </cell>
          <cell r="I425">
            <v>5118</v>
          </cell>
          <cell r="J425">
            <v>1.22</v>
          </cell>
          <cell r="K425">
            <v>6.2439600000000004</v>
          </cell>
          <cell r="L425">
            <v>272.27999999999997</v>
          </cell>
          <cell r="M425">
            <v>1</v>
          </cell>
          <cell r="N425">
            <v>6.2439600000000004</v>
          </cell>
          <cell r="O425">
            <v>1</v>
          </cell>
          <cell r="P425">
            <v>272.27999999999997</v>
          </cell>
          <cell r="Q425">
            <v>0</v>
          </cell>
          <cell r="R425">
            <v>0</v>
          </cell>
          <cell r="S425">
            <v>1</v>
          </cell>
          <cell r="T425">
            <v>272.27999999999997</v>
          </cell>
          <cell r="U425" t="str">
            <v>UC200*210*12*10</v>
          </cell>
        </row>
        <row r="426">
          <cell r="D426" t="str">
            <v>S-34-04-U</v>
          </cell>
          <cell r="E426" t="str">
            <v>UC</v>
          </cell>
          <cell r="F426" t="str">
            <v>200*210*12*10</v>
          </cell>
          <cell r="G426" t="str">
            <v>قرینه</v>
          </cell>
          <cell r="H426">
            <v>7579</v>
          </cell>
          <cell r="I426">
            <v>7579</v>
          </cell>
          <cell r="J426">
            <v>1.22</v>
          </cell>
          <cell r="K426">
            <v>9.2463799999999985</v>
          </cell>
          <cell r="L426">
            <v>403.71</v>
          </cell>
          <cell r="M426">
            <v>1</v>
          </cell>
          <cell r="N426">
            <v>9.2463799999999985</v>
          </cell>
          <cell r="O426">
            <v>1</v>
          </cell>
          <cell r="P426">
            <v>403.71</v>
          </cell>
          <cell r="Q426">
            <v>0</v>
          </cell>
          <cell r="R426">
            <v>0</v>
          </cell>
          <cell r="S426">
            <v>1</v>
          </cell>
          <cell r="T426">
            <v>403.71</v>
          </cell>
          <cell r="U426" t="str">
            <v>UC200*210*12*10</v>
          </cell>
        </row>
        <row r="427">
          <cell r="D427" t="str">
            <v>S-34-05-U</v>
          </cell>
          <cell r="E427" t="str">
            <v>UC</v>
          </cell>
          <cell r="F427" t="str">
            <v>200*210*12*10</v>
          </cell>
          <cell r="G427" t="str">
            <v>قرینه</v>
          </cell>
          <cell r="H427">
            <v>5486</v>
          </cell>
          <cell r="I427">
            <v>5486</v>
          </cell>
          <cell r="J427">
            <v>1.22</v>
          </cell>
          <cell r="K427">
            <v>6.69292</v>
          </cell>
          <cell r="L427">
            <v>285.58</v>
          </cell>
          <cell r="M427">
            <v>4</v>
          </cell>
          <cell r="N427">
            <v>26.77168</v>
          </cell>
          <cell r="O427">
            <v>4</v>
          </cell>
          <cell r="P427">
            <v>285.58</v>
          </cell>
          <cell r="Q427">
            <v>0</v>
          </cell>
          <cell r="R427">
            <v>0</v>
          </cell>
          <cell r="S427">
            <v>4</v>
          </cell>
          <cell r="T427">
            <v>285.58</v>
          </cell>
          <cell r="U427" t="str">
            <v>UC200*210*12*10</v>
          </cell>
        </row>
        <row r="428">
          <cell r="D428" t="str">
            <v>S-34-06-U</v>
          </cell>
          <cell r="E428" t="str">
            <v>UC</v>
          </cell>
          <cell r="F428" t="str">
            <v>200*210*12*10</v>
          </cell>
          <cell r="G428" t="str">
            <v>قرینه</v>
          </cell>
          <cell r="H428">
            <v>7829</v>
          </cell>
          <cell r="I428">
            <v>7829</v>
          </cell>
          <cell r="J428">
            <v>1.22</v>
          </cell>
          <cell r="K428">
            <v>9.55138</v>
          </cell>
          <cell r="L428">
            <v>416.2</v>
          </cell>
          <cell r="M428">
            <v>3</v>
          </cell>
          <cell r="N428">
            <v>28.654139999999998</v>
          </cell>
          <cell r="O428">
            <v>3</v>
          </cell>
          <cell r="P428">
            <v>416.2</v>
          </cell>
          <cell r="Q428">
            <v>0</v>
          </cell>
          <cell r="R428">
            <v>0</v>
          </cell>
          <cell r="S428">
            <v>3</v>
          </cell>
          <cell r="T428">
            <v>416.2</v>
          </cell>
          <cell r="U428" t="str">
            <v>UC200*210*12*10</v>
          </cell>
        </row>
        <row r="429">
          <cell r="D429" t="str">
            <v>S-34-07-U</v>
          </cell>
          <cell r="E429" t="str">
            <v>UC</v>
          </cell>
          <cell r="F429" t="str">
            <v>200*210*12*10</v>
          </cell>
          <cell r="G429" t="str">
            <v>قرینه</v>
          </cell>
          <cell r="H429">
            <v>7619</v>
          </cell>
          <cell r="I429">
            <v>7619</v>
          </cell>
          <cell r="J429">
            <v>1.22</v>
          </cell>
          <cell r="K429">
            <v>9.2951800000000002</v>
          </cell>
          <cell r="L429">
            <v>405.64</v>
          </cell>
          <cell r="M429">
            <v>1</v>
          </cell>
          <cell r="N429">
            <v>9.2951800000000002</v>
          </cell>
          <cell r="O429">
            <v>1</v>
          </cell>
          <cell r="P429">
            <v>405.64</v>
          </cell>
          <cell r="Q429">
            <v>0</v>
          </cell>
          <cell r="R429">
            <v>0</v>
          </cell>
          <cell r="S429">
            <v>1</v>
          </cell>
          <cell r="T429">
            <v>405.64</v>
          </cell>
          <cell r="U429" t="str">
            <v>UC200*210*12*10</v>
          </cell>
        </row>
        <row r="430">
          <cell r="D430" t="str">
            <v>S-34-01-L</v>
          </cell>
          <cell r="E430" t="str">
            <v>UC</v>
          </cell>
          <cell r="F430" t="str">
            <v>200*210*12*10</v>
          </cell>
          <cell r="G430" t="str">
            <v>قرینه</v>
          </cell>
          <cell r="H430">
            <v>5118</v>
          </cell>
          <cell r="I430">
            <v>5118</v>
          </cell>
          <cell r="J430">
            <v>1.22</v>
          </cell>
          <cell r="K430">
            <v>6.2439600000000004</v>
          </cell>
          <cell r="L430">
            <v>272.27999999999997</v>
          </cell>
          <cell r="M430">
            <v>1</v>
          </cell>
          <cell r="N430">
            <v>6.2439600000000004</v>
          </cell>
          <cell r="O430">
            <v>1</v>
          </cell>
          <cell r="P430">
            <v>272.27999999999997</v>
          </cell>
          <cell r="Q430">
            <v>0</v>
          </cell>
          <cell r="R430">
            <v>0</v>
          </cell>
          <cell r="S430">
            <v>1</v>
          </cell>
          <cell r="T430">
            <v>272.27999999999997</v>
          </cell>
          <cell r="U430" t="str">
            <v>UC200*210*12*10</v>
          </cell>
        </row>
        <row r="431">
          <cell r="D431" t="str">
            <v>S-34-02-L</v>
          </cell>
          <cell r="E431" t="str">
            <v>UC</v>
          </cell>
          <cell r="F431" t="str">
            <v>200*210*12*10</v>
          </cell>
          <cell r="G431" t="str">
            <v>قرینه</v>
          </cell>
          <cell r="H431">
            <v>6970</v>
          </cell>
          <cell r="I431">
            <v>6970</v>
          </cell>
          <cell r="J431">
            <v>1.22</v>
          </cell>
          <cell r="K431">
            <v>8.5033999999999992</v>
          </cell>
          <cell r="L431">
            <v>371.06</v>
          </cell>
          <cell r="M431">
            <v>1</v>
          </cell>
          <cell r="N431">
            <v>8.5033999999999992</v>
          </cell>
          <cell r="O431">
            <v>1</v>
          </cell>
          <cell r="P431">
            <v>371.06</v>
          </cell>
          <cell r="Q431">
            <v>0</v>
          </cell>
          <cell r="R431">
            <v>0</v>
          </cell>
          <cell r="S431">
            <v>1</v>
          </cell>
          <cell r="T431">
            <v>371.06</v>
          </cell>
          <cell r="U431" t="str">
            <v>UC200*210*12*10</v>
          </cell>
        </row>
        <row r="432">
          <cell r="D432" t="str">
            <v>S-34-03-L</v>
          </cell>
          <cell r="E432" t="str">
            <v>UC</v>
          </cell>
          <cell r="F432" t="str">
            <v>200*210*12*10</v>
          </cell>
          <cell r="G432" t="str">
            <v>قرینه</v>
          </cell>
          <cell r="H432">
            <v>5118</v>
          </cell>
          <cell r="I432">
            <v>5118</v>
          </cell>
          <cell r="J432">
            <v>1.22</v>
          </cell>
          <cell r="K432">
            <v>6.2439600000000004</v>
          </cell>
          <cell r="L432">
            <v>272.27999999999997</v>
          </cell>
          <cell r="M432">
            <v>1</v>
          </cell>
          <cell r="N432">
            <v>6.2439600000000004</v>
          </cell>
          <cell r="O432">
            <v>1</v>
          </cell>
          <cell r="P432">
            <v>272.27999999999997</v>
          </cell>
          <cell r="Q432">
            <v>0</v>
          </cell>
          <cell r="R432">
            <v>0</v>
          </cell>
          <cell r="S432">
            <v>1</v>
          </cell>
          <cell r="T432">
            <v>272.27999999999997</v>
          </cell>
          <cell r="U432" t="str">
            <v>UC200*210*12*10</v>
          </cell>
        </row>
        <row r="433">
          <cell r="D433" t="str">
            <v>S-34-04-L</v>
          </cell>
          <cell r="E433" t="str">
            <v>UC</v>
          </cell>
          <cell r="F433" t="str">
            <v>200*210*12*10</v>
          </cell>
          <cell r="G433" t="str">
            <v>قرینه</v>
          </cell>
          <cell r="H433">
            <v>7579</v>
          </cell>
          <cell r="I433">
            <v>7579</v>
          </cell>
          <cell r="J433">
            <v>1.22</v>
          </cell>
          <cell r="K433">
            <v>9.2463799999999985</v>
          </cell>
          <cell r="L433">
            <v>403.71</v>
          </cell>
          <cell r="M433">
            <v>1</v>
          </cell>
          <cell r="N433">
            <v>9.2463799999999985</v>
          </cell>
          <cell r="O433">
            <v>1</v>
          </cell>
          <cell r="P433">
            <v>403.71</v>
          </cell>
          <cell r="Q433">
            <v>0</v>
          </cell>
          <cell r="R433">
            <v>0</v>
          </cell>
          <cell r="S433">
            <v>1</v>
          </cell>
          <cell r="T433">
            <v>403.71</v>
          </cell>
          <cell r="U433" t="str">
            <v>UC200*210*12*10</v>
          </cell>
        </row>
        <row r="434">
          <cell r="D434" t="str">
            <v>S-34-05-L</v>
          </cell>
          <cell r="E434" t="str">
            <v>UC</v>
          </cell>
          <cell r="F434" t="str">
            <v>200*210*12*10</v>
          </cell>
          <cell r="G434" t="str">
            <v>قرینه</v>
          </cell>
          <cell r="H434">
            <v>5486</v>
          </cell>
          <cell r="I434">
            <v>5486</v>
          </cell>
          <cell r="J434">
            <v>1.22</v>
          </cell>
          <cell r="K434">
            <v>6.69292</v>
          </cell>
          <cell r="L434">
            <v>285.58</v>
          </cell>
          <cell r="M434">
            <v>4</v>
          </cell>
          <cell r="N434">
            <v>26.77168</v>
          </cell>
          <cell r="O434">
            <v>4</v>
          </cell>
          <cell r="P434">
            <v>1142.32</v>
          </cell>
          <cell r="Q434">
            <v>0</v>
          </cell>
          <cell r="R434">
            <v>0</v>
          </cell>
          <cell r="S434">
            <v>4</v>
          </cell>
          <cell r="T434">
            <v>1142.32</v>
          </cell>
          <cell r="U434" t="str">
            <v>UC200*210*12*10</v>
          </cell>
        </row>
        <row r="435">
          <cell r="D435" t="str">
            <v>S-34-06-L</v>
          </cell>
          <cell r="E435" t="str">
            <v>UC</v>
          </cell>
          <cell r="F435" t="str">
            <v>200*210*12*10</v>
          </cell>
          <cell r="G435" t="str">
            <v>قرینه</v>
          </cell>
          <cell r="H435">
            <v>7829</v>
          </cell>
          <cell r="I435">
            <v>7829</v>
          </cell>
          <cell r="J435">
            <v>1.22</v>
          </cell>
          <cell r="K435">
            <v>9.55138</v>
          </cell>
          <cell r="L435">
            <v>416.2</v>
          </cell>
          <cell r="M435">
            <v>3</v>
          </cell>
          <cell r="N435">
            <v>28.654139999999998</v>
          </cell>
          <cell r="O435">
            <v>3</v>
          </cell>
          <cell r="P435">
            <v>1248.5999999999999</v>
          </cell>
          <cell r="Q435">
            <v>0</v>
          </cell>
          <cell r="R435">
            <v>0</v>
          </cell>
          <cell r="S435">
            <v>3</v>
          </cell>
          <cell r="T435">
            <v>1248.5999999999999</v>
          </cell>
          <cell r="U435" t="str">
            <v>UC200*210*12*10</v>
          </cell>
        </row>
        <row r="436">
          <cell r="D436" t="str">
            <v>S-34-07-L</v>
          </cell>
          <cell r="E436" t="str">
            <v>UC</v>
          </cell>
          <cell r="F436" t="str">
            <v>200*210*12*10</v>
          </cell>
          <cell r="G436" t="str">
            <v>قرینه</v>
          </cell>
          <cell r="H436">
            <v>7619</v>
          </cell>
          <cell r="I436">
            <v>7619</v>
          </cell>
          <cell r="J436">
            <v>1.22</v>
          </cell>
          <cell r="K436">
            <v>9.2951800000000002</v>
          </cell>
          <cell r="L436">
            <v>405.64</v>
          </cell>
          <cell r="M436">
            <v>1</v>
          </cell>
          <cell r="N436">
            <v>9.2951800000000002</v>
          </cell>
          <cell r="O436">
            <v>1</v>
          </cell>
          <cell r="P436">
            <v>405.64</v>
          </cell>
          <cell r="Q436">
            <v>0</v>
          </cell>
          <cell r="R436">
            <v>0</v>
          </cell>
          <cell r="S436">
            <v>1</v>
          </cell>
          <cell r="T436">
            <v>405.64</v>
          </cell>
          <cell r="U436" t="str">
            <v>UC200*210*12*10</v>
          </cell>
        </row>
        <row r="437">
          <cell r="D437" t="str">
            <v>S35-01</v>
          </cell>
          <cell r="E437" t="str">
            <v>UC</v>
          </cell>
          <cell r="F437" t="str">
            <v>160*160*12*8</v>
          </cell>
          <cell r="G437" t="str">
            <v>قرینه</v>
          </cell>
          <cell r="H437">
            <v>2408</v>
          </cell>
          <cell r="I437">
            <v>2245</v>
          </cell>
          <cell r="J437">
            <v>0.94399999999999995</v>
          </cell>
          <cell r="K437">
            <v>2.1192799999999998</v>
          </cell>
          <cell r="L437">
            <v>93.13</v>
          </cell>
          <cell r="M437">
            <v>2</v>
          </cell>
          <cell r="N437">
            <v>4.2385599999999997</v>
          </cell>
          <cell r="O437">
            <v>2</v>
          </cell>
          <cell r="P437">
            <v>186.26</v>
          </cell>
          <cell r="Q437">
            <v>1</v>
          </cell>
          <cell r="R437">
            <v>93.13</v>
          </cell>
          <cell r="S437">
            <v>3</v>
          </cell>
          <cell r="T437">
            <v>279.39</v>
          </cell>
          <cell r="U437" t="str">
            <v>UC160*160*12*8</v>
          </cell>
        </row>
        <row r="438">
          <cell r="D438" t="str">
            <v>S35-02</v>
          </cell>
          <cell r="E438" t="str">
            <v>UC</v>
          </cell>
          <cell r="F438" t="str">
            <v>160*160*12*8</v>
          </cell>
          <cell r="G438" t="str">
            <v>غیرقرینه</v>
          </cell>
          <cell r="H438">
            <v>2383</v>
          </cell>
          <cell r="I438">
            <v>2238</v>
          </cell>
          <cell r="J438">
            <v>0.94399999999999995</v>
          </cell>
          <cell r="K438">
            <v>2.1126719999999999</v>
          </cell>
          <cell r="L438">
            <v>92.18</v>
          </cell>
          <cell r="M438">
            <v>14</v>
          </cell>
          <cell r="N438">
            <v>29.577407999999998</v>
          </cell>
          <cell r="O438">
            <v>14</v>
          </cell>
          <cell r="P438">
            <v>1290.52</v>
          </cell>
          <cell r="Q438">
            <v>1</v>
          </cell>
          <cell r="R438">
            <v>92.18</v>
          </cell>
          <cell r="S438">
            <v>15</v>
          </cell>
          <cell r="T438">
            <v>1382.7</v>
          </cell>
          <cell r="U438" t="str">
            <v>UC160*160*12*8</v>
          </cell>
        </row>
        <row r="439">
          <cell r="D439" t="str">
            <v>S35-03</v>
          </cell>
          <cell r="E439" t="str">
            <v>UC</v>
          </cell>
          <cell r="F439" t="str">
            <v>160*160*12*8</v>
          </cell>
          <cell r="G439" t="str">
            <v>قرینه</v>
          </cell>
          <cell r="H439">
            <v>1510</v>
          </cell>
          <cell r="I439">
            <v>1510</v>
          </cell>
          <cell r="J439">
            <v>0.94399999999999995</v>
          </cell>
          <cell r="K439">
            <v>1.4254399999999998</v>
          </cell>
          <cell r="L439">
            <v>58.41</v>
          </cell>
          <cell r="M439">
            <v>12</v>
          </cell>
          <cell r="N439">
            <v>17.105279999999997</v>
          </cell>
          <cell r="O439">
            <v>12</v>
          </cell>
          <cell r="P439">
            <v>700.92</v>
          </cell>
          <cell r="Q439">
            <v>1</v>
          </cell>
          <cell r="R439">
            <v>58.41</v>
          </cell>
          <cell r="S439">
            <v>13</v>
          </cell>
          <cell r="T439">
            <v>759.32999999999993</v>
          </cell>
          <cell r="U439" t="str">
            <v>UC160*160*12*8</v>
          </cell>
        </row>
        <row r="440">
          <cell r="D440" t="str">
            <v>S35-04</v>
          </cell>
          <cell r="E440" t="str">
            <v>UC</v>
          </cell>
          <cell r="F440" t="str">
            <v>220*210*12*10</v>
          </cell>
          <cell r="G440" t="str">
            <v>قرینه</v>
          </cell>
          <cell r="H440">
            <v>1510</v>
          </cell>
          <cell r="I440">
            <v>1510</v>
          </cell>
          <cell r="J440">
            <v>1.284</v>
          </cell>
          <cell r="K440">
            <v>1.9388400000000001</v>
          </cell>
          <cell r="L440">
            <v>80.22</v>
          </cell>
          <cell r="M440">
            <v>6</v>
          </cell>
          <cell r="N440">
            <v>11.633040000000001</v>
          </cell>
          <cell r="O440">
            <v>6</v>
          </cell>
          <cell r="P440">
            <v>481.32</v>
          </cell>
          <cell r="Q440">
            <v>1</v>
          </cell>
          <cell r="R440">
            <v>80.22</v>
          </cell>
          <cell r="S440">
            <v>7</v>
          </cell>
          <cell r="T440">
            <v>561.54</v>
          </cell>
          <cell r="U440" t="str">
            <v>UC220*210*12*10</v>
          </cell>
        </row>
        <row r="441">
          <cell r="D441" t="str">
            <v>S35-05</v>
          </cell>
          <cell r="E441" t="str">
            <v>UC</v>
          </cell>
          <cell r="F441" t="str">
            <v>160*160*12*8</v>
          </cell>
          <cell r="G441" t="str">
            <v>قرینه</v>
          </cell>
          <cell r="H441">
            <v>1817</v>
          </cell>
          <cell r="I441">
            <v>1735</v>
          </cell>
          <cell r="J441">
            <v>0.94399999999999995</v>
          </cell>
          <cell r="K441">
            <v>1.63784</v>
          </cell>
          <cell r="L441">
            <v>70.3</v>
          </cell>
          <cell r="M441">
            <v>2</v>
          </cell>
          <cell r="N441">
            <v>3.2756799999999999</v>
          </cell>
          <cell r="O441">
            <v>2</v>
          </cell>
          <cell r="P441">
            <v>140.6</v>
          </cell>
          <cell r="Q441">
            <v>1</v>
          </cell>
          <cell r="R441">
            <v>70.3</v>
          </cell>
          <cell r="S441">
            <v>3</v>
          </cell>
          <cell r="T441">
            <v>210.89999999999998</v>
          </cell>
          <cell r="U441" t="str">
            <v>UC160*160*12*8</v>
          </cell>
        </row>
        <row r="442">
          <cell r="D442" t="str">
            <v>S35-07</v>
          </cell>
          <cell r="E442" t="str">
            <v>UC</v>
          </cell>
          <cell r="F442" t="str">
            <v>220*210*12*10</v>
          </cell>
          <cell r="G442" t="str">
            <v>قرینه</v>
          </cell>
          <cell r="H442">
            <v>1814</v>
          </cell>
          <cell r="I442">
            <v>1814</v>
          </cell>
          <cell r="J442">
            <v>1.284</v>
          </cell>
          <cell r="K442">
            <v>2.3291759999999999</v>
          </cell>
          <cell r="L442">
            <v>96.37</v>
          </cell>
          <cell r="M442">
            <v>2</v>
          </cell>
          <cell r="N442">
            <v>4.6583519999999998</v>
          </cell>
          <cell r="O442">
            <v>2</v>
          </cell>
          <cell r="P442">
            <v>192.74</v>
          </cell>
          <cell r="Q442">
            <v>1</v>
          </cell>
          <cell r="R442">
            <v>96.37</v>
          </cell>
          <cell r="S442">
            <v>3</v>
          </cell>
          <cell r="T442">
            <v>289.11</v>
          </cell>
          <cell r="U442" t="str">
            <v>UC220*210*12*10</v>
          </cell>
        </row>
        <row r="443">
          <cell r="D443" t="str">
            <v>S35-A-03</v>
          </cell>
          <cell r="E443" t="str">
            <v>UC</v>
          </cell>
          <cell r="F443" t="str">
            <v>160*155*10*8</v>
          </cell>
          <cell r="G443" t="str">
            <v>قرینه</v>
          </cell>
          <cell r="H443">
            <v>1794</v>
          </cell>
          <cell r="I443">
            <v>1794</v>
          </cell>
          <cell r="J443">
            <v>0.93400000000000005</v>
          </cell>
          <cell r="K443">
            <v>1.6755960000000001</v>
          </cell>
          <cell r="L443">
            <v>60.27</v>
          </cell>
          <cell r="M443">
            <v>1</v>
          </cell>
          <cell r="N443">
            <v>1.6755960000000001</v>
          </cell>
          <cell r="O443">
            <v>1</v>
          </cell>
          <cell r="P443">
            <v>60.27</v>
          </cell>
          <cell r="Q443">
            <v>0</v>
          </cell>
          <cell r="R443">
            <v>0</v>
          </cell>
          <cell r="S443">
            <v>1</v>
          </cell>
          <cell r="T443">
            <v>60.27</v>
          </cell>
          <cell r="U443" t="str">
            <v>UC160*155*10*8</v>
          </cell>
        </row>
        <row r="444">
          <cell r="D444" t="str">
            <v>S35-A-04</v>
          </cell>
          <cell r="E444" t="str">
            <v>UC</v>
          </cell>
          <cell r="F444" t="str">
            <v>160*155*10*8</v>
          </cell>
          <cell r="G444" t="str">
            <v>غیرقرینه</v>
          </cell>
          <cell r="H444">
            <v>3124</v>
          </cell>
          <cell r="I444">
            <v>2987</v>
          </cell>
          <cell r="J444">
            <v>0.93400000000000005</v>
          </cell>
          <cell r="K444">
            <v>2.7898580000000002</v>
          </cell>
          <cell r="L444">
            <v>104.95</v>
          </cell>
          <cell r="M444">
            <v>2</v>
          </cell>
          <cell r="N444">
            <v>5.5797160000000003</v>
          </cell>
          <cell r="O444">
            <v>2</v>
          </cell>
          <cell r="P444">
            <v>209.9</v>
          </cell>
          <cell r="Q444">
            <v>0</v>
          </cell>
          <cell r="R444">
            <v>0</v>
          </cell>
          <cell r="S444">
            <v>2</v>
          </cell>
          <cell r="T444">
            <v>209.9</v>
          </cell>
          <cell r="U444" t="str">
            <v>UC160*155*10*8</v>
          </cell>
        </row>
        <row r="445">
          <cell r="D445" t="str">
            <v>S35-A'-02</v>
          </cell>
          <cell r="E445" t="str">
            <v>UC</v>
          </cell>
          <cell r="F445" t="str">
            <v>160*155*10*8</v>
          </cell>
          <cell r="G445" t="str">
            <v>قرینه</v>
          </cell>
          <cell r="H445">
            <v>2171</v>
          </cell>
          <cell r="I445">
            <v>2060</v>
          </cell>
          <cell r="J445">
            <v>0.93400000000000005</v>
          </cell>
          <cell r="K445">
            <v>1.9240400000000002</v>
          </cell>
          <cell r="L445">
            <v>72.930000000000007</v>
          </cell>
          <cell r="M445">
            <v>1</v>
          </cell>
          <cell r="N445">
            <v>1.9240400000000002</v>
          </cell>
          <cell r="O445">
            <v>1</v>
          </cell>
          <cell r="P445">
            <v>72.930000000000007</v>
          </cell>
          <cell r="Q445">
            <v>0</v>
          </cell>
          <cell r="R445">
            <v>0</v>
          </cell>
          <cell r="S445">
            <v>1</v>
          </cell>
          <cell r="T445">
            <v>72.930000000000007</v>
          </cell>
          <cell r="U445" t="str">
            <v>UC160*155*10*8</v>
          </cell>
        </row>
        <row r="446">
          <cell r="D446" t="str">
            <v>S35-A'-03</v>
          </cell>
          <cell r="E446" t="str">
            <v>UC</v>
          </cell>
          <cell r="F446" t="str">
            <v>160*155*10*8</v>
          </cell>
          <cell r="G446" t="str">
            <v>قرینه</v>
          </cell>
          <cell r="H446">
            <v>2330</v>
          </cell>
          <cell r="I446">
            <v>2199</v>
          </cell>
          <cell r="J446">
            <v>0.93400000000000005</v>
          </cell>
          <cell r="K446">
            <v>2.0538660000000002</v>
          </cell>
          <cell r="L446">
            <v>78.27</v>
          </cell>
          <cell r="M446">
            <v>2</v>
          </cell>
          <cell r="N446">
            <v>4.1077320000000004</v>
          </cell>
          <cell r="O446">
            <v>2</v>
          </cell>
          <cell r="P446">
            <v>156.54</v>
          </cell>
          <cell r="Q446">
            <v>0</v>
          </cell>
          <cell r="R446">
            <v>0</v>
          </cell>
          <cell r="S446">
            <v>2</v>
          </cell>
          <cell r="T446">
            <v>156.54</v>
          </cell>
          <cell r="U446" t="str">
            <v>UC160*155*10*8</v>
          </cell>
        </row>
        <row r="447">
          <cell r="D447" t="str">
            <v>S35-B-03</v>
          </cell>
          <cell r="E447" t="str">
            <v>UC</v>
          </cell>
          <cell r="F447" t="str">
            <v>160*160*12*8</v>
          </cell>
          <cell r="G447" t="str">
            <v>قرینه</v>
          </cell>
          <cell r="H447">
            <v>2330</v>
          </cell>
          <cell r="I447">
            <v>2199</v>
          </cell>
          <cell r="J447">
            <v>0.94399999999999995</v>
          </cell>
          <cell r="K447">
            <v>2.0758559999999999</v>
          </cell>
          <cell r="L447">
            <v>90.12</v>
          </cell>
          <cell r="M447">
            <v>1</v>
          </cell>
          <cell r="N447">
            <v>2.0758559999999999</v>
          </cell>
          <cell r="O447">
            <v>1</v>
          </cell>
          <cell r="P447">
            <v>90.12</v>
          </cell>
          <cell r="Q447">
            <v>0</v>
          </cell>
          <cell r="R447">
            <v>0</v>
          </cell>
          <cell r="S447">
            <v>1</v>
          </cell>
          <cell r="T447">
            <v>90.12</v>
          </cell>
          <cell r="U447" t="str">
            <v>UC160*160*12*8</v>
          </cell>
        </row>
        <row r="448">
          <cell r="D448" t="str">
            <v>S35-B-04</v>
          </cell>
          <cell r="E448" t="str">
            <v>UC</v>
          </cell>
          <cell r="F448" t="str">
            <v>160*160*12*8</v>
          </cell>
          <cell r="G448" t="str">
            <v>قرینه</v>
          </cell>
          <cell r="H448">
            <v>2212</v>
          </cell>
          <cell r="I448">
            <v>2095</v>
          </cell>
          <cell r="J448">
            <v>0.94399999999999995</v>
          </cell>
          <cell r="K448">
            <v>1.9776799999999999</v>
          </cell>
          <cell r="L448">
            <v>85.55</v>
          </cell>
          <cell r="M448">
            <v>1</v>
          </cell>
          <cell r="N448">
            <v>1.9776799999999999</v>
          </cell>
          <cell r="O448">
            <v>1</v>
          </cell>
          <cell r="P448">
            <v>85.55</v>
          </cell>
          <cell r="Q448">
            <v>0</v>
          </cell>
          <cell r="R448">
            <v>0</v>
          </cell>
          <cell r="S448">
            <v>1</v>
          </cell>
          <cell r="T448">
            <v>85.55</v>
          </cell>
          <cell r="U448" t="str">
            <v>UC160*160*12*8</v>
          </cell>
        </row>
        <row r="449">
          <cell r="D449" t="str">
            <v>S35-B-05</v>
          </cell>
          <cell r="E449" t="str">
            <v>UC</v>
          </cell>
          <cell r="F449" t="str">
            <v>160*160*12*8</v>
          </cell>
          <cell r="G449" t="str">
            <v>قرینه</v>
          </cell>
          <cell r="H449">
            <v>2237</v>
          </cell>
          <cell r="I449">
            <v>2117</v>
          </cell>
          <cell r="J449">
            <v>0.94399999999999995</v>
          </cell>
          <cell r="K449">
            <v>1.9984479999999998</v>
          </cell>
          <cell r="L449">
            <v>86.54</v>
          </cell>
          <cell r="M449">
            <v>1</v>
          </cell>
          <cell r="N449">
            <v>1.9984479999999998</v>
          </cell>
          <cell r="O449">
            <v>1</v>
          </cell>
          <cell r="P449">
            <v>86.54</v>
          </cell>
          <cell r="Q449">
            <v>0</v>
          </cell>
          <cell r="R449">
            <v>0</v>
          </cell>
          <cell r="S449">
            <v>1</v>
          </cell>
          <cell r="T449">
            <v>86.54</v>
          </cell>
          <cell r="U449" t="str">
            <v>UC160*160*12*8</v>
          </cell>
        </row>
        <row r="450">
          <cell r="D450" t="str">
            <v>S35-C-03</v>
          </cell>
          <cell r="E450" t="str">
            <v>UC</v>
          </cell>
          <cell r="F450" t="str">
            <v>160*160*12*8</v>
          </cell>
          <cell r="G450" t="str">
            <v>قرینه</v>
          </cell>
          <cell r="H450">
            <v>1629</v>
          </cell>
          <cell r="I450">
            <v>1629</v>
          </cell>
          <cell r="J450">
            <v>0.94399999999999995</v>
          </cell>
          <cell r="K450">
            <v>1.5377759999999998</v>
          </cell>
          <cell r="L450">
            <v>63.01</v>
          </cell>
          <cell r="M450">
            <v>1</v>
          </cell>
          <cell r="N450">
            <v>1.5377759999999998</v>
          </cell>
          <cell r="O450">
            <v>1</v>
          </cell>
          <cell r="P450">
            <v>63.01</v>
          </cell>
          <cell r="Q450">
            <v>0</v>
          </cell>
          <cell r="R450">
            <v>0</v>
          </cell>
          <cell r="S450">
            <v>1</v>
          </cell>
          <cell r="T450">
            <v>63.01</v>
          </cell>
          <cell r="U450" t="str">
            <v>UC160*160*12*8</v>
          </cell>
        </row>
        <row r="451">
          <cell r="D451" t="str">
            <v>S35-C-04</v>
          </cell>
          <cell r="E451" t="str">
            <v>UC</v>
          </cell>
          <cell r="F451" t="str">
            <v>160*160*12*8</v>
          </cell>
          <cell r="G451" t="str">
            <v>غیرقرینه</v>
          </cell>
          <cell r="H451">
            <v>2948</v>
          </cell>
          <cell r="I451">
            <v>2771</v>
          </cell>
          <cell r="J451">
            <v>0.94399999999999995</v>
          </cell>
          <cell r="K451">
            <v>2.6158239999999999</v>
          </cell>
          <cell r="L451">
            <v>114.05</v>
          </cell>
          <cell r="M451">
            <v>2</v>
          </cell>
          <cell r="N451">
            <v>5.2316479999999999</v>
          </cell>
          <cell r="O451">
            <v>2</v>
          </cell>
          <cell r="P451">
            <v>228.1</v>
          </cell>
          <cell r="Q451">
            <v>0</v>
          </cell>
          <cell r="R451">
            <v>0</v>
          </cell>
          <cell r="S451">
            <v>2</v>
          </cell>
          <cell r="T451">
            <v>228.1</v>
          </cell>
          <cell r="U451" t="str">
            <v>UC160*160*12*8</v>
          </cell>
        </row>
        <row r="452">
          <cell r="D452" t="str">
            <v>S35-E-03</v>
          </cell>
          <cell r="E452" t="str">
            <v>UC</v>
          </cell>
          <cell r="F452" t="str">
            <v>160*160*12*8</v>
          </cell>
          <cell r="G452" t="str">
            <v>قرینه</v>
          </cell>
          <cell r="H452">
            <v>1629</v>
          </cell>
          <cell r="I452">
            <v>1629</v>
          </cell>
          <cell r="J452">
            <v>0.94399999999999995</v>
          </cell>
          <cell r="K452">
            <v>1.5377759999999998</v>
          </cell>
          <cell r="L452">
            <v>63.01</v>
          </cell>
          <cell r="M452">
            <v>1</v>
          </cell>
          <cell r="N452">
            <v>1.5377759999999998</v>
          </cell>
          <cell r="O452">
            <v>1</v>
          </cell>
          <cell r="P452">
            <v>63.01</v>
          </cell>
          <cell r="Q452">
            <v>0</v>
          </cell>
          <cell r="R452">
            <v>0</v>
          </cell>
          <cell r="S452">
            <v>1</v>
          </cell>
          <cell r="T452">
            <v>63.01</v>
          </cell>
          <cell r="U452" t="str">
            <v>UC160*160*12*8</v>
          </cell>
        </row>
        <row r="453">
          <cell r="D453" t="str">
            <v>S35-E-04</v>
          </cell>
          <cell r="E453" t="str">
            <v>UC</v>
          </cell>
          <cell r="F453" t="str">
            <v>160*160*12*8</v>
          </cell>
          <cell r="G453" t="str">
            <v>غیرقرینه</v>
          </cell>
          <cell r="H453">
            <v>2948</v>
          </cell>
          <cell r="I453">
            <v>2771</v>
          </cell>
          <cell r="J453">
            <v>0.94399999999999995</v>
          </cell>
          <cell r="K453">
            <v>2.6158239999999999</v>
          </cell>
          <cell r="L453">
            <v>114.05</v>
          </cell>
          <cell r="M453">
            <v>2</v>
          </cell>
          <cell r="N453">
            <v>5.2316479999999999</v>
          </cell>
          <cell r="O453">
            <v>2</v>
          </cell>
          <cell r="P453">
            <v>228.1</v>
          </cell>
          <cell r="Q453">
            <v>0</v>
          </cell>
          <cell r="R453">
            <v>0</v>
          </cell>
          <cell r="S453">
            <v>2</v>
          </cell>
          <cell r="T453">
            <v>228.1</v>
          </cell>
          <cell r="U453" t="str">
            <v>UC160*160*12*8</v>
          </cell>
        </row>
        <row r="454">
          <cell r="D454" t="str">
            <v>S35-F-03</v>
          </cell>
          <cell r="E454" t="str">
            <v>UC</v>
          </cell>
          <cell r="F454" t="str">
            <v>160*160*12*8</v>
          </cell>
          <cell r="G454" t="str">
            <v>قرینه</v>
          </cell>
          <cell r="H454">
            <v>2330</v>
          </cell>
          <cell r="I454">
            <v>2199</v>
          </cell>
          <cell r="J454">
            <v>0.94399999999999995</v>
          </cell>
          <cell r="K454">
            <v>2.0758559999999999</v>
          </cell>
          <cell r="L454">
            <v>90.12</v>
          </cell>
          <cell r="M454">
            <v>1</v>
          </cell>
          <cell r="N454">
            <v>2.0758559999999999</v>
          </cell>
          <cell r="O454">
            <v>1</v>
          </cell>
          <cell r="P454">
            <v>90.12</v>
          </cell>
          <cell r="Q454">
            <v>0</v>
          </cell>
          <cell r="R454">
            <v>0</v>
          </cell>
          <cell r="S454">
            <v>1</v>
          </cell>
          <cell r="T454">
            <v>90.12</v>
          </cell>
          <cell r="U454" t="str">
            <v>UC160*160*12*8</v>
          </cell>
        </row>
        <row r="455">
          <cell r="D455" t="str">
            <v>S35-F-05</v>
          </cell>
          <cell r="E455" t="str">
            <v>UC</v>
          </cell>
          <cell r="F455" t="str">
            <v>160*160*12*8</v>
          </cell>
          <cell r="G455" t="str">
            <v>قرینه</v>
          </cell>
          <cell r="H455">
            <v>2237</v>
          </cell>
          <cell r="I455">
            <v>2117</v>
          </cell>
          <cell r="J455">
            <v>0.94399999999999995</v>
          </cell>
          <cell r="K455">
            <v>1.9984479999999998</v>
          </cell>
          <cell r="L455">
            <v>86.54</v>
          </cell>
          <cell r="M455">
            <v>1</v>
          </cell>
          <cell r="N455">
            <v>1.9984479999999998</v>
          </cell>
          <cell r="O455">
            <v>1</v>
          </cell>
          <cell r="P455">
            <v>86.54</v>
          </cell>
          <cell r="Q455">
            <v>0</v>
          </cell>
          <cell r="R455">
            <v>0</v>
          </cell>
          <cell r="S455">
            <v>1</v>
          </cell>
          <cell r="T455">
            <v>86.54</v>
          </cell>
          <cell r="U455" t="str">
            <v>UC160*160*12*8</v>
          </cell>
        </row>
        <row r="456">
          <cell r="D456" t="str">
            <v>S35-F-06</v>
          </cell>
          <cell r="E456" t="str">
            <v>UC</v>
          </cell>
          <cell r="F456" t="str">
            <v>160*160*12*8</v>
          </cell>
          <cell r="G456" t="str">
            <v>قرینه</v>
          </cell>
          <cell r="H456">
            <v>2535</v>
          </cell>
          <cell r="I456">
            <v>2380</v>
          </cell>
          <cell r="J456">
            <v>0.94399999999999995</v>
          </cell>
          <cell r="K456">
            <v>2.2467199999999998</v>
          </cell>
          <cell r="L456">
            <v>98.07</v>
          </cell>
          <cell r="M456">
            <v>1</v>
          </cell>
          <cell r="N456">
            <v>2.2467199999999998</v>
          </cell>
          <cell r="O456">
            <v>1</v>
          </cell>
          <cell r="P456">
            <v>98.07</v>
          </cell>
          <cell r="Q456">
            <v>0</v>
          </cell>
          <cell r="R456">
            <v>0</v>
          </cell>
          <cell r="S456">
            <v>1</v>
          </cell>
          <cell r="T456">
            <v>98.07</v>
          </cell>
          <cell r="U456" t="str">
            <v>UC160*160*12*8</v>
          </cell>
        </row>
        <row r="457">
          <cell r="D457" t="str">
            <v>S35-G-03</v>
          </cell>
          <cell r="E457" t="str">
            <v>UC</v>
          </cell>
          <cell r="F457" t="str">
            <v>160*155*10*8</v>
          </cell>
          <cell r="G457" t="str">
            <v>قرینه</v>
          </cell>
          <cell r="H457">
            <v>1794</v>
          </cell>
          <cell r="I457">
            <v>1794</v>
          </cell>
          <cell r="J457">
            <v>0.93400000000000005</v>
          </cell>
          <cell r="K457">
            <v>1.6755960000000001</v>
          </cell>
          <cell r="L457">
            <v>60.27</v>
          </cell>
          <cell r="M457">
            <v>1</v>
          </cell>
          <cell r="N457">
            <v>1.6755960000000001</v>
          </cell>
          <cell r="O457">
            <v>1</v>
          </cell>
          <cell r="P457">
            <v>60.27</v>
          </cell>
          <cell r="Q457">
            <v>0</v>
          </cell>
          <cell r="R457">
            <v>0</v>
          </cell>
          <cell r="S457">
            <v>1</v>
          </cell>
          <cell r="T457">
            <v>60.27</v>
          </cell>
          <cell r="U457" t="str">
            <v>UC160*155*10*8</v>
          </cell>
        </row>
        <row r="458">
          <cell r="D458" t="str">
            <v>S35-G-04</v>
          </cell>
          <cell r="E458" t="str">
            <v>UC</v>
          </cell>
          <cell r="F458" t="str">
            <v>160*155*10*8</v>
          </cell>
          <cell r="G458" t="str">
            <v>غیرقرینه</v>
          </cell>
          <cell r="H458">
            <v>3124</v>
          </cell>
          <cell r="I458">
            <v>2987</v>
          </cell>
          <cell r="J458">
            <v>0.93400000000000005</v>
          </cell>
          <cell r="K458">
            <v>2.7898580000000002</v>
          </cell>
          <cell r="L458">
            <v>104.95</v>
          </cell>
          <cell r="M458">
            <v>2</v>
          </cell>
          <cell r="N458">
            <v>5.5797160000000003</v>
          </cell>
          <cell r="O458">
            <v>2</v>
          </cell>
          <cell r="P458">
            <v>209.9</v>
          </cell>
          <cell r="Q458">
            <v>0</v>
          </cell>
          <cell r="R458">
            <v>0</v>
          </cell>
          <cell r="S458">
            <v>2</v>
          </cell>
          <cell r="T458">
            <v>209.9</v>
          </cell>
          <cell r="U458" t="str">
            <v>UC160*155*10*8</v>
          </cell>
        </row>
        <row r="459">
          <cell r="D459" t="str">
            <v>S-35-01-U</v>
          </cell>
          <cell r="E459" t="str">
            <v>UC</v>
          </cell>
          <cell r="F459" t="str">
            <v>200*210*12*10</v>
          </cell>
          <cell r="G459" t="str">
            <v>قرینه</v>
          </cell>
          <cell r="H459">
            <v>5118</v>
          </cell>
          <cell r="I459">
            <v>5118</v>
          </cell>
          <cell r="J459">
            <v>1.22</v>
          </cell>
          <cell r="K459">
            <v>6.2439600000000004</v>
          </cell>
          <cell r="L459">
            <v>272.27999999999997</v>
          </cell>
          <cell r="M459">
            <v>1</v>
          </cell>
          <cell r="N459">
            <v>6.2439600000000004</v>
          </cell>
          <cell r="O459">
            <v>1</v>
          </cell>
          <cell r="P459">
            <v>272.27999999999997</v>
          </cell>
          <cell r="Q459">
            <v>0</v>
          </cell>
          <cell r="R459">
            <v>0</v>
          </cell>
          <cell r="S459">
            <v>1</v>
          </cell>
          <cell r="T459">
            <v>272.27999999999997</v>
          </cell>
          <cell r="U459" t="str">
            <v>UC200*210*12*10</v>
          </cell>
        </row>
        <row r="460">
          <cell r="D460" t="str">
            <v>S-35-02-U</v>
          </cell>
          <cell r="E460" t="str">
            <v>UC</v>
          </cell>
          <cell r="F460" t="str">
            <v>200*210*12*10</v>
          </cell>
          <cell r="G460" t="str">
            <v>قرینه</v>
          </cell>
          <cell r="H460">
            <v>6732</v>
          </cell>
          <cell r="I460">
            <v>6732</v>
          </cell>
          <cell r="J460">
            <v>1.22</v>
          </cell>
          <cell r="K460">
            <v>8.2130399999999995</v>
          </cell>
          <cell r="L460">
            <v>358.38</v>
          </cell>
          <cell r="M460">
            <v>1</v>
          </cell>
          <cell r="N460">
            <v>8.2130399999999995</v>
          </cell>
          <cell r="O460">
            <v>1</v>
          </cell>
          <cell r="P460">
            <v>358.38</v>
          </cell>
          <cell r="Q460">
            <v>0</v>
          </cell>
          <cell r="R460">
            <v>0</v>
          </cell>
          <cell r="S460">
            <v>1</v>
          </cell>
          <cell r="T460">
            <v>358.38</v>
          </cell>
          <cell r="U460" t="str">
            <v>UC200*210*12*10</v>
          </cell>
        </row>
        <row r="461">
          <cell r="D461" t="str">
            <v>S-35-03-U</v>
          </cell>
          <cell r="E461" t="str">
            <v>UC</v>
          </cell>
          <cell r="F461" t="str">
            <v>200*210*12*10</v>
          </cell>
          <cell r="G461" t="str">
            <v>قرینه</v>
          </cell>
          <cell r="H461">
            <v>5118</v>
          </cell>
          <cell r="I461">
            <v>5118</v>
          </cell>
          <cell r="J461">
            <v>1.22</v>
          </cell>
          <cell r="K461">
            <v>6.2439600000000004</v>
          </cell>
          <cell r="L461">
            <v>272.27999999999997</v>
          </cell>
          <cell r="M461">
            <v>1</v>
          </cell>
          <cell r="N461">
            <v>6.2439600000000004</v>
          </cell>
          <cell r="O461">
            <v>1</v>
          </cell>
          <cell r="P461">
            <v>272.27999999999997</v>
          </cell>
          <cell r="Q461">
            <v>0</v>
          </cell>
          <cell r="R461">
            <v>0</v>
          </cell>
          <cell r="S461">
            <v>1</v>
          </cell>
          <cell r="T461">
            <v>272.27999999999997</v>
          </cell>
          <cell r="U461" t="str">
            <v>UC200*210*12*10</v>
          </cell>
        </row>
        <row r="462">
          <cell r="D462" t="str">
            <v>S-35-04-U</v>
          </cell>
          <cell r="E462" t="str">
            <v>UC</v>
          </cell>
          <cell r="F462" t="str">
            <v>200*210*12*10</v>
          </cell>
          <cell r="G462" t="str">
            <v>قرینه</v>
          </cell>
          <cell r="H462">
            <v>7579</v>
          </cell>
          <cell r="I462">
            <v>7579</v>
          </cell>
          <cell r="J462">
            <v>1.22</v>
          </cell>
          <cell r="K462">
            <v>9.2463799999999985</v>
          </cell>
          <cell r="L462">
            <v>403.71</v>
          </cell>
          <cell r="M462">
            <v>1</v>
          </cell>
          <cell r="N462">
            <v>9.2463799999999985</v>
          </cell>
          <cell r="O462">
            <v>1</v>
          </cell>
          <cell r="P462">
            <v>403.71</v>
          </cell>
          <cell r="Q462">
            <v>0</v>
          </cell>
          <cell r="R462">
            <v>0</v>
          </cell>
          <cell r="S462">
            <v>1</v>
          </cell>
          <cell r="T462">
            <v>403.71</v>
          </cell>
          <cell r="U462" t="str">
            <v>UC200*210*12*10</v>
          </cell>
        </row>
        <row r="463">
          <cell r="D463" t="str">
            <v>S-35-05-U</v>
          </cell>
          <cell r="E463" t="str">
            <v>UC</v>
          </cell>
          <cell r="F463" t="str">
            <v>200*210*12*10</v>
          </cell>
          <cell r="G463" t="str">
            <v>قرینه</v>
          </cell>
          <cell r="H463">
            <v>5486</v>
          </cell>
          <cell r="I463">
            <v>5486</v>
          </cell>
          <cell r="J463">
            <v>1.22</v>
          </cell>
          <cell r="K463">
            <v>6.69292</v>
          </cell>
          <cell r="L463">
            <v>285.58</v>
          </cell>
          <cell r="M463">
            <v>4</v>
          </cell>
          <cell r="N463">
            <v>26.77168</v>
          </cell>
          <cell r="O463">
            <v>4</v>
          </cell>
          <cell r="P463">
            <v>285.58</v>
          </cell>
          <cell r="Q463">
            <v>0</v>
          </cell>
          <cell r="R463">
            <v>0</v>
          </cell>
          <cell r="S463">
            <v>4</v>
          </cell>
          <cell r="T463">
            <v>285.58</v>
          </cell>
          <cell r="U463" t="str">
            <v>UC200*210*12*10</v>
          </cell>
        </row>
        <row r="464">
          <cell r="D464" t="str">
            <v>S-35-06-U</v>
          </cell>
          <cell r="E464" t="str">
            <v>UC</v>
          </cell>
          <cell r="F464" t="str">
            <v>200*210*12*10</v>
          </cell>
          <cell r="G464" t="str">
            <v>قرینه</v>
          </cell>
          <cell r="H464">
            <v>7829</v>
          </cell>
          <cell r="I464">
            <v>7829</v>
          </cell>
          <cell r="J464">
            <v>1.22</v>
          </cell>
          <cell r="K464">
            <v>9.55138</v>
          </cell>
          <cell r="L464">
            <v>416.2</v>
          </cell>
          <cell r="M464">
            <v>3</v>
          </cell>
          <cell r="N464">
            <v>28.654139999999998</v>
          </cell>
          <cell r="O464">
            <v>3</v>
          </cell>
          <cell r="P464">
            <v>416.2</v>
          </cell>
          <cell r="Q464">
            <v>0</v>
          </cell>
          <cell r="R464">
            <v>0</v>
          </cell>
          <cell r="S464">
            <v>3</v>
          </cell>
          <cell r="T464">
            <v>416.2</v>
          </cell>
          <cell r="U464" t="str">
            <v>UC200*210*12*10</v>
          </cell>
        </row>
        <row r="465">
          <cell r="D465" t="str">
            <v>S-35-07-U</v>
          </cell>
          <cell r="E465" t="str">
            <v>UC</v>
          </cell>
          <cell r="F465" t="str">
            <v>200*210*12*10</v>
          </cell>
          <cell r="G465" t="str">
            <v>قرینه</v>
          </cell>
          <cell r="H465">
            <v>7869</v>
          </cell>
          <cell r="I465">
            <v>7869</v>
          </cell>
          <cell r="J465">
            <v>1.22</v>
          </cell>
          <cell r="K465">
            <v>9.6001799999999999</v>
          </cell>
          <cell r="L465">
            <v>418.42</v>
          </cell>
          <cell r="M465">
            <v>1</v>
          </cell>
          <cell r="N465">
            <v>9.6001799999999999</v>
          </cell>
          <cell r="O465">
            <v>1</v>
          </cell>
          <cell r="P465">
            <v>418.42</v>
          </cell>
          <cell r="Q465">
            <v>0</v>
          </cell>
          <cell r="R465">
            <v>0</v>
          </cell>
          <cell r="S465">
            <v>1</v>
          </cell>
          <cell r="T465">
            <v>418.42</v>
          </cell>
          <cell r="U465" t="str">
            <v>UC200*210*12*10</v>
          </cell>
        </row>
        <row r="466">
          <cell r="D466" t="str">
            <v>S-35-01-L</v>
          </cell>
          <cell r="E466" t="str">
            <v>UC</v>
          </cell>
          <cell r="F466" t="str">
            <v>200*210*12*10</v>
          </cell>
          <cell r="G466" t="str">
            <v>قرینه</v>
          </cell>
          <cell r="H466">
            <v>5118</v>
          </cell>
          <cell r="I466">
            <v>5118</v>
          </cell>
          <cell r="J466">
            <v>1.22</v>
          </cell>
          <cell r="K466">
            <v>6.2439600000000004</v>
          </cell>
          <cell r="L466">
            <v>272.27999999999997</v>
          </cell>
          <cell r="M466">
            <v>1</v>
          </cell>
          <cell r="N466">
            <v>6.2439600000000004</v>
          </cell>
          <cell r="O466">
            <v>1</v>
          </cell>
          <cell r="P466">
            <v>272.27999999999997</v>
          </cell>
          <cell r="Q466">
            <v>0</v>
          </cell>
          <cell r="R466">
            <v>0</v>
          </cell>
          <cell r="S466">
            <v>1</v>
          </cell>
          <cell r="T466">
            <v>272.27999999999997</v>
          </cell>
          <cell r="U466" t="str">
            <v>UC200*210*12*10</v>
          </cell>
        </row>
        <row r="467">
          <cell r="D467" t="str">
            <v>S-35-02-L</v>
          </cell>
          <cell r="E467" t="str">
            <v>UC</v>
          </cell>
          <cell r="F467" t="str">
            <v>200*210*12*10</v>
          </cell>
          <cell r="G467" t="str">
            <v>قرینه</v>
          </cell>
          <cell r="H467">
            <v>6732</v>
          </cell>
          <cell r="I467">
            <v>6732</v>
          </cell>
          <cell r="J467">
            <v>1.22</v>
          </cell>
          <cell r="K467">
            <v>8.2130399999999995</v>
          </cell>
          <cell r="L467">
            <v>358.38</v>
          </cell>
          <cell r="M467">
            <v>1</v>
          </cell>
          <cell r="N467">
            <v>8.2130399999999995</v>
          </cell>
          <cell r="O467">
            <v>1</v>
          </cell>
          <cell r="P467">
            <v>358.38</v>
          </cell>
          <cell r="Q467">
            <v>0</v>
          </cell>
          <cell r="R467">
            <v>0</v>
          </cell>
          <cell r="S467">
            <v>1</v>
          </cell>
          <cell r="T467">
            <v>358.38</v>
          </cell>
          <cell r="U467" t="str">
            <v>UC200*210*12*10</v>
          </cell>
        </row>
        <row r="468">
          <cell r="D468" t="str">
            <v>S-35-03-L</v>
          </cell>
          <cell r="E468" t="str">
            <v>UC</v>
          </cell>
          <cell r="F468" t="str">
            <v>200*210*12*10</v>
          </cell>
          <cell r="G468" t="str">
            <v>قرینه</v>
          </cell>
          <cell r="H468">
            <v>5118</v>
          </cell>
          <cell r="I468">
            <v>5118</v>
          </cell>
          <cell r="J468">
            <v>1.22</v>
          </cell>
          <cell r="K468">
            <v>6.2439600000000004</v>
          </cell>
          <cell r="L468">
            <v>272.27999999999997</v>
          </cell>
          <cell r="M468">
            <v>1</v>
          </cell>
          <cell r="N468">
            <v>6.2439600000000004</v>
          </cell>
          <cell r="O468">
            <v>1</v>
          </cell>
          <cell r="P468">
            <v>272.27999999999997</v>
          </cell>
          <cell r="Q468">
            <v>0</v>
          </cell>
          <cell r="R468">
            <v>0</v>
          </cell>
          <cell r="S468">
            <v>1</v>
          </cell>
          <cell r="T468">
            <v>272.27999999999997</v>
          </cell>
          <cell r="U468" t="str">
            <v>UC200*210*12*10</v>
          </cell>
        </row>
        <row r="469">
          <cell r="D469" t="str">
            <v>S-35-04-L</v>
          </cell>
          <cell r="E469" t="str">
            <v>UC</v>
          </cell>
          <cell r="F469" t="str">
            <v>200*210*12*10</v>
          </cell>
          <cell r="G469" t="str">
            <v>قرینه</v>
          </cell>
          <cell r="H469">
            <v>7579</v>
          </cell>
          <cell r="I469">
            <v>7579</v>
          </cell>
          <cell r="J469">
            <v>1.22</v>
          </cell>
          <cell r="K469">
            <v>9.2463799999999985</v>
          </cell>
          <cell r="L469">
            <v>403.71</v>
          </cell>
          <cell r="M469">
            <v>1</v>
          </cell>
          <cell r="N469">
            <v>9.2463799999999985</v>
          </cell>
          <cell r="O469">
            <v>1</v>
          </cell>
          <cell r="P469">
            <v>403.71</v>
          </cell>
          <cell r="Q469">
            <v>0</v>
          </cell>
          <cell r="R469">
            <v>0</v>
          </cell>
          <cell r="S469">
            <v>1</v>
          </cell>
          <cell r="T469">
            <v>403.71</v>
          </cell>
          <cell r="U469" t="str">
            <v>UC200*210*12*10</v>
          </cell>
        </row>
        <row r="470">
          <cell r="D470" t="str">
            <v>S-35-05-L</v>
          </cell>
          <cell r="E470" t="str">
            <v>UC</v>
          </cell>
          <cell r="F470" t="str">
            <v>200*210*12*10</v>
          </cell>
          <cell r="G470" t="str">
            <v>قرینه</v>
          </cell>
          <cell r="H470">
            <v>5486</v>
          </cell>
          <cell r="I470">
            <v>5486</v>
          </cell>
          <cell r="J470">
            <v>1.22</v>
          </cell>
          <cell r="K470">
            <v>6.69292</v>
          </cell>
          <cell r="L470">
            <v>285.58</v>
          </cell>
          <cell r="M470">
            <v>4</v>
          </cell>
          <cell r="N470">
            <v>26.77168</v>
          </cell>
          <cell r="O470">
            <v>4</v>
          </cell>
          <cell r="P470">
            <v>1142.32</v>
          </cell>
          <cell r="Q470">
            <v>0</v>
          </cell>
          <cell r="R470">
            <v>0</v>
          </cell>
          <cell r="S470">
            <v>4</v>
          </cell>
          <cell r="T470">
            <v>1142.32</v>
          </cell>
          <cell r="U470" t="str">
            <v>UC200*210*12*10</v>
          </cell>
        </row>
        <row r="471">
          <cell r="D471" t="str">
            <v>S-35-06-L</v>
          </cell>
          <cell r="E471" t="str">
            <v>UC</v>
          </cell>
          <cell r="F471" t="str">
            <v>200*210*12*10</v>
          </cell>
          <cell r="G471" t="str">
            <v>قرینه</v>
          </cell>
          <cell r="H471">
            <v>7829</v>
          </cell>
          <cell r="I471">
            <v>7829</v>
          </cell>
          <cell r="J471">
            <v>1.22</v>
          </cell>
          <cell r="K471">
            <v>9.55138</v>
          </cell>
          <cell r="L471">
            <v>416.2</v>
          </cell>
          <cell r="M471">
            <v>3</v>
          </cell>
          <cell r="N471">
            <v>28.654139999999998</v>
          </cell>
          <cell r="O471">
            <v>3</v>
          </cell>
          <cell r="P471">
            <v>1248.5999999999999</v>
          </cell>
          <cell r="Q471">
            <v>0</v>
          </cell>
          <cell r="R471">
            <v>0</v>
          </cell>
          <cell r="S471">
            <v>3</v>
          </cell>
          <cell r="T471">
            <v>1248.5999999999999</v>
          </cell>
          <cell r="U471" t="str">
            <v>UC200*210*12*10</v>
          </cell>
        </row>
        <row r="472">
          <cell r="D472" t="str">
            <v>S-35-07-L</v>
          </cell>
          <cell r="E472" t="str">
            <v>UC</v>
          </cell>
          <cell r="F472" t="str">
            <v>200*210*12*10</v>
          </cell>
          <cell r="G472" t="str">
            <v>قرینه</v>
          </cell>
          <cell r="H472">
            <v>7869</v>
          </cell>
          <cell r="I472">
            <v>7869</v>
          </cell>
          <cell r="J472">
            <v>1.22</v>
          </cell>
          <cell r="K472">
            <v>9.6001799999999999</v>
          </cell>
          <cell r="L472">
            <v>418.42</v>
          </cell>
          <cell r="M472">
            <v>1</v>
          </cell>
          <cell r="N472">
            <v>9.6001799999999999</v>
          </cell>
          <cell r="O472">
            <v>1</v>
          </cell>
          <cell r="P472">
            <v>418.42</v>
          </cell>
          <cell r="Q472">
            <v>0</v>
          </cell>
          <cell r="R472">
            <v>0</v>
          </cell>
          <cell r="S472">
            <v>1</v>
          </cell>
          <cell r="T472">
            <v>418.42</v>
          </cell>
          <cell r="U472" t="str">
            <v>UC200*210*12*10</v>
          </cell>
        </row>
        <row r="473">
          <cell r="D473" t="str">
            <v>S36-01</v>
          </cell>
          <cell r="E473" t="str">
            <v>UC</v>
          </cell>
          <cell r="F473" t="str">
            <v>160*160*12*8</v>
          </cell>
          <cell r="G473" t="str">
            <v>قرینه</v>
          </cell>
          <cell r="H473">
            <v>2408</v>
          </cell>
          <cell r="I473">
            <v>2245</v>
          </cell>
          <cell r="J473">
            <v>0.94399999999999995</v>
          </cell>
          <cell r="K473">
            <v>2.1192799999999998</v>
          </cell>
          <cell r="L473">
            <v>93.13</v>
          </cell>
          <cell r="M473">
            <v>1</v>
          </cell>
          <cell r="N473">
            <v>2.1192799999999998</v>
          </cell>
          <cell r="O473">
            <v>1</v>
          </cell>
          <cell r="P473">
            <v>93.13</v>
          </cell>
          <cell r="Q473">
            <v>1</v>
          </cell>
          <cell r="R473">
            <v>93.13</v>
          </cell>
          <cell r="S473">
            <v>2</v>
          </cell>
          <cell r="T473">
            <v>186.26</v>
          </cell>
          <cell r="U473" t="str">
            <v>UC160*160*12*8</v>
          </cell>
        </row>
        <row r="474">
          <cell r="D474" t="str">
            <v>S36-02</v>
          </cell>
          <cell r="E474" t="str">
            <v>UC</v>
          </cell>
          <cell r="F474" t="str">
            <v>160*160*12*8</v>
          </cell>
          <cell r="G474" t="str">
            <v>قرینه</v>
          </cell>
          <cell r="H474">
            <v>2383</v>
          </cell>
          <cell r="I474">
            <v>2251</v>
          </cell>
          <cell r="J474">
            <v>0.94399999999999995</v>
          </cell>
          <cell r="K474">
            <v>2.1249440000000002</v>
          </cell>
          <cell r="L474">
            <v>92.18</v>
          </cell>
          <cell r="M474">
            <v>14</v>
          </cell>
          <cell r="N474">
            <v>29.749216000000004</v>
          </cell>
          <cell r="O474">
            <v>14</v>
          </cell>
          <cell r="P474">
            <v>1290.52</v>
          </cell>
          <cell r="Q474">
            <v>1</v>
          </cell>
          <cell r="R474">
            <v>92.18</v>
          </cell>
          <cell r="S474">
            <v>15</v>
          </cell>
          <cell r="T474">
            <v>1382.7</v>
          </cell>
          <cell r="U474" t="str">
            <v>UC160*160*12*8</v>
          </cell>
        </row>
        <row r="475">
          <cell r="D475" t="str">
            <v>S36-03</v>
          </cell>
          <cell r="E475" t="str">
            <v>UC</v>
          </cell>
          <cell r="F475" t="str">
            <v>160*160*12*8</v>
          </cell>
          <cell r="G475" t="str">
            <v>قرینه</v>
          </cell>
          <cell r="H475">
            <v>1510</v>
          </cell>
          <cell r="I475">
            <v>1510</v>
          </cell>
          <cell r="J475">
            <v>0.94399999999999995</v>
          </cell>
          <cell r="K475">
            <v>1.4254399999999998</v>
          </cell>
          <cell r="L475">
            <v>58.41</v>
          </cell>
          <cell r="M475">
            <v>14</v>
          </cell>
          <cell r="N475">
            <v>19.956159999999997</v>
          </cell>
          <cell r="O475">
            <v>14</v>
          </cell>
          <cell r="P475">
            <v>817.74</v>
          </cell>
          <cell r="Q475">
            <v>1</v>
          </cell>
          <cell r="R475">
            <v>58.41</v>
          </cell>
          <cell r="S475">
            <v>15</v>
          </cell>
          <cell r="T475">
            <v>876.15</v>
          </cell>
          <cell r="U475" t="str">
            <v>UC160*160*12*8</v>
          </cell>
        </row>
        <row r="476">
          <cell r="D476" t="str">
            <v>S36-04</v>
          </cell>
          <cell r="E476" t="str">
            <v>UC</v>
          </cell>
          <cell r="F476" t="str">
            <v>220*210*12*10</v>
          </cell>
          <cell r="G476" t="str">
            <v>قرینه</v>
          </cell>
          <cell r="H476">
            <v>1510</v>
          </cell>
          <cell r="I476">
            <v>1510</v>
          </cell>
          <cell r="J476">
            <v>1.284</v>
          </cell>
          <cell r="K476">
            <v>1.9388400000000001</v>
          </cell>
          <cell r="L476">
            <v>80.22</v>
          </cell>
          <cell r="M476">
            <v>4</v>
          </cell>
          <cell r="N476">
            <v>7.7553600000000005</v>
          </cell>
          <cell r="O476">
            <v>4</v>
          </cell>
          <cell r="P476">
            <v>320.88</v>
          </cell>
          <cell r="Q476">
            <v>1</v>
          </cell>
          <cell r="R476">
            <v>80.22</v>
          </cell>
          <cell r="S476">
            <v>5</v>
          </cell>
          <cell r="T476">
            <v>401.1</v>
          </cell>
          <cell r="U476" t="str">
            <v>UC220*210*12*10</v>
          </cell>
        </row>
        <row r="477">
          <cell r="D477" t="str">
            <v>S36-05</v>
          </cell>
          <cell r="E477" t="str">
            <v>UC</v>
          </cell>
          <cell r="F477" t="str">
            <v>160*160*12*8</v>
          </cell>
          <cell r="G477" t="str">
            <v>غیرقرینه</v>
          </cell>
          <cell r="H477">
            <v>1909</v>
          </cell>
          <cell r="I477">
            <v>1834</v>
          </cell>
          <cell r="J477">
            <v>0.94399999999999995</v>
          </cell>
          <cell r="K477">
            <v>1.7312959999999997</v>
          </cell>
          <cell r="L477">
            <v>73.83</v>
          </cell>
          <cell r="M477">
            <v>1</v>
          </cell>
          <cell r="N477">
            <v>1.7312959999999997</v>
          </cell>
          <cell r="O477">
            <v>1</v>
          </cell>
          <cell r="P477">
            <v>73.83</v>
          </cell>
          <cell r="Q477">
            <v>1</v>
          </cell>
          <cell r="R477">
            <v>73.83</v>
          </cell>
          <cell r="S477">
            <v>2</v>
          </cell>
          <cell r="T477">
            <v>147.66</v>
          </cell>
          <cell r="U477" t="str">
            <v>UC160*160*12*8</v>
          </cell>
        </row>
        <row r="478">
          <cell r="D478" t="str">
            <v>S36-06</v>
          </cell>
          <cell r="E478" t="str">
            <v>UC</v>
          </cell>
          <cell r="F478" t="str">
            <v>160*160*12*8</v>
          </cell>
          <cell r="G478" t="str">
            <v>غیرقرینه</v>
          </cell>
          <cell r="H478">
            <v>2055</v>
          </cell>
          <cell r="I478">
            <v>1975</v>
          </cell>
          <cell r="J478">
            <v>0.94399999999999995</v>
          </cell>
          <cell r="K478">
            <v>1.8643999999999998</v>
          </cell>
          <cell r="L478">
            <v>79.48</v>
          </cell>
          <cell r="M478">
            <v>2</v>
          </cell>
          <cell r="N478">
            <v>3.7287999999999997</v>
          </cell>
          <cell r="O478">
            <v>2</v>
          </cell>
          <cell r="P478">
            <v>158.96</v>
          </cell>
          <cell r="Q478">
            <v>1</v>
          </cell>
          <cell r="R478">
            <v>79.48</v>
          </cell>
          <cell r="S478">
            <v>3</v>
          </cell>
          <cell r="T478">
            <v>238.44</v>
          </cell>
          <cell r="U478" t="str">
            <v>UC160*160*12*8</v>
          </cell>
        </row>
        <row r="479">
          <cell r="D479" t="str">
            <v>S36-07</v>
          </cell>
          <cell r="E479" t="str">
            <v>UC</v>
          </cell>
          <cell r="F479" t="str">
            <v>220*210*12*10</v>
          </cell>
          <cell r="G479" t="str">
            <v>قرینه</v>
          </cell>
          <cell r="H479">
            <v>1814</v>
          </cell>
          <cell r="I479">
            <v>1814</v>
          </cell>
          <cell r="J479">
            <v>1.284</v>
          </cell>
          <cell r="K479">
            <v>2.3291759999999999</v>
          </cell>
          <cell r="L479">
            <v>96.37</v>
          </cell>
          <cell r="M479">
            <v>2</v>
          </cell>
          <cell r="N479">
            <v>4.6583519999999998</v>
          </cell>
          <cell r="O479">
            <v>2</v>
          </cell>
          <cell r="P479">
            <v>192.74</v>
          </cell>
          <cell r="Q479">
            <v>1</v>
          </cell>
          <cell r="R479">
            <v>96.37</v>
          </cell>
          <cell r="S479">
            <v>3</v>
          </cell>
          <cell r="T479">
            <v>289.11</v>
          </cell>
          <cell r="U479" t="str">
            <v>UC220*210*12*10</v>
          </cell>
        </row>
        <row r="480">
          <cell r="D480" t="str">
            <v>S36-A-03</v>
          </cell>
          <cell r="E480" t="str">
            <v>UC</v>
          </cell>
          <cell r="F480" t="str">
            <v>160*155*10*8</v>
          </cell>
          <cell r="G480" t="str">
            <v>قرینه</v>
          </cell>
          <cell r="H480">
            <v>1794</v>
          </cell>
          <cell r="I480">
            <v>1794</v>
          </cell>
          <cell r="J480">
            <v>0.93400000000000005</v>
          </cell>
          <cell r="K480">
            <v>1.6755960000000001</v>
          </cell>
          <cell r="L480">
            <v>60.27</v>
          </cell>
          <cell r="M480">
            <v>1</v>
          </cell>
          <cell r="N480">
            <v>1.6755960000000001</v>
          </cell>
          <cell r="O480">
            <v>1</v>
          </cell>
          <cell r="P480">
            <v>60.27</v>
          </cell>
          <cell r="Q480">
            <v>0</v>
          </cell>
          <cell r="R480">
            <v>0</v>
          </cell>
          <cell r="S480">
            <v>1</v>
          </cell>
          <cell r="T480">
            <v>60.27</v>
          </cell>
          <cell r="U480" t="str">
            <v>UC160*155*10*8</v>
          </cell>
        </row>
        <row r="481">
          <cell r="D481" t="str">
            <v>S36-A-04</v>
          </cell>
          <cell r="E481" t="str">
            <v>UC</v>
          </cell>
          <cell r="F481" t="str">
            <v>160*155*10*8</v>
          </cell>
          <cell r="G481" t="str">
            <v>غیرقرینه</v>
          </cell>
          <cell r="H481">
            <v>3124</v>
          </cell>
          <cell r="I481">
            <v>2987</v>
          </cell>
          <cell r="J481">
            <v>0.93400000000000005</v>
          </cell>
          <cell r="K481">
            <v>2.7898580000000002</v>
          </cell>
          <cell r="L481">
            <v>104.95</v>
          </cell>
          <cell r="M481">
            <v>2</v>
          </cell>
          <cell r="N481">
            <v>5.5797160000000003</v>
          </cell>
          <cell r="O481">
            <v>2</v>
          </cell>
          <cell r="P481">
            <v>209.9</v>
          </cell>
          <cell r="Q481">
            <v>0</v>
          </cell>
          <cell r="R481">
            <v>0</v>
          </cell>
          <cell r="S481">
            <v>2</v>
          </cell>
          <cell r="T481">
            <v>209.9</v>
          </cell>
          <cell r="U481" t="str">
            <v>UC160*155*10*8</v>
          </cell>
        </row>
        <row r="482">
          <cell r="D482" t="str">
            <v>S36-A'-02</v>
          </cell>
          <cell r="E482" t="str">
            <v>UC</v>
          </cell>
          <cell r="F482" t="str">
            <v>160*155*10*8</v>
          </cell>
          <cell r="G482" t="str">
            <v>قرینه</v>
          </cell>
          <cell r="H482">
            <v>2171</v>
          </cell>
          <cell r="I482">
            <v>2060</v>
          </cell>
          <cell r="J482">
            <v>0.93400000000000005</v>
          </cell>
          <cell r="K482">
            <v>1.9240400000000002</v>
          </cell>
          <cell r="L482">
            <v>72.930000000000007</v>
          </cell>
          <cell r="M482">
            <v>1</v>
          </cell>
          <cell r="N482">
            <v>1.9240400000000002</v>
          </cell>
          <cell r="O482">
            <v>1</v>
          </cell>
          <cell r="P482">
            <v>72.930000000000007</v>
          </cell>
          <cell r="Q482">
            <v>0</v>
          </cell>
          <cell r="R482">
            <v>0</v>
          </cell>
          <cell r="S482">
            <v>1</v>
          </cell>
          <cell r="T482">
            <v>72.930000000000007</v>
          </cell>
          <cell r="U482" t="str">
            <v>UC160*155*10*8</v>
          </cell>
        </row>
        <row r="483">
          <cell r="D483" t="str">
            <v>S36-A'-03</v>
          </cell>
          <cell r="E483" t="str">
            <v>UC</v>
          </cell>
          <cell r="F483" t="str">
            <v>160*155*10*8</v>
          </cell>
          <cell r="G483" t="str">
            <v>قرینه</v>
          </cell>
          <cell r="H483">
            <v>2330</v>
          </cell>
          <cell r="I483">
            <v>2199</v>
          </cell>
          <cell r="J483">
            <v>0.93400000000000005</v>
          </cell>
          <cell r="K483">
            <v>2.0538660000000002</v>
          </cell>
          <cell r="L483">
            <v>78.27</v>
          </cell>
          <cell r="M483">
            <v>2</v>
          </cell>
          <cell r="N483">
            <v>4.1077320000000004</v>
          </cell>
          <cell r="O483">
            <v>2</v>
          </cell>
          <cell r="P483">
            <v>156.54</v>
          </cell>
          <cell r="Q483">
            <v>0</v>
          </cell>
          <cell r="R483">
            <v>0</v>
          </cell>
          <cell r="S483">
            <v>2</v>
          </cell>
          <cell r="T483">
            <v>156.54</v>
          </cell>
          <cell r="U483" t="str">
            <v>UC160*155*10*8</v>
          </cell>
        </row>
        <row r="484">
          <cell r="D484" t="str">
            <v>S36-B-03</v>
          </cell>
          <cell r="E484" t="str">
            <v>UC</v>
          </cell>
          <cell r="F484" t="str">
            <v>160*160*12*8</v>
          </cell>
          <cell r="G484" t="str">
            <v>قرینه</v>
          </cell>
          <cell r="H484">
            <v>2330</v>
          </cell>
          <cell r="I484">
            <v>2199</v>
          </cell>
          <cell r="J484">
            <v>0.94399999999999995</v>
          </cell>
          <cell r="K484">
            <v>2.0758559999999999</v>
          </cell>
          <cell r="L484">
            <v>90.12</v>
          </cell>
          <cell r="M484">
            <v>1</v>
          </cell>
          <cell r="N484">
            <v>2.0758559999999999</v>
          </cell>
          <cell r="O484">
            <v>1</v>
          </cell>
          <cell r="P484">
            <v>90.12</v>
          </cell>
          <cell r="Q484">
            <v>0</v>
          </cell>
          <cell r="R484">
            <v>0</v>
          </cell>
          <cell r="S484">
            <v>1</v>
          </cell>
          <cell r="T484">
            <v>90.12</v>
          </cell>
          <cell r="U484" t="str">
            <v>UC160*160*12*8</v>
          </cell>
        </row>
        <row r="485">
          <cell r="D485" t="str">
            <v>S36-B-04</v>
          </cell>
          <cell r="E485" t="str">
            <v>UC</v>
          </cell>
          <cell r="F485" t="str">
            <v>160*160*12*8</v>
          </cell>
          <cell r="G485" t="str">
            <v>قرینه</v>
          </cell>
          <cell r="H485">
            <v>2212</v>
          </cell>
          <cell r="I485">
            <v>2095</v>
          </cell>
          <cell r="J485">
            <v>0.94399999999999995</v>
          </cell>
          <cell r="K485">
            <v>1.9776799999999999</v>
          </cell>
          <cell r="L485">
            <v>85.55</v>
          </cell>
          <cell r="M485">
            <v>1</v>
          </cell>
          <cell r="N485">
            <v>1.9776799999999999</v>
          </cell>
          <cell r="O485">
            <v>1</v>
          </cell>
          <cell r="P485">
            <v>85.55</v>
          </cell>
          <cell r="Q485">
            <v>0</v>
          </cell>
          <cell r="R485">
            <v>0</v>
          </cell>
          <cell r="S485">
            <v>1</v>
          </cell>
          <cell r="T485">
            <v>85.55</v>
          </cell>
          <cell r="U485" t="str">
            <v>UC160*160*12*8</v>
          </cell>
        </row>
        <row r="486">
          <cell r="D486" t="str">
            <v>S36-B-05</v>
          </cell>
          <cell r="E486" t="str">
            <v>UC</v>
          </cell>
          <cell r="F486" t="str">
            <v>160*160*12*8</v>
          </cell>
          <cell r="G486" t="str">
            <v>قرینه</v>
          </cell>
          <cell r="H486">
            <v>2237</v>
          </cell>
          <cell r="I486">
            <v>2117</v>
          </cell>
          <cell r="J486">
            <v>0.94399999999999995</v>
          </cell>
          <cell r="K486">
            <v>1.9984479999999998</v>
          </cell>
          <cell r="L486">
            <v>86.54</v>
          </cell>
          <cell r="M486">
            <v>1</v>
          </cell>
          <cell r="N486">
            <v>1.9984479999999998</v>
          </cell>
          <cell r="O486">
            <v>1</v>
          </cell>
          <cell r="P486">
            <v>86.54</v>
          </cell>
          <cell r="Q486">
            <v>0</v>
          </cell>
          <cell r="R486">
            <v>0</v>
          </cell>
          <cell r="S486">
            <v>1</v>
          </cell>
          <cell r="T486">
            <v>86.54</v>
          </cell>
          <cell r="U486" t="str">
            <v>UC160*160*12*8</v>
          </cell>
        </row>
        <row r="487">
          <cell r="D487" t="str">
            <v>S36-C-03</v>
          </cell>
          <cell r="E487" t="str">
            <v>UC</v>
          </cell>
          <cell r="F487" t="str">
            <v>160*160*12*8</v>
          </cell>
          <cell r="G487" t="str">
            <v>قرینه</v>
          </cell>
          <cell r="H487">
            <v>1629</v>
          </cell>
          <cell r="I487">
            <v>1629</v>
          </cell>
          <cell r="J487">
            <v>0.94399999999999995</v>
          </cell>
          <cell r="K487">
            <v>1.5377759999999998</v>
          </cell>
          <cell r="L487">
            <v>63.01</v>
          </cell>
          <cell r="M487">
            <v>1</v>
          </cell>
          <cell r="N487">
            <v>1.5377759999999998</v>
          </cell>
          <cell r="O487">
            <v>1</v>
          </cell>
          <cell r="P487">
            <v>63.01</v>
          </cell>
          <cell r="Q487">
            <v>0</v>
          </cell>
          <cell r="R487">
            <v>0</v>
          </cell>
          <cell r="S487">
            <v>1</v>
          </cell>
          <cell r="T487">
            <v>63.01</v>
          </cell>
          <cell r="U487" t="str">
            <v>UC160*160*12*8</v>
          </cell>
        </row>
        <row r="488">
          <cell r="D488" t="str">
            <v>S36-C-04</v>
          </cell>
          <cell r="E488" t="str">
            <v>UC</v>
          </cell>
          <cell r="F488" t="str">
            <v>160*160*12*8</v>
          </cell>
          <cell r="G488" t="str">
            <v>غیرقرینه</v>
          </cell>
          <cell r="H488">
            <v>2948</v>
          </cell>
          <cell r="I488">
            <v>2771</v>
          </cell>
          <cell r="J488">
            <v>0.94399999999999995</v>
          </cell>
          <cell r="K488">
            <v>2.6158239999999999</v>
          </cell>
          <cell r="L488">
            <v>114.05</v>
          </cell>
          <cell r="M488">
            <v>2</v>
          </cell>
          <cell r="N488">
            <v>5.2316479999999999</v>
          </cell>
          <cell r="O488">
            <v>2</v>
          </cell>
          <cell r="P488">
            <v>228.1</v>
          </cell>
          <cell r="Q488">
            <v>0</v>
          </cell>
          <cell r="R488">
            <v>0</v>
          </cell>
          <cell r="S488">
            <v>2</v>
          </cell>
          <cell r="T488">
            <v>228.1</v>
          </cell>
          <cell r="U488" t="str">
            <v>UC160*160*12*8</v>
          </cell>
        </row>
        <row r="489">
          <cell r="D489" t="str">
            <v>S36-E-03</v>
          </cell>
          <cell r="E489" t="str">
            <v>UC</v>
          </cell>
          <cell r="F489" t="str">
            <v>160*160*12*8</v>
          </cell>
          <cell r="G489" t="str">
            <v>قرینه</v>
          </cell>
          <cell r="H489">
            <v>1629</v>
          </cell>
          <cell r="I489">
            <v>1629</v>
          </cell>
          <cell r="J489">
            <v>0.94399999999999995</v>
          </cell>
          <cell r="K489">
            <v>1.5377759999999998</v>
          </cell>
          <cell r="L489">
            <v>63.01</v>
          </cell>
          <cell r="M489">
            <v>1</v>
          </cell>
          <cell r="N489">
            <v>1.5377759999999998</v>
          </cell>
          <cell r="O489">
            <v>1</v>
          </cell>
          <cell r="P489">
            <v>63.01</v>
          </cell>
          <cell r="Q489">
            <v>0</v>
          </cell>
          <cell r="R489">
            <v>0</v>
          </cell>
          <cell r="S489">
            <v>1</v>
          </cell>
          <cell r="T489">
            <v>63.01</v>
          </cell>
          <cell r="U489" t="str">
            <v>UC160*160*12*8</v>
          </cell>
        </row>
        <row r="490">
          <cell r="D490" t="str">
            <v>S36-E-04</v>
          </cell>
          <cell r="E490" t="str">
            <v>UC</v>
          </cell>
          <cell r="F490" t="str">
            <v>160*160*12*8</v>
          </cell>
          <cell r="G490" t="str">
            <v>غیرقرینه</v>
          </cell>
          <cell r="H490">
            <v>2948</v>
          </cell>
          <cell r="I490">
            <v>2771</v>
          </cell>
          <cell r="J490">
            <v>0.94399999999999995</v>
          </cell>
          <cell r="K490">
            <v>2.6158239999999999</v>
          </cell>
          <cell r="L490">
            <v>114.05</v>
          </cell>
          <cell r="M490">
            <v>2</v>
          </cell>
          <cell r="N490">
            <v>5.2316479999999999</v>
          </cell>
          <cell r="O490">
            <v>2</v>
          </cell>
          <cell r="P490">
            <v>228.1</v>
          </cell>
          <cell r="Q490">
            <v>0</v>
          </cell>
          <cell r="R490">
            <v>0</v>
          </cell>
          <cell r="S490">
            <v>2</v>
          </cell>
          <cell r="T490">
            <v>228.1</v>
          </cell>
          <cell r="U490" t="str">
            <v>UC160*160*12*8</v>
          </cell>
        </row>
        <row r="491">
          <cell r="D491" t="str">
            <v>S36-F-03</v>
          </cell>
          <cell r="E491" t="str">
            <v>UC</v>
          </cell>
          <cell r="F491" t="str">
            <v>160*160*12*8</v>
          </cell>
          <cell r="G491" t="str">
            <v>قرینه</v>
          </cell>
          <cell r="H491">
            <v>2330</v>
          </cell>
          <cell r="I491">
            <v>2199</v>
          </cell>
          <cell r="J491">
            <v>0.94399999999999995</v>
          </cell>
          <cell r="K491">
            <v>2.0758559999999999</v>
          </cell>
          <cell r="L491">
            <v>90.12</v>
          </cell>
          <cell r="M491">
            <v>1</v>
          </cell>
          <cell r="N491">
            <v>2.0758559999999999</v>
          </cell>
          <cell r="O491">
            <v>1</v>
          </cell>
          <cell r="P491">
            <v>90.12</v>
          </cell>
          <cell r="Q491">
            <v>0</v>
          </cell>
          <cell r="R491">
            <v>0</v>
          </cell>
          <cell r="S491">
            <v>1</v>
          </cell>
          <cell r="T491">
            <v>90.12</v>
          </cell>
          <cell r="U491" t="str">
            <v>UC160*160*12*8</v>
          </cell>
        </row>
        <row r="492">
          <cell r="D492" t="str">
            <v>S36-F-05</v>
          </cell>
          <cell r="E492" t="str">
            <v>UC</v>
          </cell>
          <cell r="F492" t="str">
            <v>160*160*12*8</v>
          </cell>
          <cell r="G492" t="str">
            <v>قرینه</v>
          </cell>
          <cell r="H492">
            <v>2237</v>
          </cell>
          <cell r="I492">
            <v>2117</v>
          </cell>
          <cell r="J492">
            <v>0.94399999999999995</v>
          </cell>
          <cell r="K492">
            <v>1.9984479999999998</v>
          </cell>
          <cell r="L492">
            <v>86.54</v>
          </cell>
          <cell r="M492">
            <v>1</v>
          </cell>
          <cell r="N492">
            <v>1.9984479999999998</v>
          </cell>
          <cell r="O492">
            <v>1</v>
          </cell>
          <cell r="P492">
            <v>86.54</v>
          </cell>
          <cell r="Q492">
            <v>0</v>
          </cell>
          <cell r="R492">
            <v>0</v>
          </cell>
          <cell r="S492">
            <v>1</v>
          </cell>
          <cell r="T492">
            <v>86.54</v>
          </cell>
          <cell r="U492" t="str">
            <v>UC160*160*12*8</v>
          </cell>
        </row>
        <row r="493">
          <cell r="D493" t="str">
            <v>S36-F-06</v>
          </cell>
          <cell r="E493" t="str">
            <v>UC</v>
          </cell>
          <cell r="F493" t="str">
            <v>160*155*10*8</v>
          </cell>
          <cell r="G493" t="str">
            <v>قرینه</v>
          </cell>
          <cell r="H493">
            <v>2535</v>
          </cell>
          <cell r="I493">
            <v>2380</v>
          </cell>
          <cell r="J493">
            <v>0.93400000000000005</v>
          </cell>
          <cell r="K493">
            <v>2.2229200000000002</v>
          </cell>
          <cell r="L493">
            <v>98.07</v>
          </cell>
          <cell r="M493">
            <v>1</v>
          </cell>
          <cell r="N493">
            <v>2.2229200000000002</v>
          </cell>
          <cell r="O493">
            <v>1</v>
          </cell>
          <cell r="P493">
            <v>98.07</v>
          </cell>
          <cell r="Q493">
            <v>0</v>
          </cell>
          <cell r="R493">
            <v>0</v>
          </cell>
          <cell r="S493">
            <v>1</v>
          </cell>
          <cell r="T493">
            <v>98.07</v>
          </cell>
          <cell r="U493" t="str">
            <v>UC160*155*10*8</v>
          </cell>
        </row>
        <row r="494">
          <cell r="D494" t="str">
            <v>S36-G-03</v>
          </cell>
          <cell r="E494" t="str">
            <v>UC</v>
          </cell>
          <cell r="F494" t="str">
            <v>160*155*10*8</v>
          </cell>
          <cell r="G494" t="str">
            <v>قرینه</v>
          </cell>
          <cell r="H494">
            <v>1794</v>
          </cell>
          <cell r="I494">
            <v>1794</v>
          </cell>
          <cell r="J494">
            <v>0.93400000000000005</v>
          </cell>
          <cell r="K494">
            <v>1.6755960000000001</v>
          </cell>
          <cell r="L494">
            <v>60.27</v>
          </cell>
          <cell r="M494">
            <v>1</v>
          </cell>
          <cell r="N494">
            <v>1.6755960000000001</v>
          </cell>
          <cell r="O494" t="e">
            <v>#N/A</v>
          </cell>
          <cell r="P494" t="e">
            <v>#N/A</v>
          </cell>
          <cell r="Q494">
            <v>0</v>
          </cell>
          <cell r="R494">
            <v>0</v>
          </cell>
          <cell r="S494" t="e">
            <v>#N/A</v>
          </cell>
          <cell r="T494" t="e">
            <v>#N/A</v>
          </cell>
          <cell r="U494" t="str">
            <v>UC160*155*10*8</v>
          </cell>
        </row>
        <row r="495">
          <cell r="D495" t="str">
            <v>S36-G-04</v>
          </cell>
          <cell r="E495" t="str">
            <v>UC</v>
          </cell>
          <cell r="F495" t="str">
            <v>160*155*10*8</v>
          </cell>
          <cell r="G495" t="str">
            <v>غیرقرینه</v>
          </cell>
          <cell r="H495">
            <v>2860</v>
          </cell>
          <cell r="I495">
            <v>2705</v>
          </cell>
          <cell r="J495">
            <v>0.93400000000000005</v>
          </cell>
          <cell r="K495">
            <v>2.5264700000000002</v>
          </cell>
          <cell r="L495">
            <v>104.95</v>
          </cell>
          <cell r="M495">
            <v>2</v>
          </cell>
          <cell r="N495">
            <v>5.0529400000000004</v>
          </cell>
          <cell r="O495" t="e">
            <v>#N/A</v>
          </cell>
          <cell r="P495" t="e">
            <v>#N/A</v>
          </cell>
          <cell r="Q495">
            <v>0</v>
          </cell>
          <cell r="R495">
            <v>0</v>
          </cell>
          <cell r="S495" t="e">
            <v>#N/A</v>
          </cell>
          <cell r="T495" t="e">
            <v>#N/A</v>
          </cell>
          <cell r="U495" t="str">
            <v>UC160*155*10*8</v>
          </cell>
        </row>
        <row r="496">
          <cell r="D496" t="str">
            <v>S-36-01-U</v>
          </cell>
          <cell r="E496" t="str">
            <v>UC</v>
          </cell>
          <cell r="F496" t="str">
            <v>200*210*12*10</v>
          </cell>
          <cell r="G496" t="str">
            <v>قرینه</v>
          </cell>
          <cell r="H496">
            <v>5118</v>
          </cell>
          <cell r="I496">
            <v>5118</v>
          </cell>
          <cell r="J496">
            <v>1.22</v>
          </cell>
          <cell r="K496">
            <v>6.2439600000000004</v>
          </cell>
          <cell r="L496">
            <v>272.27999999999997</v>
          </cell>
          <cell r="M496">
            <v>1</v>
          </cell>
          <cell r="N496">
            <v>6.2439600000000004</v>
          </cell>
          <cell r="O496">
            <v>1</v>
          </cell>
          <cell r="P496">
            <v>272.27999999999997</v>
          </cell>
          <cell r="Q496">
            <v>0</v>
          </cell>
          <cell r="R496">
            <v>0</v>
          </cell>
          <cell r="S496">
            <v>1</v>
          </cell>
          <cell r="T496">
            <v>272.27999999999997</v>
          </cell>
          <cell r="U496" t="str">
            <v>UC200*210*12*10</v>
          </cell>
        </row>
        <row r="497">
          <cell r="D497" t="str">
            <v>S-36-02-U</v>
          </cell>
          <cell r="E497" t="str">
            <v>UC</v>
          </cell>
          <cell r="F497" t="str">
            <v>200*210*12*10</v>
          </cell>
          <cell r="G497" t="str">
            <v>قرینه</v>
          </cell>
          <cell r="H497">
            <v>6732</v>
          </cell>
          <cell r="I497">
            <v>6732</v>
          </cell>
          <cell r="J497">
            <v>1.22</v>
          </cell>
          <cell r="K497">
            <v>8.2130399999999995</v>
          </cell>
          <cell r="L497">
            <v>371.06</v>
          </cell>
          <cell r="M497">
            <v>1</v>
          </cell>
          <cell r="N497">
            <v>8.2130399999999995</v>
          </cell>
          <cell r="O497">
            <v>1</v>
          </cell>
          <cell r="P497">
            <v>371.06</v>
          </cell>
          <cell r="Q497">
            <v>0</v>
          </cell>
          <cell r="R497">
            <v>0</v>
          </cell>
          <cell r="S497">
            <v>1</v>
          </cell>
          <cell r="T497">
            <v>371.06</v>
          </cell>
          <cell r="U497" t="str">
            <v>UC200*210*12*10</v>
          </cell>
        </row>
        <row r="498">
          <cell r="D498" t="str">
            <v>S-36-03-U</v>
          </cell>
          <cell r="E498" t="str">
            <v>UC</v>
          </cell>
          <cell r="F498" t="str">
            <v>200*210*12*10</v>
          </cell>
          <cell r="G498" t="str">
            <v>قرینه</v>
          </cell>
          <cell r="H498">
            <v>5118</v>
          </cell>
          <cell r="I498">
            <v>5118</v>
          </cell>
          <cell r="J498">
            <v>1.22</v>
          </cell>
          <cell r="K498">
            <v>6.2439600000000004</v>
          </cell>
          <cell r="L498">
            <v>272.27999999999997</v>
          </cell>
          <cell r="M498">
            <v>1</v>
          </cell>
          <cell r="N498">
            <v>6.2439600000000004</v>
          </cell>
          <cell r="O498">
            <v>1</v>
          </cell>
          <cell r="P498">
            <v>272.27999999999997</v>
          </cell>
          <cell r="Q498">
            <v>0</v>
          </cell>
          <cell r="R498">
            <v>0</v>
          </cell>
          <cell r="S498">
            <v>1</v>
          </cell>
          <cell r="T498">
            <v>272.27999999999997</v>
          </cell>
          <cell r="U498" t="str">
            <v>UC200*210*12*10</v>
          </cell>
        </row>
        <row r="499">
          <cell r="D499" t="str">
            <v>S-36-04-U</v>
          </cell>
          <cell r="E499" t="str">
            <v>UC</v>
          </cell>
          <cell r="F499" t="str">
            <v>200*210*12*10</v>
          </cell>
          <cell r="G499" t="str">
            <v>قرینه</v>
          </cell>
          <cell r="H499">
            <v>7579</v>
          </cell>
          <cell r="I499">
            <v>7579</v>
          </cell>
          <cell r="J499">
            <v>1.22</v>
          </cell>
          <cell r="K499">
            <v>9.2463799999999985</v>
          </cell>
          <cell r="L499">
            <v>403.71</v>
          </cell>
          <cell r="M499">
            <v>1</v>
          </cell>
          <cell r="N499">
            <v>9.2463799999999985</v>
          </cell>
          <cell r="O499">
            <v>1</v>
          </cell>
          <cell r="P499">
            <v>403.71</v>
          </cell>
          <cell r="Q499">
            <v>0</v>
          </cell>
          <cell r="R499">
            <v>0</v>
          </cell>
          <cell r="S499">
            <v>1</v>
          </cell>
          <cell r="T499">
            <v>403.71</v>
          </cell>
          <cell r="U499" t="str">
            <v>UC200*210*12*10</v>
          </cell>
        </row>
        <row r="500">
          <cell r="D500" t="str">
            <v>S-36-05-U</v>
          </cell>
          <cell r="E500" t="str">
            <v>UC</v>
          </cell>
          <cell r="F500" t="str">
            <v>200*210*12*10</v>
          </cell>
          <cell r="G500" t="str">
            <v>قرینه</v>
          </cell>
          <cell r="H500">
            <v>5486</v>
          </cell>
          <cell r="I500">
            <v>5486</v>
          </cell>
          <cell r="J500">
            <v>1.22</v>
          </cell>
          <cell r="K500">
            <v>6.69292</v>
          </cell>
          <cell r="L500">
            <v>285.58</v>
          </cell>
          <cell r="M500">
            <v>4</v>
          </cell>
          <cell r="N500">
            <v>26.77168</v>
          </cell>
          <cell r="O500" t="e">
            <v>#N/A</v>
          </cell>
          <cell r="P500">
            <v>285.58</v>
          </cell>
          <cell r="Q500">
            <v>0</v>
          </cell>
          <cell r="R500">
            <v>0</v>
          </cell>
          <cell r="S500" t="e">
            <v>#N/A</v>
          </cell>
          <cell r="T500">
            <v>285.58</v>
          </cell>
          <cell r="U500" t="str">
            <v>UC200*210*12*10</v>
          </cell>
        </row>
        <row r="501">
          <cell r="D501" t="str">
            <v>S-36-06-U</v>
          </cell>
          <cell r="E501" t="str">
            <v>UC</v>
          </cell>
          <cell r="F501" t="str">
            <v>200*210*12*10</v>
          </cell>
          <cell r="G501" t="e">
            <v>#N/A</v>
          </cell>
          <cell r="H501" t="e">
            <v>#N/A</v>
          </cell>
          <cell r="I501" t="e">
            <v>#N/A</v>
          </cell>
          <cell r="J501" t="e">
            <v>#N/A</v>
          </cell>
          <cell r="K501" t="e">
            <v>#N/A</v>
          </cell>
          <cell r="L501">
            <v>416.2</v>
          </cell>
          <cell r="M501">
            <v>3</v>
          </cell>
          <cell r="N501" t="e">
            <v>#N/A</v>
          </cell>
          <cell r="O501">
            <v>3</v>
          </cell>
          <cell r="P501">
            <v>416.2</v>
          </cell>
          <cell r="Q501">
            <v>0</v>
          </cell>
          <cell r="R501">
            <v>0</v>
          </cell>
          <cell r="S501">
            <v>3</v>
          </cell>
          <cell r="T501">
            <v>416.2</v>
          </cell>
          <cell r="U501" t="str">
            <v>UC200*210*12*10</v>
          </cell>
        </row>
        <row r="502">
          <cell r="D502" t="str">
            <v>S-36-07-U</v>
          </cell>
          <cell r="E502" t="str">
            <v>UC</v>
          </cell>
          <cell r="F502" t="str">
            <v>200*210*12*10</v>
          </cell>
          <cell r="G502" t="e">
            <v>#N/A</v>
          </cell>
          <cell r="H502" t="e">
            <v>#N/A</v>
          </cell>
          <cell r="I502" t="e">
            <v>#N/A</v>
          </cell>
          <cell r="J502" t="e">
            <v>#N/A</v>
          </cell>
          <cell r="K502" t="e">
            <v>#N/A</v>
          </cell>
          <cell r="L502">
            <v>418.42</v>
          </cell>
          <cell r="M502">
            <v>1</v>
          </cell>
          <cell r="N502" t="e">
            <v>#N/A</v>
          </cell>
          <cell r="O502">
            <v>1</v>
          </cell>
          <cell r="P502">
            <v>418.42</v>
          </cell>
          <cell r="Q502">
            <v>0</v>
          </cell>
          <cell r="R502">
            <v>0</v>
          </cell>
          <cell r="S502">
            <v>1</v>
          </cell>
          <cell r="T502">
            <v>418.42</v>
          </cell>
          <cell r="U502" t="str">
            <v>UC200*210*12*10</v>
          </cell>
        </row>
        <row r="503">
          <cell r="D503" t="str">
            <v>S-36-01-L</v>
          </cell>
          <cell r="E503" t="str">
            <v>UC</v>
          </cell>
          <cell r="F503" t="str">
            <v>200*210*12*10</v>
          </cell>
          <cell r="G503" t="str">
            <v>قرینه</v>
          </cell>
          <cell r="H503">
            <v>5118</v>
          </cell>
          <cell r="I503">
            <v>5118</v>
          </cell>
          <cell r="J503">
            <v>1.22</v>
          </cell>
          <cell r="K503">
            <v>6.2439600000000004</v>
          </cell>
          <cell r="L503">
            <v>272.27999999999997</v>
          </cell>
          <cell r="M503">
            <v>1</v>
          </cell>
          <cell r="N503">
            <v>6.2439600000000004</v>
          </cell>
          <cell r="O503">
            <v>1</v>
          </cell>
          <cell r="P503">
            <v>272.27999999999997</v>
          </cell>
          <cell r="Q503">
            <v>0</v>
          </cell>
          <cell r="R503">
            <v>0</v>
          </cell>
          <cell r="S503">
            <v>1</v>
          </cell>
          <cell r="T503">
            <v>272.27999999999997</v>
          </cell>
          <cell r="U503" t="str">
            <v>UC200*210*12*10</v>
          </cell>
        </row>
        <row r="504">
          <cell r="D504" t="str">
            <v>S-36-02-L</v>
          </cell>
          <cell r="E504" t="str">
            <v>UC</v>
          </cell>
          <cell r="F504" t="str">
            <v>200*210*12*10</v>
          </cell>
          <cell r="G504" t="str">
            <v>قرینه</v>
          </cell>
          <cell r="H504">
            <v>6732</v>
          </cell>
          <cell r="I504">
            <v>6732</v>
          </cell>
          <cell r="J504">
            <v>1.22</v>
          </cell>
          <cell r="K504">
            <v>8.2130399999999995</v>
          </cell>
          <cell r="L504">
            <v>371.06</v>
          </cell>
          <cell r="M504">
            <v>1</v>
          </cell>
          <cell r="N504">
            <v>8.2130399999999995</v>
          </cell>
          <cell r="O504">
            <v>1</v>
          </cell>
          <cell r="P504">
            <v>371.06</v>
          </cell>
          <cell r="Q504">
            <v>0</v>
          </cell>
          <cell r="R504">
            <v>0</v>
          </cell>
          <cell r="S504">
            <v>1</v>
          </cell>
          <cell r="T504">
            <v>371.06</v>
          </cell>
          <cell r="U504" t="str">
            <v>UC200*210*12*10</v>
          </cell>
        </row>
        <row r="505">
          <cell r="D505" t="str">
            <v>S-36-03-L</v>
          </cell>
          <cell r="E505" t="str">
            <v>UC</v>
          </cell>
          <cell r="F505" t="str">
            <v>200*210*12*10</v>
          </cell>
          <cell r="G505" t="str">
            <v>قرینه</v>
          </cell>
          <cell r="H505">
            <v>5118</v>
          </cell>
          <cell r="I505">
            <v>5118</v>
          </cell>
          <cell r="J505">
            <v>1.22</v>
          </cell>
          <cell r="K505">
            <v>6.2439600000000004</v>
          </cell>
          <cell r="L505">
            <v>272.27999999999997</v>
          </cell>
          <cell r="M505">
            <v>1</v>
          </cell>
          <cell r="N505">
            <v>6.2439600000000004</v>
          </cell>
          <cell r="O505">
            <v>1</v>
          </cell>
          <cell r="P505">
            <v>272.27999999999997</v>
          </cell>
          <cell r="Q505">
            <v>0</v>
          </cell>
          <cell r="R505">
            <v>0</v>
          </cell>
          <cell r="S505">
            <v>1</v>
          </cell>
          <cell r="T505">
            <v>272.27999999999997</v>
          </cell>
          <cell r="U505" t="str">
            <v>UC200*210*12*10</v>
          </cell>
        </row>
        <row r="506">
          <cell r="D506" t="str">
            <v>S-36-04-L</v>
          </cell>
          <cell r="E506" t="str">
            <v>UC</v>
          </cell>
          <cell r="F506" t="str">
            <v>200*210*12*10</v>
          </cell>
          <cell r="G506" t="str">
            <v>قرینه</v>
          </cell>
          <cell r="H506">
            <v>7579</v>
          </cell>
          <cell r="I506">
            <v>7579</v>
          </cell>
          <cell r="J506">
            <v>1.22</v>
          </cell>
          <cell r="K506">
            <v>9.2463799999999985</v>
          </cell>
          <cell r="L506">
            <v>403.71</v>
          </cell>
          <cell r="M506">
            <v>1</v>
          </cell>
          <cell r="N506">
            <v>9.2463799999999985</v>
          </cell>
          <cell r="O506">
            <v>1</v>
          </cell>
          <cell r="P506">
            <v>403.71</v>
          </cell>
          <cell r="Q506">
            <v>0</v>
          </cell>
          <cell r="R506">
            <v>0</v>
          </cell>
          <cell r="S506">
            <v>1</v>
          </cell>
          <cell r="T506">
            <v>403.71</v>
          </cell>
          <cell r="U506" t="str">
            <v>UC200*210*12*10</v>
          </cell>
        </row>
        <row r="507">
          <cell r="D507" t="str">
            <v>S-36-05-L</v>
          </cell>
          <cell r="E507" t="str">
            <v>UC</v>
          </cell>
          <cell r="F507" t="str">
            <v>200*210*12*10</v>
          </cell>
          <cell r="G507" t="str">
            <v>قرینه</v>
          </cell>
          <cell r="H507">
            <v>5486</v>
          </cell>
          <cell r="I507">
            <v>5486</v>
          </cell>
          <cell r="J507">
            <v>1.22</v>
          </cell>
          <cell r="K507">
            <v>6.69292</v>
          </cell>
          <cell r="L507" t="e">
            <v>#N/A</v>
          </cell>
          <cell r="M507" t="e">
            <v>#N/A</v>
          </cell>
          <cell r="N507" t="e">
            <v>#N/A</v>
          </cell>
          <cell r="O507">
            <v>4</v>
          </cell>
          <cell r="P507" t="e">
            <v>#N/A</v>
          </cell>
          <cell r="Q507">
            <v>0</v>
          </cell>
          <cell r="R507" t="e">
            <v>#N/A</v>
          </cell>
          <cell r="S507">
            <v>4</v>
          </cell>
          <cell r="T507" t="e">
            <v>#N/A</v>
          </cell>
          <cell r="U507" t="str">
            <v>UC200*210*12*10</v>
          </cell>
        </row>
        <row r="508">
          <cell r="D508" t="str">
            <v>S-36-06-L</v>
          </cell>
          <cell r="E508" t="str">
            <v>UC</v>
          </cell>
          <cell r="F508" t="str">
            <v>200*210*12*10</v>
          </cell>
          <cell r="G508" t="str">
            <v>قرینه</v>
          </cell>
          <cell r="H508">
            <v>7829</v>
          </cell>
          <cell r="I508">
            <v>7829</v>
          </cell>
          <cell r="J508">
            <v>1.22</v>
          </cell>
          <cell r="K508">
            <v>9.55138</v>
          </cell>
          <cell r="L508">
            <v>416.2</v>
          </cell>
          <cell r="M508">
            <v>3</v>
          </cell>
          <cell r="N508">
            <v>28.654139999999998</v>
          </cell>
          <cell r="O508">
            <v>3</v>
          </cell>
          <cell r="P508">
            <v>1248.5999999999999</v>
          </cell>
          <cell r="Q508">
            <v>0</v>
          </cell>
          <cell r="R508">
            <v>0</v>
          </cell>
          <cell r="S508">
            <v>3</v>
          </cell>
          <cell r="T508">
            <v>1248.5999999999999</v>
          </cell>
          <cell r="U508" t="str">
            <v>UC200*210*12*10</v>
          </cell>
        </row>
        <row r="509">
          <cell r="D509" t="str">
            <v>S-36-07-L</v>
          </cell>
          <cell r="E509" t="str">
            <v>UC</v>
          </cell>
          <cell r="F509" t="str">
            <v>200*210*12*10</v>
          </cell>
          <cell r="G509" t="str">
            <v>قرینه</v>
          </cell>
          <cell r="H509">
            <v>7869</v>
          </cell>
          <cell r="I509">
            <v>7869</v>
          </cell>
          <cell r="J509">
            <v>1.22</v>
          </cell>
          <cell r="K509">
            <v>9.6001799999999999</v>
          </cell>
          <cell r="L509">
            <v>418.42</v>
          </cell>
          <cell r="M509">
            <v>1</v>
          </cell>
          <cell r="N509">
            <v>9.6001799999999999</v>
          </cell>
          <cell r="O509">
            <v>1</v>
          </cell>
          <cell r="P509">
            <v>418.42</v>
          </cell>
          <cell r="Q509">
            <v>0</v>
          </cell>
          <cell r="R509">
            <v>0</v>
          </cell>
          <cell r="S509">
            <v>1</v>
          </cell>
          <cell r="T509">
            <v>418.42</v>
          </cell>
          <cell r="U509" t="str">
            <v>UC200*210*12*10</v>
          </cell>
        </row>
        <row r="510">
          <cell r="D510" t="str">
            <v>S37-01</v>
          </cell>
          <cell r="E510" t="str">
            <v>UC</v>
          </cell>
          <cell r="F510" t="str">
            <v>160*160*12*8</v>
          </cell>
          <cell r="G510" t="str">
            <v>قرینه</v>
          </cell>
          <cell r="H510">
            <v>2408</v>
          </cell>
          <cell r="I510">
            <v>2408</v>
          </cell>
          <cell r="J510">
            <v>0.94399999999999995</v>
          </cell>
          <cell r="K510">
            <v>2.2731520000000001</v>
          </cell>
          <cell r="L510">
            <v>93.13</v>
          </cell>
          <cell r="M510">
            <v>2</v>
          </cell>
          <cell r="N510">
            <v>4.5463040000000001</v>
          </cell>
          <cell r="O510">
            <v>2</v>
          </cell>
          <cell r="P510">
            <v>186.26</v>
          </cell>
          <cell r="Q510">
            <v>1</v>
          </cell>
          <cell r="R510">
            <v>93.13</v>
          </cell>
          <cell r="S510">
            <v>3</v>
          </cell>
          <cell r="T510">
            <v>279.39</v>
          </cell>
          <cell r="U510" t="str">
            <v>UC160*160*12*8</v>
          </cell>
        </row>
        <row r="511">
          <cell r="D511" t="str">
            <v>S37-02</v>
          </cell>
          <cell r="E511" t="str">
            <v>UC</v>
          </cell>
          <cell r="F511" t="str">
            <v>160*160*12*8</v>
          </cell>
          <cell r="G511" t="str">
            <v>قرینه</v>
          </cell>
          <cell r="H511">
            <v>2383</v>
          </cell>
          <cell r="I511">
            <v>2251</v>
          </cell>
          <cell r="J511">
            <v>0.94399999999999995</v>
          </cell>
          <cell r="K511">
            <v>2.1249440000000002</v>
          </cell>
          <cell r="L511">
            <v>92.18</v>
          </cell>
          <cell r="M511">
            <v>14</v>
          </cell>
          <cell r="N511">
            <v>29.749216000000004</v>
          </cell>
          <cell r="O511">
            <v>14</v>
          </cell>
          <cell r="P511">
            <v>1290.52</v>
          </cell>
          <cell r="Q511">
            <v>1</v>
          </cell>
          <cell r="R511">
            <v>92.18</v>
          </cell>
          <cell r="S511">
            <v>15</v>
          </cell>
          <cell r="T511">
            <v>1382.7</v>
          </cell>
          <cell r="U511" t="str">
            <v>UC160*160*12*8</v>
          </cell>
        </row>
        <row r="512">
          <cell r="D512" t="str">
            <v>S37-03</v>
          </cell>
          <cell r="E512" t="str">
            <v>UC</v>
          </cell>
          <cell r="F512" t="str">
            <v>160*160*12*8</v>
          </cell>
          <cell r="G512" t="str">
            <v>قرینه</v>
          </cell>
          <cell r="H512">
            <v>1510</v>
          </cell>
          <cell r="I512">
            <v>1510</v>
          </cell>
          <cell r="J512">
            <v>0.94399999999999995</v>
          </cell>
          <cell r="K512">
            <v>1.4254399999999998</v>
          </cell>
          <cell r="L512">
            <v>58.41</v>
          </cell>
          <cell r="M512">
            <v>11</v>
          </cell>
          <cell r="N512">
            <v>15.679839999999999</v>
          </cell>
          <cell r="O512">
            <v>11</v>
          </cell>
          <cell r="P512">
            <v>642.51</v>
          </cell>
          <cell r="Q512">
            <v>1</v>
          </cell>
          <cell r="R512">
            <v>58.41</v>
          </cell>
          <cell r="S512">
            <v>12</v>
          </cell>
          <cell r="T512">
            <v>700.92</v>
          </cell>
          <cell r="U512" t="str">
            <v>UC160*160*12*8</v>
          </cell>
        </row>
        <row r="513">
          <cell r="D513" t="str">
            <v>S37-04</v>
          </cell>
          <cell r="E513" t="str">
            <v>UC</v>
          </cell>
          <cell r="F513" t="str">
            <v>220*210*12*8</v>
          </cell>
          <cell r="G513" t="str">
            <v>قرینه</v>
          </cell>
          <cell r="H513">
            <v>1510</v>
          </cell>
          <cell r="I513">
            <v>1510</v>
          </cell>
          <cell r="J513">
            <v>1.284</v>
          </cell>
          <cell r="K513">
            <v>1.9388400000000001</v>
          </cell>
          <cell r="L513">
            <v>80.22</v>
          </cell>
          <cell r="M513">
            <v>6</v>
          </cell>
          <cell r="N513">
            <v>11.633040000000001</v>
          </cell>
          <cell r="O513">
            <v>6</v>
          </cell>
          <cell r="P513">
            <v>481.32</v>
          </cell>
          <cell r="Q513">
            <v>1</v>
          </cell>
          <cell r="R513">
            <v>80.22</v>
          </cell>
          <cell r="S513">
            <v>7</v>
          </cell>
          <cell r="T513">
            <v>561.54</v>
          </cell>
          <cell r="U513" t="str">
            <v>UC220*210*12*8</v>
          </cell>
        </row>
        <row r="514">
          <cell r="D514" t="str">
            <v>S37-05</v>
          </cell>
          <cell r="E514" t="str">
            <v>UC</v>
          </cell>
          <cell r="F514" t="str">
            <v>160*160*12*8</v>
          </cell>
          <cell r="G514" t="str">
            <v>غیرقرینه</v>
          </cell>
          <cell r="H514">
            <v>1743</v>
          </cell>
          <cell r="I514">
            <v>1658</v>
          </cell>
          <cell r="J514">
            <v>0.94399999999999995</v>
          </cell>
          <cell r="K514">
            <v>1.5651519999999999</v>
          </cell>
          <cell r="L514">
            <v>70.3</v>
          </cell>
          <cell r="M514">
            <v>2</v>
          </cell>
          <cell r="N514">
            <v>3.1303039999999998</v>
          </cell>
          <cell r="O514">
            <v>2</v>
          </cell>
          <cell r="P514">
            <v>140.6</v>
          </cell>
          <cell r="Q514">
            <v>1</v>
          </cell>
          <cell r="R514">
            <v>70.3</v>
          </cell>
          <cell r="S514">
            <v>3</v>
          </cell>
          <cell r="T514">
            <v>210.89999999999998</v>
          </cell>
          <cell r="U514" t="str">
            <v>UC160*160*12*8</v>
          </cell>
        </row>
        <row r="515">
          <cell r="D515" t="str">
            <v>S37-06A</v>
          </cell>
          <cell r="E515" t="str">
            <v>UC</v>
          </cell>
          <cell r="F515" t="str">
            <v>160*160*12*8</v>
          </cell>
          <cell r="G515" t="str">
            <v>غیرقرینه</v>
          </cell>
          <cell r="H515">
            <v>1110</v>
          </cell>
          <cell r="I515">
            <v>1045</v>
          </cell>
          <cell r="J515">
            <v>0.94399999999999995</v>
          </cell>
          <cell r="K515">
            <v>0.98647999999999991</v>
          </cell>
          <cell r="L515">
            <v>42.95</v>
          </cell>
          <cell r="M515">
            <v>1</v>
          </cell>
          <cell r="N515">
            <v>0.98647999999999991</v>
          </cell>
          <cell r="O515">
            <v>1</v>
          </cell>
          <cell r="P515">
            <v>42.95</v>
          </cell>
          <cell r="Q515">
            <v>1</v>
          </cell>
          <cell r="R515">
            <v>42.95</v>
          </cell>
          <cell r="S515">
            <v>2</v>
          </cell>
          <cell r="T515">
            <v>85.9</v>
          </cell>
          <cell r="U515" t="str">
            <v>UC160*160*12*8</v>
          </cell>
        </row>
        <row r="516">
          <cell r="D516" t="str">
            <v>S37-06B</v>
          </cell>
          <cell r="E516" t="str">
            <v>UC</v>
          </cell>
          <cell r="F516" t="str">
            <v>160*160*12*8</v>
          </cell>
          <cell r="G516" t="str">
            <v>غیرقرینه</v>
          </cell>
          <cell r="H516">
            <v>1129</v>
          </cell>
          <cell r="I516">
            <v>1052</v>
          </cell>
          <cell r="J516">
            <v>0.94399999999999995</v>
          </cell>
          <cell r="K516">
            <v>0.99308799999999997</v>
          </cell>
          <cell r="L516">
            <v>43.66</v>
          </cell>
          <cell r="M516">
            <v>1</v>
          </cell>
          <cell r="N516">
            <v>0.99308799999999997</v>
          </cell>
          <cell r="O516">
            <v>1</v>
          </cell>
          <cell r="P516">
            <v>43.66</v>
          </cell>
          <cell r="Q516">
            <v>1</v>
          </cell>
          <cell r="R516">
            <v>43.66</v>
          </cell>
          <cell r="S516">
            <v>2</v>
          </cell>
          <cell r="T516">
            <v>87.32</v>
          </cell>
          <cell r="U516" t="str">
            <v>UC160*160*12*8</v>
          </cell>
        </row>
        <row r="517">
          <cell r="D517" t="str">
            <v>S37-07</v>
          </cell>
          <cell r="E517" t="str">
            <v>UC</v>
          </cell>
          <cell r="F517" t="str">
            <v>220*210*12*8</v>
          </cell>
          <cell r="G517" t="str">
            <v>قرینه</v>
          </cell>
          <cell r="H517">
            <v>1814</v>
          </cell>
          <cell r="I517">
            <v>1814</v>
          </cell>
          <cell r="J517">
            <v>1.284</v>
          </cell>
          <cell r="K517">
            <v>2.3291759999999999</v>
          </cell>
          <cell r="L517">
            <v>96.37</v>
          </cell>
          <cell r="M517">
            <v>2</v>
          </cell>
          <cell r="N517">
            <v>4.6583519999999998</v>
          </cell>
          <cell r="O517">
            <v>2</v>
          </cell>
          <cell r="P517">
            <v>192.74</v>
          </cell>
          <cell r="Q517">
            <v>1</v>
          </cell>
          <cell r="R517">
            <v>96.37</v>
          </cell>
          <cell r="S517">
            <v>3</v>
          </cell>
          <cell r="T517">
            <v>289.11</v>
          </cell>
          <cell r="U517" t="str">
            <v>UC220*210*12*8</v>
          </cell>
        </row>
        <row r="518">
          <cell r="D518" t="str">
            <v>S37-A-03</v>
          </cell>
          <cell r="E518" t="str">
            <v>UC</v>
          </cell>
          <cell r="F518" t="str">
            <v>160*155*10*8</v>
          </cell>
          <cell r="G518" t="str">
            <v>قرینه</v>
          </cell>
          <cell r="H518">
            <v>1794</v>
          </cell>
          <cell r="I518">
            <v>1794</v>
          </cell>
          <cell r="J518">
            <v>0.93400000000000005</v>
          </cell>
          <cell r="K518">
            <v>1.6755960000000001</v>
          </cell>
          <cell r="L518">
            <v>60.27</v>
          </cell>
          <cell r="M518">
            <v>1</v>
          </cell>
          <cell r="N518">
            <v>1.6755960000000001</v>
          </cell>
          <cell r="O518">
            <v>1</v>
          </cell>
          <cell r="P518">
            <v>60.27</v>
          </cell>
          <cell r="Q518">
            <v>0</v>
          </cell>
          <cell r="R518">
            <v>0</v>
          </cell>
          <cell r="S518">
            <v>1</v>
          </cell>
          <cell r="T518">
            <v>60.27</v>
          </cell>
          <cell r="U518" t="str">
            <v>UC160*155*10*8</v>
          </cell>
        </row>
        <row r="519">
          <cell r="D519" t="str">
            <v>S37-A-04</v>
          </cell>
          <cell r="E519" t="str">
            <v>UC</v>
          </cell>
          <cell r="F519" t="str">
            <v>160*155*10*8</v>
          </cell>
          <cell r="G519" t="str">
            <v>غیرقرینه</v>
          </cell>
          <cell r="H519">
            <v>3124</v>
          </cell>
          <cell r="I519">
            <v>2987</v>
          </cell>
          <cell r="J519">
            <v>0.93400000000000005</v>
          </cell>
          <cell r="K519">
            <v>2.7898580000000002</v>
          </cell>
          <cell r="L519">
            <v>104.95</v>
          </cell>
          <cell r="M519">
            <v>2</v>
          </cell>
          <cell r="N519">
            <v>5.5797160000000003</v>
          </cell>
          <cell r="O519">
            <v>2</v>
          </cell>
          <cell r="P519">
            <v>209.9</v>
          </cell>
          <cell r="Q519">
            <v>0</v>
          </cell>
          <cell r="R519">
            <v>0</v>
          </cell>
          <cell r="S519">
            <v>2</v>
          </cell>
          <cell r="T519">
            <v>209.9</v>
          </cell>
          <cell r="U519" t="str">
            <v>UC160*155*10*8</v>
          </cell>
        </row>
        <row r="520">
          <cell r="D520" t="str">
            <v>S37-B-03</v>
          </cell>
          <cell r="E520" t="str">
            <v>UC</v>
          </cell>
          <cell r="F520" t="str">
            <v>160*160*12*8</v>
          </cell>
          <cell r="G520" t="str">
            <v>قرینه</v>
          </cell>
          <cell r="H520">
            <v>2330</v>
          </cell>
          <cell r="I520">
            <v>2199</v>
          </cell>
          <cell r="J520">
            <v>0.94399999999999995</v>
          </cell>
          <cell r="K520">
            <v>2.0758559999999999</v>
          </cell>
          <cell r="L520">
            <v>90.12</v>
          </cell>
          <cell r="M520">
            <v>1</v>
          </cell>
          <cell r="N520">
            <v>2.0758559999999999</v>
          </cell>
          <cell r="O520">
            <v>1</v>
          </cell>
          <cell r="P520">
            <v>90.12</v>
          </cell>
          <cell r="Q520">
            <v>0</v>
          </cell>
          <cell r="R520">
            <v>0</v>
          </cell>
          <cell r="S520">
            <v>1</v>
          </cell>
          <cell r="T520">
            <v>90.12</v>
          </cell>
          <cell r="U520" t="str">
            <v>UC160*160*12*8</v>
          </cell>
        </row>
        <row r="521">
          <cell r="D521" t="str">
            <v>S37-B-04</v>
          </cell>
          <cell r="E521" t="str">
            <v>UC</v>
          </cell>
          <cell r="F521" t="str">
            <v>160*160*12*8</v>
          </cell>
          <cell r="G521" t="str">
            <v>قرینه</v>
          </cell>
          <cell r="H521">
            <v>2212</v>
          </cell>
          <cell r="I521">
            <v>2095</v>
          </cell>
          <cell r="J521">
            <v>0.94399999999999995</v>
          </cell>
          <cell r="K521">
            <v>1.9776799999999999</v>
          </cell>
          <cell r="L521">
            <v>85.55</v>
          </cell>
          <cell r="M521">
            <v>1</v>
          </cell>
          <cell r="N521">
            <v>1.9776799999999999</v>
          </cell>
          <cell r="O521">
            <v>1</v>
          </cell>
          <cell r="P521">
            <v>85.55</v>
          </cell>
          <cell r="Q521">
            <v>0</v>
          </cell>
          <cell r="R521">
            <v>0</v>
          </cell>
          <cell r="S521">
            <v>1</v>
          </cell>
          <cell r="T521">
            <v>85.55</v>
          </cell>
          <cell r="U521" t="str">
            <v>UC160*160*12*8</v>
          </cell>
        </row>
        <row r="522">
          <cell r="D522" t="str">
            <v>S37-B-05</v>
          </cell>
          <cell r="E522" t="str">
            <v>UC</v>
          </cell>
          <cell r="F522" t="str">
            <v>160*160*12*8</v>
          </cell>
          <cell r="G522" t="str">
            <v>قرینه</v>
          </cell>
          <cell r="H522">
            <v>2237</v>
          </cell>
          <cell r="I522">
            <v>2117</v>
          </cell>
          <cell r="J522">
            <v>0.94399999999999995</v>
          </cell>
          <cell r="K522">
            <v>1.9984479999999998</v>
          </cell>
          <cell r="L522">
            <v>86.54</v>
          </cell>
          <cell r="M522">
            <v>1</v>
          </cell>
          <cell r="N522">
            <v>1.9984479999999998</v>
          </cell>
          <cell r="O522">
            <v>1</v>
          </cell>
          <cell r="P522">
            <v>86.54</v>
          </cell>
          <cell r="Q522">
            <v>0</v>
          </cell>
          <cell r="R522">
            <v>0</v>
          </cell>
          <cell r="S522">
            <v>1</v>
          </cell>
          <cell r="T522">
            <v>86.54</v>
          </cell>
          <cell r="U522" t="str">
            <v>UC160*160*12*8</v>
          </cell>
        </row>
        <row r="523">
          <cell r="D523" t="str">
            <v>S37-F-03</v>
          </cell>
          <cell r="E523" t="str">
            <v>UC</v>
          </cell>
          <cell r="F523" t="str">
            <v>160*160*12*8</v>
          </cell>
          <cell r="G523" t="str">
            <v>قرینه</v>
          </cell>
          <cell r="H523">
            <v>2330</v>
          </cell>
          <cell r="I523">
            <v>2199</v>
          </cell>
          <cell r="J523">
            <v>0.94399999999999995</v>
          </cell>
          <cell r="K523">
            <v>2.0758559999999999</v>
          </cell>
          <cell r="L523">
            <v>90.12</v>
          </cell>
          <cell r="M523">
            <v>1</v>
          </cell>
          <cell r="N523">
            <v>2.0758559999999999</v>
          </cell>
          <cell r="O523">
            <v>1</v>
          </cell>
          <cell r="P523">
            <v>90.12</v>
          </cell>
          <cell r="Q523">
            <v>0</v>
          </cell>
          <cell r="R523">
            <v>0</v>
          </cell>
          <cell r="S523">
            <v>1</v>
          </cell>
          <cell r="T523">
            <v>90.12</v>
          </cell>
          <cell r="U523" t="str">
            <v>UC160*160*12*8</v>
          </cell>
        </row>
        <row r="524">
          <cell r="D524" t="str">
            <v>S37-F-05</v>
          </cell>
          <cell r="E524" t="str">
            <v>UC</v>
          </cell>
          <cell r="F524" t="str">
            <v>160*160*12*8</v>
          </cell>
          <cell r="G524" t="str">
            <v>قرینه</v>
          </cell>
          <cell r="H524">
            <v>2237</v>
          </cell>
          <cell r="I524">
            <v>2117</v>
          </cell>
          <cell r="J524">
            <v>0.94399999999999995</v>
          </cell>
          <cell r="K524">
            <v>1.9984479999999998</v>
          </cell>
          <cell r="L524">
            <v>86.54</v>
          </cell>
          <cell r="M524">
            <v>1</v>
          </cell>
          <cell r="N524">
            <v>1.9984479999999998</v>
          </cell>
          <cell r="O524">
            <v>1</v>
          </cell>
          <cell r="P524">
            <v>86.54</v>
          </cell>
          <cell r="Q524">
            <v>0</v>
          </cell>
          <cell r="R524">
            <v>0</v>
          </cell>
          <cell r="S524">
            <v>1</v>
          </cell>
          <cell r="T524">
            <v>86.54</v>
          </cell>
          <cell r="U524" t="str">
            <v>UC160*160*12*8</v>
          </cell>
        </row>
        <row r="525">
          <cell r="D525" t="str">
            <v>S37-F-06</v>
          </cell>
          <cell r="E525" t="str">
            <v>UC</v>
          </cell>
          <cell r="F525" t="str">
            <v>160*160*12*8</v>
          </cell>
          <cell r="G525" t="str">
            <v>قرینه</v>
          </cell>
          <cell r="H525">
            <v>2535</v>
          </cell>
          <cell r="I525">
            <v>2380</v>
          </cell>
          <cell r="J525">
            <v>0.94399999999999995</v>
          </cell>
          <cell r="K525">
            <v>2.2467199999999998</v>
          </cell>
          <cell r="L525">
            <v>98.07</v>
          </cell>
          <cell r="M525">
            <v>1</v>
          </cell>
          <cell r="N525">
            <v>2.2467199999999998</v>
          </cell>
          <cell r="O525">
            <v>1</v>
          </cell>
          <cell r="P525">
            <v>98.07</v>
          </cell>
          <cell r="Q525">
            <v>0</v>
          </cell>
          <cell r="R525">
            <v>0</v>
          </cell>
          <cell r="S525">
            <v>1</v>
          </cell>
          <cell r="T525">
            <v>98.07</v>
          </cell>
          <cell r="U525" t="str">
            <v>UC160*160*12*8</v>
          </cell>
        </row>
        <row r="526">
          <cell r="D526" t="str">
            <v>S37-C-03</v>
          </cell>
          <cell r="E526" t="str">
            <v>UC</v>
          </cell>
          <cell r="F526" t="str">
            <v>160*160*12*8</v>
          </cell>
          <cell r="G526" t="str">
            <v>قرینه</v>
          </cell>
          <cell r="H526">
            <v>1629</v>
          </cell>
          <cell r="I526">
            <v>1629</v>
          </cell>
          <cell r="J526">
            <v>0.94399999999999995</v>
          </cell>
          <cell r="K526">
            <v>1.5377759999999998</v>
          </cell>
          <cell r="L526">
            <v>63.01</v>
          </cell>
          <cell r="M526">
            <v>1</v>
          </cell>
          <cell r="N526">
            <v>1.5377759999999998</v>
          </cell>
          <cell r="O526">
            <v>1</v>
          </cell>
          <cell r="P526">
            <v>63.01</v>
          </cell>
          <cell r="Q526">
            <v>0</v>
          </cell>
          <cell r="R526">
            <v>0</v>
          </cell>
          <cell r="S526">
            <v>1</v>
          </cell>
          <cell r="T526">
            <v>63.01</v>
          </cell>
          <cell r="U526" t="str">
            <v>UC160*160*12*8</v>
          </cell>
        </row>
        <row r="527">
          <cell r="D527" t="str">
            <v>S37-C-04</v>
          </cell>
          <cell r="E527" t="str">
            <v>UC</v>
          </cell>
          <cell r="F527" t="str">
            <v>160*160*12*8</v>
          </cell>
          <cell r="G527" t="str">
            <v>غیرقرینه</v>
          </cell>
          <cell r="H527">
            <v>2948</v>
          </cell>
          <cell r="I527">
            <v>2771</v>
          </cell>
          <cell r="J527">
            <v>0.94399999999999995</v>
          </cell>
          <cell r="K527">
            <v>2.6158239999999999</v>
          </cell>
          <cell r="L527">
            <v>114.05</v>
          </cell>
          <cell r="M527">
            <v>2</v>
          </cell>
          <cell r="N527">
            <v>5.2316479999999999</v>
          </cell>
          <cell r="O527">
            <v>2</v>
          </cell>
          <cell r="P527">
            <v>228.1</v>
          </cell>
          <cell r="Q527">
            <v>0</v>
          </cell>
          <cell r="R527">
            <v>0</v>
          </cell>
          <cell r="S527">
            <v>2</v>
          </cell>
          <cell r="T527">
            <v>228.1</v>
          </cell>
          <cell r="U527" t="str">
            <v>UC160*160*12*8</v>
          </cell>
        </row>
        <row r="528">
          <cell r="D528" t="str">
            <v>S37-E-03</v>
          </cell>
          <cell r="E528" t="str">
            <v>UC</v>
          </cell>
          <cell r="F528" t="str">
            <v>160*160*12*8</v>
          </cell>
          <cell r="G528" t="str">
            <v>قرینه</v>
          </cell>
          <cell r="H528">
            <v>1629</v>
          </cell>
          <cell r="I528">
            <v>1629</v>
          </cell>
          <cell r="J528">
            <v>0.94399999999999995</v>
          </cell>
          <cell r="K528">
            <v>1.5377759999999998</v>
          </cell>
          <cell r="L528">
            <v>63.01</v>
          </cell>
          <cell r="M528">
            <v>1</v>
          </cell>
          <cell r="N528">
            <v>1.5377759999999998</v>
          </cell>
          <cell r="O528">
            <v>1</v>
          </cell>
          <cell r="P528">
            <v>63.01</v>
          </cell>
          <cell r="Q528">
            <v>0</v>
          </cell>
          <cell r="R528">
            <v>0</v>
          </cell>
          <cell r="S528">
            <v>1</v>
          </cell>
          <cell r="T528">
            <v>63.01</v>
          </cell>
          <cell r="U528" t="str">
            <v>UC160*160*12*8</v>
          </cell>
        </row>
        <row r="529">
          <cell r="D529" t="str">
            <v>S37-E-04</v>
          </cell>
          <cell r="E529" t="str">
            <v>UC</v>
          </cell>
          <cell r="F529" t="str">
            <v>160*160*12*8</v>
          </cell>
          <cell r="G529" t="str">
            <v>غیرقرینه</v>
          </cell>
          <cell r="H529">
            <v>2948</v>
          </cell>
          <cell r="I529">
            <v>2771</v>
          </cell>
          <cell r="J529">
            <v>0.94399999999999995</v>
          </cell>
          <cell r="K529">
            <v>2.6158239999999999</v>
          </cell>
          <cell r="L529">
            <v>114.05</v>
          </cell>
          <cell r="M529">
            <v>2</v>
          </cell>
          <cell r="N529">
            <v>5.2316479999999999</v>
          </cell>
          <cell r="O529">
            <v>2</v>
          </cell>
          <cell r="P529">
            <v>228.1</v>
          </cell>
          <cell r="Q529">
            <v>0</v>
          </cell>
          <cell r="R529">
            <v>0</v>
          </cell>
          <cell r="S529">
            <v>2</v>
          </cell>
          <cell r="T529">
            <v>228.1</v>
          </cell>
          <cell r="U529" t="str">
            <v>UC160*160*12*8</v>
          </cell>
        </row>
        <row r="530">
          <cell r="D530" t="str">
            <v>S37-G-03</v>
          </cell>
          <cell r="E530" t="str">
            <v>UC</v>
          </cell>
          <cell r="F530" t="str">
            <v>160*155*10*8</v>
          </cell>
          <cell r="G530" t="str">
            <v>قرینه</v>
          </cell>
          <cell r="H530">
            <v>1794</v>
          </cell>
          <cell r="I530">
            <v>1794</v>
          </cell>
          <cell r="J530">
            <v>0.93400000000000005</v>
          </cell>
          <cell r="K530">
            <v>1.6755960000000001</v>
          </cell>
          <cell r="L530">
            <v>60.27</v>
          </cell>
          <cell r="M530">
            <v>1</v>
          </cell>
          <cell r="N530">
            <v>1.6755960000000001</v>
          </cell>
          <cell r="O530" t="e">
            <v>#N/A</v>
          </cell>
          <cell r="P530" t="e">
            <v>#N/A</v>
          </cell>
          <cell r="Q530">
            <v>0</v>
          </cell>
          <cell r="R530">
            <v>0</v>
          </cell>
          <cell r="S530" t="e">
            <v>#N/A</v>
          </cell>
          <cell r="T530" t="e">
            <v>#N/A</v>
          </cell>
          <cell r="U530" t="str">
            <v>UC160*155*10*8</v>
          </cell>
        </row>
        <row r="531">
          <cell r="D531" t="str">
            <v>S37-G-04</v>
          </cell>
          <cell r="E531" t="str">
            <v>UC</v>
          </cell>
          <cell r="F531" t="str">
            <v>160*155*10*8</v>
          </cell>
          <cell r="G531" t="str">
            <v>غیرقرینه</v>
          </cell>
          <cell r="H531">
            <v>3124</v>
          </cell>
          <cell r="I531">
            <v>2987</v>
          </cell>
          <cell r="J531">
            <v>0.93400000000000005</v>
          </cell>
          <cell r="K531">
            <v>2.7898580000000002</v>
          </cell>
          <cell r="L531">
            <v>104.95</v>
          </cell>
          <cell r="M531">
            <v>2</v>
          </cell>
          <cell r="N531">
            <v>5.5797160000000003</v>
          </cell>
          <cell r="O531">
            <v>2</v>
          </cell>
          <cell r="P531">
            <v>209.9</v>
          </cell>
          <cell r="Q531">
            <v>0</v>
          </cell>
          <cell r="R531">
            <v>0</v>
          </cell>
          <cell r="S531">
            <v>2</v>
          </cell>
          <cell r="T531">
            <v>209.9</v>
          </cell>
          <cell r="U531" t="str">
            <v>UC160*155*10*8</v>
          </cell>
        </row>
        <row r="532">
          <cell r="D532" t="str">
            <v>S37-G'-02</v>
          </cell>
          <cell r="E532" t="str">
            <v>UC</v>
          </cell>
          <cell r="F532" t="str">
            <v>160*155*10*8</v>
          </cell>
          <cell r="G532" t="str">
            <v>قرینه</v>
          </cell>
          <cell r="H532">
            <v>2171</v>
          </cell>
          <cell r="I532">
            <v>2060</v>
          </cell>
          <cell r="J532">
            <v>0.93400000000000005</v>
          </cell>
          <cell r="K532">
            <v>1.9240400000000002</v>
          </cell>
          <cell r="L532">
            <v>72.930000000000007</v>
          </cell>
          <cell r="M532">
            <v>1</v>
          </cell>
          <cell r="N532">
            <v>1.9240400000000002</v>
          </cell>
          <cell r="O532" t="e">
            <v>#N/A</v>
          </cell>
          <cell r="P532" t="e">
            <v>#N/A</v>
          </cell>
          <cell r="Q532">
            <v>0</v>
          </cell>
          <cell r="R532">
            <v>0</v>
          </cell>
          <cell r="S532" t="e">
            <v>#N/A</v>
          </cell>
          <cell r="T532" t="e">
            <v>#N/A</v>
          </cell>
          <cell r="U532" t="str">
            <v>UC160*155*10*8</v>
          </cell>
        </row>
        <row r="533">
          <cell r="D533" t="str">
            <v>S37-G'-03</v>
          </cell>
          <cell r="E533" t="str">
            <v>UC</v>
          </cell>
          <cell r="F533" t="str">
            <v>160*155*10*8</v>
          </cell>
          <cell r="G533" t="str">
            <v>قرینه</v>
          </cell>
          <cell r="H533">
            <v>2330</v>
          </cell>
          <cell r="I533">
            <v>2199</v>
          </cell>
          <cell r="J533">
            <v>0.93400000000000005</v>
          </cell>
          <cell r="K533">
            <v>2.0538660000000002</v>
          </cell>
          <cell r="L533">
            <v>78.27</v>
          </cell>
          <cell r="M533">
            <v>2</v>
          </cell>
          <cell r="N533">
            <v>4.1077320000000004</v>
          </cell>
          <cell r="O533">
            <v>2</v>
          </cell>
          <cell r="P533">
            <v>156.54</v>
          </cell>
          <cell r="Q533">
            <v>0</v>
          </cell>
          <cell r="R533">
            <v>0</v>
          </cell>
          <cell r="S533">
            <v>2</v>
          </cell>
          <cell r="T533">
            <v>156.54</v>
          </cell>
          <cell r="U533" t="str">
            <v>UC160*155*10*8</v>
          </cell>
        </row>
        <row r="534">
          <cell r="D534" t="str">
            <v>S-37-01-U</v>
          </cell>
          <cell r="E534" t="str">
            <v>UC</v>
          </cell>
          <cell r="F534" t="str">
            <v>200*210*12*10</v>
          </cell>
          <cell r="G534" t="str">
            <v>قرینه</v>
          </cell>
          <cell r="H534">
            <v>5118</v>
          </cell>
          <cell r="I534">
            <v>5118</v>
          </cell>
          <cell r="J534">
            <v>1.22</v>
          </cell>
          <cell r="K534">
            <v>6.2439600000000004</v>
          </cell>
          <cell r="L534">
            <v>272.27999999999997</v>
          </cell>
          <cell r="M534">
            <v>1</v>
          </cell>
          <cell r="N534">
            <v>6.2439600000000004</v>
          </cell>
          <cell r="O534">
            <v>1</v>
          </cell>
          <cell r="P534">
            <v>272.27999999999997</v>
          </cell>
          <cell r="Q534">
            <v>0</v>
          </cell>
          <cell r="R534">
            <v>0</v>
          </cell>
          <cell r="S534">
            <v>1</v>
          </cell>
          <cell r="T534">
            <v>272.27999999999997</v>
          </cell>
          <cell r="U534" t="str">
            <v>UC200*210*12*10</v>
          </cell>
        </row>
        <row r="535">
          <cell r="D535" t="str">
            <v>S-37-02-U</v>
          </cell>
          <cell r="E535" t="str">
            <v>UC</v>
          </cell>
          <cell r="F535" t="str">
            <v>200*210*12*10</v>
          </cell>
          <cell r="G535" t="str">
            <v>قرینه</v>
          </cell>
          <cell r="H535">
            <v>6970</v>
          </cell>
          <cell r="I535">
            <v>6970</v>
          </cell>
          <cell r="J535">
            <v>1.22</v>
          </cell>
          <cell r="K535">
            <v>8.5033999999999992</v>
          </cell>
          <cell r="L535">
            <v>371.06</v>
          </cell>
          <cell r="M535">
            <v>1</v>
          </cell>
          <cell r="N535">
            <v>8.5033999999999992</v>
          </cell>
          <cell r="O535">
            <v>1</v>
          </cell>
          <cell r="P535">
            <v>371.06</v>
          </cell>
          <cell r="Q535">
            <v>0</v>
          </cell>
          <cell r="R535">
            <v>0</v>
          </cell>
          <cell r="S535">
            <v>1</v>
          </cell>
          <cell r="T535">
            <v>371.06</v>
          </cell>
          <cell r="U535" t="str">
            <v>UC200*210*12*10</v>
          </cell>
        </row>
        <row r="536">
          <cell r="D536" t="str">
            <v>S-37-03-U</v>
          </cell>
          <cell r="E536" t="str">
            <v>UC</v>
          </cell>
          <cell r="F536" t="str">
            <v>200*210*12*10</v>
          </cell>
          <cell r="G536" t="str">
            <v>قرینه</v>
          </cell>
          <cell r="H536">
            <v>5118</v>
          </cell>
          <cell r="I536">
            <v>5118</v>
          </cell>
          <cell r="J536">
            <v>1.22</v>
          </cell>
          <cell r="K536">
            <v>6.2439600000000004</v>
          </cell>
          <cell r="L536">
            <v>272.27999999999997</v>
          </cell>
          <cell r="M536">
            <v>1</v>
          </cell>
          <cell r="N536">
            <v>6.2439600000000004</v>
          </cell>
          <cell r="O536">
            <v>1</v>
          </cell>
          <cell r="P536">
            <v>272.27999999999997</v>
          </cell>
          <cell r="Q536">
            <v>0</v>
          </cell>
          <cell r="R536">
            <v>0</v>
          </cell>
          <cell r="S536">
            <v>1</v>
          </cell>
          <cell r="T536">
            <v>272.27999999999997</v>
          </cell>
          <cell r="U536" t="str">
            <v>UC200*210*12*10</v>
          </cell>
        </row>
        <row r="537">
          <cell r="D537" t="str">
            <v>S-37-04-U</v>
          </cell>
          <cell r="E537" t="str">
            <v>UC</v>
          </cell>
          <cell r="F537" t="str">
            <v>200*210*12*10</v>
          </cell>
          <cell r="G537" t="str">
            <v>قرینه</v>
          </cell>
          <cell r="H537">
            <v>7579</v>
          </cell>
          <cell r="I537">
            <v>7579</v>
          </cell>
          <cell r="J537">
            <v>1.22</v>
          </cell>
          <cell r="K537">
            <v>9.2463799999999985</v>
          </cell>
          <cell r="L537">
            <v>403.71</v>
          </cell>
          <cell r="M537">
            <v>1</v>
          </cell>
          <cell r="N537">
            <v>9.2463799999999985</v>
          </cell>
          <cell r="O537">
            <v>1</v>
          </cell>
          <cell r="P537">
            <v>403.71</v>
          </cell>
          <cell r="Q537">
            <v>0</v>
          </cell>
          <cell r="R537">
            <v>0</v>
          </cell>
          <cell r="S537">
            <v>1</v>
          </cell>
          <cell r="T537">
            <v>403.71</v>
          </cell>
          <cell r="U537" t="str">
            <v>UC200*210*12*10</v>
          </cell>
        </row>
        <row r="538">
          <cell r="D538" t="str">
            <v>S-37-05-U</v>
          </cell>
          <cell r="E538" t="str">
            <v>UC</v>
          </cell>
          <cell r="F538" t="str">
            <v>200*210*12*10</v>
          </cell>
          <cell r="G538" t="str">
            <v>قرینه</v>
          </cell>
          <cell r="H538">
            <v>5486</v>
          </cell>
          <cell r="I538">
            <v>5486</v>
          </cell>
          <cell r="J538">
            <v>1.22</v>
          </cell>
          <cell r="K538">
            <v>6.69292</v>
          </cell>
          <cell r="L538">
            <v>285.58</v>
          </cell>
          <cell r="M538">
            <v>4</v>
          </cell>
          <cell r="N538">
            <v>26.77168</v>
          </cell>
          <cell r="O538">
            <v>4</v>
          </cell>
          <cell r="P538">
            <v>285.58</v>
          </cell>
          <cell r="Q538">
            <v>0</v>
          </cell>
          <cell r="R538">
            <v>0</v>
          </cell>
          <cell r="S538">
            <v>4</v>
          </cell>
          <cell r="T538">
            <v>285.58</v>
          </cell>
          <cell r="U538" t="str">
            <v>UC200*210*12*10</v>
          </cell>
        </row>
        <row r="539">
          <cell r="D539" t="str">
            <v>S-37-06-U</v>
          </cell>
          <cell r="E539" t="str">
            <v>UC</v>
          </cell>
          <cell r="F539" t="str">
            <v>200*210*12*10</v>
          </cell>
          <cell r="G539" t="str">
            <v>قرینه</v>
          </cell>
          <cell r="H539">
            <v>7829</v>
          </cell>
          <cell r="I539">
            <v>7829</v>
          </cell>
          <cell r="J539">
            <v>1.22</v>
          </cell>
          <cell r="K539">
            <v>9.55138</v>
          </cell>
          <cell r="L539">
            <v>416.2</v>
          </cell>
          <cell r="M539">
            <v>3</v>
          </cell>
          <cell r="N539">
            <v>28.654139999999998</v>
          </cell>
          <cell r="O539">
            <v>3</v>
          </cell>
          <cell r="P539">
            <v>416.2</v>
          </cell>
          <cell r="Q539">
            <v>0</v>
          </cell>
          <cell r="R539">
            <v>0</v>
          </cell>
          <cell r="S539">
            <v>3</v>
          </cell>
          <cell r="T539">
            <v>416.2</v>
          </cell>
          <cell r="U539" t="str">
            <v>UC200*210*12*10</v>
          </cell>
        </row>
        <row r="540">
          <cell r="D540" t="str">
            <v>S-37-07-U</v>
          </cell>
          <cell r="E540" t="str">
            <v>UC</v>
          </cell>
          <cell r="F540" t="str">
            <v>200*210*12*10</v>
          </cell>
          <cell r="G540" t="str">
            <v>قرینه</v>
          </cell>
          <cell r="H540">
            <v>7619</v>
          </cell>
          <cell r="I540">
            <v>7619</v>
          </cell>
          <cell r="J540">
            <v>1.22</v>
          </cell>
          <cell r="K540">
            <v>9.2951800000000002</v>
          </cell>
          <cell r="L540">
            <v>418.42</v>
          </cell>
          <cell r="M540">
            <v>1</v>
          </cell>
          <cell r="N540">
            <v>9.2951800000000002</v>
          </cell>
          <cell r="O540">
            <v>1</v>
          </cell>
          <cell r="P540">
            <v>418.42</v>
          </cell>
          <cell r="Q540">
            <v>0</v>
          </cell>
          <cell r="R540">
            <v>0</v>
          </cell>
          <cell r="S540">
            <v>1</v>
          </cell>
          <cell r="T540">
            <v>418.42</v>
          </cell>
          <cell r="U540" t="str">
            <v>UC200*210*12*10</v>
          </cell>
        </row>
        <row r="541">
          <cell r="D541" t="str">
            <v>S-37-01-L</v>
          </cell>
          <cell r="E541" t="str">
            <v>UC</v>
          </cell>
          <cell r="F541" t="str">
            <v>200*210*12*10</v>
          </cell>
          <cell r="G541" t="str">
            <v>قرینه</v>
          </cell>
          <cell r="H541">
            <v>5118</v>
          </cell>
          <cell r="I541">
            <v>5118</v>
          </cell>
          <cell r="J541">
            <v>1.22</v>
          </cell>
          <cell r="K541">
            <v>6.2439600000000004</v>
          </cell>
          <cell r="L541">
            <v>272.27999999999997</v>
          </cell>
          <cell r="M541">
            <v>1</v>
          </cell>
          <cell r="N541">
            <v>6.2439600000000004</v>
          </cell>
          <cell r="O541">
            <v>1</v>
          </cell>
          <cell r="P541">
            <v>272.27999999999997</v>
          </cell>
          <cell r="Q541">
            <v>0</v>
          </cell>
          <cell r="R541">
            <v>0</v>
          </cell>
          <cell r="S541">
            <v>1</v>
          </cell>
          <cell r="T541">
            <v>272.27999999999997</v>
          </cell>
          <cell r="U541" t="str">
            <v>UC200*210*12*10</v>
          </cell>
        </row>
        <row r="542">
          <cell r="D542" t="str">
            <v>S-37-02-L</v>
          </cell>
          <cell r="E542" t="str">
            <v>UC</v>
          </cell>
          <cell r="F542" t="str">
            <v>200*210*12*10</v>
          </cell>
          <cell r="G542" t="str">
            <v>قرینه</v>
          </cell>
          <cell r="H542">
            <v>6732</v>
          </cell>
          <cell r="I542">
            <v>6732</v>
          </cell>
          <cell r="J542">
            <v>1.22</v>
          </cell>
          <cell r="K542">
            <v>8.2130399999999995</v>
          </cell>
          <cell r="L542">
            <v>371.06</v>
          </cell>
          <cell r="M542">
            <v>1</v>
          </cell>
          <cell r="N542">
            <v>8.2130399999999995</v>
          </cell>
          <cell r="O542">
            <v>1</v>
          </cell>
          <cell r="P542">
            <v>371.06</v>
          </cell>
          <cell r="Q542">
            <v>0</v>
          </cell>
          <cell r="R542">
            <v>0</v>
          </cell>
          <cell r="S542">
            <v>1</v>
          </cell>
          <cell r="T542">
            <v>371.06</v>
          </cell>
          <cell r="U542" t="str">
            <v>UC200*210*12*10</v>
          </cell>
        </row>
        <row r="543">
          <cell r="D543" t="str">
            <v>S37-03-L</v>
          </cell>
          <cell r="E543" t="str">
            <v>UC</v>
          </cell>
          <cell r="F543" t="str">
            <v>200*210*12*10</v>
          </cell>
          <cell r="G543" t="str">
            <v>قرینه</v>
          </cell>
          <cell r="H543">
            <v>5118</v>
          </cell>
          <cell r="I543">
            <v>5118</v>
          </cell>
          <cell r="J543">
            <v>1.22</v>
          </cell>
          <cell r="K543">
            <v>6.2439600000000004</v>
          </cell>
          <cell r="L543" t="e">
            <v>#N/A</v>
          </cell>
          <cell r="M543" t="e">
            <v>#N/A</v>
          </cell>
          <cell r="N543" t="e">
            <v>#N/A</v>
          </cell>
          <cell r="O543" t="e">
            <v>#N/A</v>
          </cell>
          <cell r="P543" t="e">
            <v>#N/A</v>
          </cell>
          <cell r="Q543">
            <v>0</v>
          </cell>
          <cell r="R543" t="e">
            <v>#N/A</v>
          </cell>
          <cell r="S543" t="e">
            <v>#N/A</v>
          </cell>
          <cell r="T543" t="e">
            <v>#N/A</v>
          </cell>
          <cell r="U543" t="str">
            <v>UC200*210*12*10</v>
          </cell>
        </row>
        <row r="544">
          <cell r="D544" t="str">
            <v>S-37-04-L</v>
          </cell>
          <cell r="E544" t="str">
            <v>UC</v>
          </cell>
          <cell r="F544" t="str">
            <v>200*210*12*10</v>
          </cell>
          <cell r="G544" t="str">
            <v>قرینه</v>
          </cell>
          <cell r="H544">
            <v>7579</v>
          </cell>
          <cell r="I544">
            <v>7579</v>
          </cell>
          <cell r="J544">
            <v>1.22</v>
          </cell>
          <cell r="K544">
            <v>9.2463799999999985</v>
          </cell>
          <cell r="L544">
            <v>403.71</v>
          </cell>
          <cell r="M544">
            <v>1</v>
          </cell>
          <cell r="N544">
            <v>9.2463799999999985</v>
          </cell>
          <cell r="O544">
            <v>1</v>
          </cell>
          <cell r="P544">
            <v>403.71</v>
          </cell>
          <cell r="Q544">
            <v>0</v>
          </cell>
          <cell r="R544">
            <v>0</v>
          </cell>
          <cell r="S544">
            <v>1</v>
          </cell>
          <cell r="T544">
            <v>403.71</v>
          </cell>
          <cell r="U544" t="str">
            <v>UC200*210*12*10</v>
          </cell>
        </row>
        <row r="545">
          <cell r="D545" t="str">
            <v>S-37-05-L</v>
          </cell>
          <cell r="E545" t="str">
            <v>UC</v>
          </cell>
          <cell r="F545" t="str">
            <v>200*210*12*10</v>
          </cell>
          <cell r="G545" t="str">
            <v>قرینه</v>
          </cell>
          <cell r="H545">
            <v>5486</v>
          </cell>
          <cell r="I545">
            <v>5486</v>
          </cell>
          <cell r="J545">
            <v>1.22</v>
          </cell>
          <cell r="K545">
            <v>6.69292</v>
          </cell>
          <cell r="L545">
            <v>285.58</v>
          </cell>
          <cell r="M545">
            <v>4</v>
          </cell>
          <cell r="N545">
            <v>26.77168</v>
          </cell>
          <cell r="O545">
            <v>4</v>
          </cell>
          <cell r="P545">
            <v>1142.32</v>
          </cell>
          <cell r="Q545">
            <v>0</v>
          </cell>
          <cell r="R545">
            <v>0</v>
          </cell>
          <cell r="S545">
            <v>4</v>
          </cell>
          <cell r="T545">
            <v>1142.32</v>
          </cell>
          <cell r="U545" t="str">
            <v>UC200*210*12*10</v>
          </cell>
        </row>
        <row r="546">
          <cell r="D546" t="str">
            <v>S-37-06-L</v>
          </cell>
          <cell r="E546" t="str">
            <v>UC</v>
          </cell>
          <cell r="F546" t="str">
            <v>200*210*12*10</v>
          </cell>
          <cell r="G546" t="str">
            <v>قرینه</v>
          </cell>
          <cell r="H546">
            <v>7829</v>
          </cell>
          <cell r="I546">
            <v>7829</v>
          </cell>
          <cell r="J546">
            <v>1.22</v>
          </cell>
          <cell r="K546">
            <v>9.55138</v>
          </cell>
          <cell r="L546">
            <v>416.2</v>
          </cell>
          <cell r="M546">
            <v>3</v>
          </cell>
          <cell r="N546">
            <v>28.654139999999998</v>
          </cell>
          <cell r="O546">
            <v>3</v>
          </cell>
          <cell r="P546">
            <v>1248.5999999999999</v>
          </cell>
          <cell r="Q546">
            <v>0</v>
          </cell>
          <cell r="R546">
            <v>0</v>
          </cell>
          <cell r="S546">
            <v>3</v>
          </cell>
          <cell r="T546">
            <v>1248.5999999999999</v>
          </cell>
          <cell r="U546" t="str">
            <v>UC200*210*12*10</v>
          </cell>
        </row>
        <row r="547">
          <cell r="D547" t="str">
            <v>S-37-07-L</v>
          </cell>
          <cell r="E547" t="str">
            <v>UC</v>
          </cell>
          <cell r="F547" t="str">
            <v>200*210*12*10</v>
          </cell>
          <cell r="G547" t="str">
            <v>قرینه</v>
          </cell>
          <cell r="H547">
            <v>7619</v>
          </cell>
          <cell r="I547">
            <v>7619</v>
          </cell>
          <cell r="J547">
            <v>1.22</v>
          </cell>
          <cell r="K547">
            <v>9.2951800000000002</v>
          </cell>
          <cell r="L547">
            <v>418.42</v>
          </cell>
          <cell r="M547">
            <v>1</v>
          </cell>
          <cell r="N547">
            <v>9.2951800000000002</v>
          </cell>
          <cell r="O547">
            <v>1</v>
          </cell>
          <cell r="P547">
            <v>418.42</v>
          </cell>
          <cell r="Q547">
            <v>0</v>
          </cell>
          <cell r="R547">
            <v>0</v>
          </cell>
          <cell r="S547">
            <v>1</v>
          </cell>
          <cell r="T547">
            <v>418.42</v>
          </cell>
          <cell r="U547" t="str">
            <v>UC200*210*12*10</v>
          </cell>
        </row>
        <row r="548">
          <cell r="D548" t="str">
            <v>S38-01</v>
          </cell>
          <cell r="E548" t="str">
            <v>UC</v>
          </cell>
          <cell r="F548" t="str">
            <v>160*160*12*8</v>
          </cell>
          <cell r="G548" t="str">
            <v>قرینه</v>
          </cell>
          <cell r="H548">
            <v>2406</v>
          </cell>
          <cell r="I548">
            <v>2245</v>
          </cell>
          <cell r="J548">
            <v>0.94399999999999995</v>
          </cell>
          <cell r="K548">
            <v>2.1192799999999998</v>
          </cell>
          <cell r="L548">
            <v>93.13</v>
          </cell>
          <cell r="M548">
            <v>1</v>
          </cell>
          <cell r="N548">
            <v>2.1192799999999998</v>
          </cell>
          <cell r="O548">
            <v>1</v>
          </cell>
          <cell r="P548">
            <v>93.13</v>
          </cell>
          <cell r="Q548">
            <v>1</v>
          </cell>
          <cell r="R548">
            <v>93.13</v>
          </cell>
          <cell r="S548">
            <v>2</v>
          </cell>
          <cell r="T548">
            <v>186.26</v>
          </cell>
          <cell r="U548" t="str">
            <v>UC160*160*12*8</v>
          </cell>
        </row>
        <row r="549">
          <cell r="D549" t="str">
            <v>S38-02</v>
          </cell>
          <cell r="E549" t="str">
            <v>UC</v>
          </cell>
          <cell r="F549" t="str">
            <v>160*160*12*8</v>
          </cell>
          <cell r="G549" t="str">
            <v>قرینه</v>
          </cell>
          <cell r="H549">
            <v>2402</v>
          </cell>
          <cell r="I549">
            <v>2251</v>
          </cell>
          <cell r="J549">
            <v>0.94399999999999995</v>
          </cell>
          <cell r="K549">
            <v>2.1249440000000002</v>
          </cell>
          <cell r="L549">
            <v>92.9</v>
          </cell>
          <cell r="M549">
            <v>15</v>
          </cell>
          <cell r="N549">
            <v>31.874160000000003</v>
          </cell>
          <cell r="O549">
            <v>15</v>
          </cell>
          <cell r="P549">
            <v>1393.5</v>
          </cell>
          <cell r="Q549">
            <v>1</v>
          </cell>
          <cell r="R549">
            <v>92.9</v>
          </cell>
          <cell r="S549">
            <v>16</v>
          </cell>
          <cell r="T549">
            <v>1486.4</v>
          </cell>
          <cell r="U549" t="str">
            <v>UC160*160*12*8</v>
          </cell>
        </row>
        <row r="550">
          <cell r="D550" t="str">
            <v>S38-03</v>
          </cell>
          <cell r="E550" t="str">
            <v>UC</v>
          </cell>
          <cell r="F550" t="str">
            <v>160*160*12*8</v>
          </cell>
          <cell r="G550" t="str">
            <v>قرینه</v>
          </cell>
          <cell r="H550">
            <v>1510</v>
          </cell>
          <cell r="I550">
            <v>1510</v>
          </cell>
          <cell r="J550">
            <v>0.94399999999999995</v>
          </cell>
          <cell r="K550">
            <v>1.4254399999999998</v>
          </cell>
          <cell r="L550">
            <v>58.41</v>
          </cell>
          <cell r="M550">
            <v>15</v>
          </cell>
          <cell r="N550">
            <v>21.381599999999999</v>
          </cell>
          <cell r="O550">
            <v>15</v>
          </cell>
          <cell r="P550">
            <v>876.15</v>
          </cell>
          <cell r="Q550">
            <v>1</v>
          </cell>
          <cell r="R550">
            <v>58.41</v>
          </cell>
          <cell r="S550">
            <v>16</v>
          </cell>
          <cell r="T550">
            <v>934.56</v>
          </cell>
          <cell r="U550" t="str">
            <v>UC160*160*12*8</v>
          </cell>
        </row>
        <row r="551">
          <cell r="D551" t="str">
            <v>S38-04</v>
          </cell>
          <cell r="E551" t="str">
            <v>UC</v>
          </cell>
          <cell r="F551" t="str">
            <v>220*210*12*8</v>
          </cell>
          <cell r="G551" t="str">
            <v>قرینه</v>
          </cell>
          <cell r="H551">
            <v>1510</v>
          </cell>
          <cell r="I551">
            <v>1510</v>
          </cell>
          <cell r="J551">
            <v>1.284</v>
          </cell>
          <cell r="K551">
            <v>1.9388400000000001</v>
          </cell>
          <cell r="L551">
            <v>80.22</v>
          </cell>
          <cell r="M551">
            <v>3</v>
          </cell>
          <cell r="N551">
            <v>5.8165200000000006</v>
          </cell>
          <cell r="O551">
            <v>3</v>
          </cell>
          <cell r="P551">
            <v>240.66</v>
          </cell>
          <cell r="Q551">
            <v>1</v>
          </cell>
          <cell r="R551">
            <v>80.22</v>
          </cell>
          <cell r="S551">
            <v>4</v>
          </cell>
          <cell r="T551">
            <v>320.88</v>
          </cell>
          <cell r="U551" t="str">
            <v>UC220*210*12*8</v>
          </cell>
        </row>
        <row r="552">
          <cell r="D552" t="str">
            <v>S38-05</v>
          </cell>
          <cell r="E552" t="str">
            <v>UC</v>
          </cell>
          <cell r="F552" t="str">
            <v>160*160*12*8</v>
          </cell>
          <cell r="G552" t="str">
            <v>غیرقرینه</v>
          </cell>
          <cell r="H552">
            <v>1743</v>
          </cell>
          <cell r="I552">
            <v>1658</v>
          </cell>
          <cell r="J552">
            <v>0.94399999999999995</v>
          </cell>
          <cell r="K552">
            <v>1.5651519999999999</v>
          </cell>
          <cell r="L552">
            <v>67.430000000000007</v>
          </cell>
          <cell r="M552">
            <v>1</v>
          </cell>
          <cell r="N552">
            <v>1.5651519999999999</v>
          </cell>
          <cell r="O552">
            <v>1</v>
          </cell>
          <cell r="P552">
            <v>67.430000000000007</v>
          </cell>
          <cell r="Q552">
            <v>1</v>
          </cell>
          <cell r="R552">
            <v>67.430000000000007</v>
          </cell>
          <cell r="S552">
            <v>2</v>
          </cell>
          <cell r="T552">
            <v>134.86000000000001</v>
          </cell>
          <cell r="U552" t="str">
            <v>UC160*160*12*8</v>
          </cell>
        </row>
        <row r="553">
          <cell r="D553" t="str">
            <v>S38-06</v>
          </cell>
          <cell r="E553" t="str">
            <v>UC</v>
          </cell>
          <cell r="F553" t="str">
            <v>160*160*12*8</v>
          </cell>
          <cell r="G553" t="str">
            <v>غیرقرینه</v>
          </cell>
          <cell r="H553">
            <v>2003</v>
          </cell>
          <cell r="I553">
            <v>1917</v>
          </cell>
          <cell r="J553">
            <v>0.94399999999999995</v>
          </cell>
          <cell r="K553">
            <v>1.8096479999999999</v>
          </cell>
          <cell r="L553">
            <v>77.48</v>
          </cell>
          <cell r="M553">
            <v>1</v>
          </cell>
          <cell r="N553">
            <v>1.8096479999999999</v>
          </cell>
          <cell r="O553">
            <v>1</v>
          </cell>
          <cell r="P553">
            <v>77.48</v>
          </cell>
          <cell r="Q553">
            <v>1</v>
          </cell>
          <cell r="R553">
            <v>77.48</v>
          </cell>
          <cell r="S553">
            <v>2</v>
          </cell>
          <cell r="T553">
            <v>154.96</v>
          </cell>
          <cell r="U553" t="str">
            <v>UC160*160*12*8</v>
          </cell>
        </row>
        <row r="554">
          <cell r="D554" t="str">
            <v>S38-07</v>
          </cell>
          <cell r="E554" t="str">
            <v>UC</v>
          </cell>
          <cell r="F554" t="str">
            <v>220*210*12*8</v>
          </cell>
          <cell r="G554" t="str">
            <v>قرینه</v>
          </cell>
          <cell r="H554">
            <v>1814</v>
          </cell>
          <cell r="I554">
            <v>1814</v>
          </cell>
          <cell r="J554">
            <v>1.284</v>
          </cell>
          <cell r="K554">
            <v>2.3291759999999999</v>
          </cell>
          <cell r="L554">
            <v>96.37</v>
          </cell>
          <cell r="M554">
            <v>2</v>
          </cell>
          <cell r="N554">
            <v>4.6583519999999998</v>
          </cell>
          <cell r="O554">
            <v>2</v>
          </cell>
          <cell r="P554">
            <v>192.74</v>
          </cell>
          <cell r="Q554">
            <v>1</v>
          </cell>
          <cell r="R554">
            <v>96.37</v>
          </cell>
          <cell r="S554">
            <v>3</v>
          </cell>
          <cell r="T554">
            <v>289.11</v>
          </cell>
          <cell r="U554" t="str">
            <v>UC220*210*12*8</v>
          </cell>
        </row>
        <row r="555">
          <cell r="D555" t="str">
            <v>S38-A-03</v>
          </cell>
          <cell r="E555" t="str">
            <v>UC</v>
          </cell>
          <cell r="F555" t="str">
            <v>160*155*10*8</v>
          </cell>
          <cell r="G555" t="str">
            <v>قرینه</v>
          </cell>
          <cell r="H555">
            <v>1794</v>
          </cell>
          <cell r="I555">
            <v>1794</v>
          </cell>
          <cell r="J555">
            <v>0.93400000000000005</v>
          </cell>
          <cell r="K555">
            <v>1.6755960000000001</v>
          </cell>
          <cell r="L555">
            <v>60.27</v>
          </cell>
          <cell r="M555">
            <v>1</v>
          </cell>
          <cell r="N555">
            <v>1.6755960000000001</v>
          </cell>
          <cell r="O555">
            <v>1</v>
          </cell>
          <cell r="P555">
            <v>60.27</v>
          </cell>
          <cell r="Q555">
            <v>0</v>
          </cell>
          <cell r="R555">
            <v>0</v>
          </cell>
          <cell r="S555">
            <v>1</v>
          </cell>
          <cell r="T555">
            <v>60.27</v>
          </cell>
          <cell r="U555" t="str">
            <v>UC160*155*10*8</v>
          </cell>
        </row>
        <row r="556">
          <cell r="D556" t="str">
            <v>S38-A-04</v>
          </cell>
          <cell r="E556" t="str">
            <v>UC</v>
          </cell>
          <cell r="F556" t="str">
            <v>160*155*10*8</v>
          </cell>
          <cell r="G556" t="e">
            <v>#N/A</v>
          </cell>
          <cell r="H556" t="e">
            <v>#N/A</v>
          </cell>
          <cell r="I556" t="e">
            <v>#N/A</v>
          </cell>
          <cell r="J556" t="e">
            <v>#N/A</v>
          </cell>
          <cell r="K556" t="e">
            <v>#N/A</v>
          </cell>
          <cell r="L556">
            <v>104.95</v>
          </cell>
          <cell r="M556">
            <v>2</v>
          </cell>
          <cell r="N556" t="e">
            <v>#N/A</v>
          </cell>
          <cell r="O556">
            <v>2</v>
          </cell>
          <cell r="P556">
            <v>209.9</v>
          </cell>
          <cell r="Q556">
            <v>0</v>
          </cell>
          <cell r="R556">
            <v>0</v>
          </cell>
          <cell r="S556">
            <v>2</v>
          </cell>
          <cell r="T556">
            <v>209.9</v>
          </cell>
          <cell r="U556" t="str">
            <v>UC160*155*10*8</v>
          </cell>
        </row>
        <row r="557">
          <cell r="D557" t="str">
            <v>S38-B-03</v>
          </cell>
          <cell r="E557" t="str">
            <v>UC</v>
          </cell>
          <cell r="F557" t="str">
            <v>160*160*12*8</v>
          </cell>
          <cell r="G557" t="str">
            <v>قرینه</v>
          </cell>
          <cell r="H557">
            <v>2330</v>
          </cell>
          <cell r="I557">
            <v>2199</v>
          </cell>
          <cell r="J557">
            <v>0.94399999999999995</v>
          </cell>
          <cell r="K557">
            <v>2.0758559999999999</v>
          </cell>
          <cell r="L557">
            <v>90.12</v>
          </cell>
          <cell r="M557">
            <v>1</v>
          </cell>
          <cell r="N557">
            <v>2.0758559999999999</v>
          </cell>
          <cell r="O557">
            <v>1</v>
          </cell>
          <cell r="P557">
            <v>90.12</v>
          </cell>
          <cell r="Q557">
            <v>0</v>
          </cell>
          <cell r="R557">
            <v>0</v>
          </cell>
          <cell r="S557">
            <v>1</v>
          </cell>
          <cell r="T557">
            <v>90.12</v>
          </cell>
          <cell r="U557" t="str">
            <v>UC160*160*12*8</v>
          </cell>
        </row>
        <row r="558">
          <cell r="D558" t="str">
            <v>S38-B-04</v>
          </cell>
          <cell r="E558" t="str">
            <v>UC</v>
          </cell>
          <cell r="F558" t="str">
            <v>160*160*12*8</v>
          </cell>
          <cell r="G558" t="str">
            <v>قرینه</v>
          </cell>
          <cell r="H558">
            <v>2212</v>
          </cell>
          <cell r="I558">
            <v>2095</v>
          </cell>
          <cell r="J558">
            <v>0.94399999999999995</v>
          </cell>
          <cell r="K558">
            <v>1.9776799999999999</v>
          </cell>
          <cell r="L558">
            <v>85.55</v>
          </cell>
          <cell r="M558">
            <v>1</v>
          </cell>
          <cell r="N558">
            <v>1.9776799999999999</v>
          </cell>
          <cell r="O558">
            <v>1</v>
          </cell>
          <cell r="P558">
            <v>85.55</v>
          </cell>
          <cell r="Q558">
            <v>0</v>
          </cell>
          <cell r="R558">
            <v>0</v>
          </cell>
          <cell r="S558">
            <v>1</v>
          </cell>
          <cell r="T558">
            <v>85.55</v>
          </cell>
          <cell r="U558" t="str">
            <v>UC160*160*12*8</v>
          </cell>
        </row>
        <row r="559">
          <cell r="D559" t="str">
            <v>S38-B-05</v>
          </cell>
          <cell r="E559" t="str">
            <v>UC</v>
          </cell>
          <cell r="F559" t="str">
            <v>160*160*12*8</v>
          </cell>
          <cell r="G559" t="str">
            <v>قرینه</v>
          </cell>
          <cell r="H559">
            <v>2237</v>
          </cell>
          <cell r="I559">
            <v>2117</v>
          </cell>
          <cell r="J559">
            <v>0.94399999999999995</v>
          </cell>
          <cell r="K559">
            <v>1.9984479999999998</v>
          </cell>
          <cell r="L559">
            <v>86.54</v>
          </cell>
          <cell r="M559">
            <v>1</v>
          </cell>
          <cell r="N559">
            <v>1.9984479999999998</v>
          </cell>
          <cell r="O559">
            <v>1</v>
          </cell>
          <cell r="P559">
            <v>86.54</v>
          </cell>
          <cell r="Q559">
            <v>0</v>
          </cell>
          <cell r="R559">
            <v>0</v>
          </cell>
          <cell r="S559">
            <v>1</v>
          </cell>
          <cell r="T559">
            <v>86.54</v>
          </cell>
          <cell r="U559" t="str">
            <v>UC160*160*12*8</v>
          </cell>
        </row>
        <row r="560">
          <cell r="D560" t="str">
            <v>S38-C-03</v>
          </cell>
          <cell r="E560" t="str">
            <v>UC</v>
          </cell>
          <cell r="F560" t="str">
            <v>160*160*12*8</v>
          </cell>
          <cell r="G560" t="str">
            <v>قرینه</v>
          </cell>
          <cell r="H560">
            <v>1629</v>
          </cell>
          <cell r="I560">
            <v>1629</v>
          </cell>
          <cell r="J560">
            <v>0.94399999999999995</v>
          </cell>
          <cell r="K560">
            <v>1.5377759999999998</v>
          </cell>
          <cell r="L560">
            <v>63.01</v>
          </cell>
          <cell r="M560">
            <v>1</v>
          </cell>
          <cell r="N560">
            <v>1.5377759999999998</v>
          </cell>
          <cell r="O560">
            <v>1</v>
          </cell>
          <cell r="P560">
            <v>63.01</v>
          </cell>
          <cell r="Q560">
            <v>0</v>
          </cell>
          <cell r="R560">
            <v>0</v>
          </cell>
          <cell r="S560">
            <v>1</v>
          </cell>
          <cell r="T560">
            <v>63.01</v>
          </cell>
          <cell r="U560" t="str">
            <v>UC160*160*12*8</v>
          </cell>
        </row>
        <row r="561">
          <cell r="D561" t="str">
            <v>S38-C-04</v>
          </cell>
          <cell r="E561" t="str">
            <v>UC</v>
          </cell>
          <cell r="F561" t="str">
            <v>160*160*12*8</v>
          </cell>
          <cell r="G561" t="str">
            <v>غیرقرینه</v>
          </cell>
          <cell r="H561">
            <v>2948</v>
          </cell>
          <cell r="I561">
            <v>2771</v>
          </cell>
          <cell r="J561">
            <v>0.94399999999999995</v>
          </cell>
          <cell r="K561">
            <v>2.6158239999999999</v>
          </cell>
          <cell r="L561">
            <v>114.05</v>
          </cell>
          <cell r="M561">
            <v>2</v>
          </cell>
          <cell r="N561">
            <v>5.2316479999999999</v>
          </cell>
          <cell r="O561">
            <v>2</v>
          </cell>
          <cell r="P561">
            <v>228.1</v>
          </cell>
          <cell r="Q561">
            <v>0</v>
          </cell>
          <cell r="R561">
            <v>0</v>
          </cell>
          <cell r="S561">
            <v>2</v>
          </cell>
          <cell r="T561">
            <v>228.1</v>
          </cell>
          <cell r="U561" t="str">
            <v>UC160*160*12*8</v>
          </cell>
        </row>
        <row r="562">
          <cell r="D562" t="str">
            <v>S38-E-03</v>
          </cell>
          <cell r="E562" t="str">
            <v>UC</v>
          </cell>
          <cell r="F562" t="str">
            <v>160*160*12*8</v>
          </cell>
          <cell r="G562" t="str">
            <v>قرینه</v>
          </cell>
          <cell r="H562">
            <v>1629</v>
          </cell>
          <cell r="I562">
            <v>1629</v>
          </cell>
          <cell r="J562">
            <v>0.94399999999999995</v>
          </cell>
          <cell r="K562">
            <v>1.5377759999999998</v>
          </cell>
          <cell r="L562">
            <v>63.01</v>
          </cell>
          <cell r="M562">
            <v>1</v>
          </cell>
          <cell r="N562">
            <v>1.5377759999999998</v>
          </cell>
          <cell r="O562">
            <v>1</v>
          </cell>
          <cell r="P562">
            <v>63.01</v>
          </cell>
          <cell r="Q562">
            <v>0</v>
          </cell>
          <cell r="R562">
            <v>0</v>
          </cell>
          <cell r="S562">
            <v>1</v>
          </cell>
          <cell r="T562">
            <v>63.01</v>
          </cell>
          <cell r="U562" t="str">
            <v>UC160*160*12*8</v>
          </cell>
        </row>
        <row r="563">
          <cell r="D563" t="str">
            <v>S38-E-04</v>
          </cell>
          <cell r="E563" t="str">
            <v>UC</v>
          </cell>
          <cell r="F563" t="str">
            <v>160*160*12*8</v>
          </cell>
          <cell r="G563" t="str">
            <v>غیرقرینه</v>
          </cell>
          <cell r="H563">
            <v>2948</v>
          </cell>
          <cell r="I563">
            <v>2771</v>
          </cell>
          <cell r="J563">
            <v>0.94399999999999995</v>
          </cell>
          <cell r="K563">
            <v>2.6158239999999999</v>
          </cell>
          <cell r="L563">
            <v>114.05</v>
          </cell>
          <cell r="M563">
            <v>2</v>
          </cell>
          <cell r="N563">
            <v>5.2316479999999999</v>
          </cell>
          <cell r="O563">
            <v>2</v>
          </cell>
          <cell r="P563">
            <v>228.1</v>
          </cell>
          <cell r="Q563">
            <v>0</v>
          </cell>
          <cell r="R563">
            <v>0</v>
          </cell>
          <cell r="S563">
            <v>2</v>
          </cell>
          <cell r="T563">
            <v>228.1</v>
          </cell>
          <cell r="U563" t="str">
            <v>UC160*160*12*8</v>
          </cell>
        </row>
        <row r="564">
          <cell r="D564" t="str">
            <v>S38-F-03</v>
          </cell>
          <cell r="E564" t="str">
            <v>UC</v>
          </cell>
          <cell r="F564" t="str">
            <v>160*160*12*8</v>
          </cell>
          <cell r="G564" t="str">
            <v>قرینه</v>
          </cell>
          <cell r="H564">
            <v>2330</v>
          </cell>
          <cell r="I564">
            <v>2199</v>
          </cell>
          <cell r="J564">
            <v>0.94399999999999995</v>
          </cell>
          <cell r="K564">
            <v>2.0758559999999999</v>
          </cell>
          <cell r="L564">
            <v>90.12</v>
          </cell>
          <cell r="M564">
            <v>1</v>
          </cell>
          <cell r="N564">
            <v>2.0758559999999999</v>
          </cell>
          <cell r="O564">
            <v>1</v>
          </cell>
          <cell r="P564">
            <v>90.12</v>
          </cell>
          <cell r="Q564">
            <v>0</v>
          </cell>
          <cell r="R564">
            <v>0</v>
          </cell>
          <cell r="S564">
            <v>1</v>
          </cell>
          <cell r="T564">
            <v>90.12</v>
          </cell>
          <cell r="U564" t="str">
            <v>UC160*160*12*8</v>
          </cell>
        </row>
        <row r="565">
          <cell r="D565" t="str">
            <v>S38-F-04</v>
          </cell>
          <cell r="E565" t="str">
            <v>UC</v>
          </cell>
          <cell r="F565" t="str">
            <v>160*160*12*8</v>
          </cell>
          <cell r="G565" t="str">
            <v>قرینه</v>
          </cell>
          <cell r="H565">
            <v>2212</v>
          </cell>
          <cell r="I565">
            <v>2095</v>
          </cell>
          <cell r="J565">
            <v>0.94399999999999995</v>
          </cell>
          <cell r="K565">
            <v>1.9776799999999999</v>
          </cell>
          <cell r="L565">
            <v>85.55</v>
          </cell>
          <cell r="M565">
            <v>1</v>
          </cell>
          <cell r="N565">
            <v>1.9776799999999999</v>
          </cell>
          <cell r="O565">
            <v>1</v>
          </cell>
          <cell r="P565">
            <v>85.55</v>
          </cell>
          <cell r="Q565">
            <v>0</v>
          </cell>
          <cell r="R565">
            <v>0</v>
          </cell>
          <cell r="S565">
            <v>1</v>
          </cell>
          <cell r="T565">
            <v>85.55</v>
          </cell>
          <cell r="U565" t="str">
            <v>UC160*160*12*8</v>
          </cell>
        </row>
        <row r="566">
          <cell r="D566" t="str">
            <v>S38-F-05</v>
          </cell>
          <cell r="E566" t="str">
            <v>UC</v>
          </cell>
          <cell r="F566" t="str">
            <v>160*160*12*8</v>
          </cell>
          <cell r="G566" t="str">
            <v>قرینه</v>
          </cell>
          <cell r="H566">
            <v>2237</v>
          </cell>
          <cell r="I566">
            <v>2117</v>
          </cell>
          <cell r="J566">
            <v>0.94399999999999995</v>
          </cell>
          <cell r="K566">
            <v>1.9984479999999998</v>
          </cell>
          <cell r="L566">
            <v>86.54</v>
          </cell>
          <cell r="M566">
            <v>1</v>
          </cell>
          <cell r="N566">
            <v>1.9984479999999998</v>
          </cell>
          <cell r="O566">
            <v>1</v>
          </cell>
          <cell r="P566">
            <v>86.54</v>
          </cell>
          <cell r="Q566">
            <v>0</v>
          </cell>
          <cell r="R566">
            <v>0</v>
          </cell>
          <cell r="S566">
            <v>1</v>
          </cell>
          <cell r="T566">
            <v>86.54</v>
          </cell>
          <cell r="U566" t="str">
            <v>UC160*160*12*8</v>
          </cell>
        </row>
        <row r="567">
          <cell r="D567" t="str">
            <v>S38-G'-02</v>
          </cell>
          <cell r="E567" t="str">
            <v>UC</v>
          </cell>
          <cell r="F567" t="str">
            <v>160*155*10*8</v>
          </cell>
          <cell r="G567" t="str">
            <v>قرینه</v>
          </cell>
          <cell r="H567">
            <v>2171</v>
          </cell>
          <cell r="I567">
            <v>2060</v>
          </cell>
          <cell r="J567">
            <v>0.93400000000000005</v>
          </cell>
          <cell r="K567">
            <v>1.9240400000000002</v>
          </cell>
          <cell r="L567">
            <v>72.930000000000007</v>
          </cell>
          <cell r="M567">
            <v>1</v>
          </cell>
          <cell r="N567">
            <v>1.9240400000000002</v>
          </cell>
          <cell r="O567">
            <v>1</v>
          </cell>
          <cell r="P567">
            <v>72.930000000000007</v>
          </cell>
          <cell r="Q567">
            <v>0</v>
          </cell>
          <cell r="R567">
            <v>0</v>
          </cell>
          <cell r="S567">
            <v>1</v>
          </cell>
          <cell r="T567">
            <v>72.930000000000007</v>
          </cell>
          <cell r="U567" t="str">
            <v>UC160*155*10*8</v>
          </cell>
        </row>
        <row r="568">
          <cell r="D568" t="str">
            <v>S38-G'-03</v>
          </cell>
          <cell r="E568" t="str">
            <v>UC</v>
          </cell>
          <cell r="F568" t="str">
            <v>160*155*10*8</v>
          </cell>
          <cell r="G568" t="str">
            <v>قرینه</v>
          </cell>
          <cell r="H568">
            <v>2330</v>
          </cell>
          <cell r="I568">
            <v>2199</v>
          </cell>
          <cell r="J568">
            <v>0.93400000000000005</v>
          </cell>
          <cell r="K568">
            <v>2.0538660000000002</v>
          </cell>
          <cell r="L568">
            <v>78.27</v>
          </cell>
          <cell r="M568">
            <v>2</v>
          </cell>
          <cell r="N568">
            <v>4.1077320000000004</v>
          </cell>
          <cell r="O568">
            <v>2</v>
          </cell>
          <cell r="P568">
            <v>156.54</v>
          </cell>
          <cell r="Q568">
            <v>0</v>
          </cell>
          <cell r="R568">
            <v>0</v>
          </cell>
          <cell r="S568">
            <v>2</v>
          </cell>
          <cell r="T568">
            <v>156.54</v>
          </cell>
          <cell r="U568" t="str">
            <v>UC160*155*10*8</v>
          </cell>
        </row>
        <row r="569">
          <cell r="D569" t="str">
            <v>S38-G-03</v>
          </cell>
          <cell r="E569" t="str">
            <v>UC</v>
          </cell>
          <cell r="F569" t="str">
            <v>160*155*10*8</v>
          </cell>
          <cell r="G569" t="str">
            <v>قرینه</v>
          </cell>
          <cell r="H569">
            <v>1794</v>
          </cell>
          <cell r="I569">
            <v>2199</v>
          </cell>
          <cell r="J569">
            <v>0.93400000000000005</v>
          </cell>
          <cell r="K569">
            <v>2.0538660000000002</v>
          </cell>
          <cell r="L569">
            <v>60.27</v>
          </cell>
          <cell r="M569">
            <v>1</v>
          </cell>
          <cell r="N569">
            <v>2.0538660000000002</v>
          </cell>
          <cell r="O569">
            <v>1</v>
          </cell>
          <cell r="P569">
            <v>60.27</v>
          </cell>
          <cell r="Q569">
            <v>0</v>
          </cell>
          <cell r="R569">
            <v>0</v>
          </cell>
          <cell r="S569">
            <v>1</v>
          </cell>
          <cell r="T569">
            <v>60.27</v>
          </cell>
          <cell r="U569" t="str">
            <v>UC160*155*10*8</v>
          </cell>
        </row>
        <row r="570">
          <cell r="D570" t="str">
            <v>S38-G-04</v>
          </cell>
          <cell r="E570" t="str">
            <v>UC</v>
          </cell>
          <cell r="F570" t="str">
            <v>160*155*10*8</v>
          </cell>
          <cell r="G570" t="str">
            <v>غیرقرینه</v>
          </cell>
          <cell r="H570">
            <v>3124</v>
          </cell>
          <cell r="I570">
            <v>2987</v>
          </cell>
          <cell r="J570">
            <v>0.93400000000000005</v>
          </cell>
          <cell r="K570">
            <v>2.7898580000000002</v>
          </cell>
          <cell r="L570">
            <v>104.95</v>
          </cell>
          <cell r="M570">
            <v>2</v>
          </cell>
          <cell r="N570">
            <v>5.5797160000000003</v>
          </cell>
          <cell r="O570">
            <v>2</v>
          </cell>
          <cell r="P570">
            <v>209.9</v>
          </cell>
          <cell r="Q570">
            <v>0</v>
          </cell>
          <cell r="R570">
            <v>0</v>
          </cell>
          <cell r="S570">
            <v>2</v>
          </cell>
          <cell r="T570">
            <v>209.9</v>
          </cell>
          <cell r="U570" t="str">
            <v>UC160*155*10*8</v>
          </cell>
        </row>
        <row r="571">
          <cell r="D571" t="str">
            <v>S-38-01-U</v>
          </cell>
          <cell r="E571" t="str">
            <v>UC</v>
          </cell>
          <cell r="F571" t="str">
            <v>200*210*12*10</v>
          </cell>
          <cell r="G571" t="str">
            <v>قرینه</v>
          </cell>
          <cell r="H571">
            <v>5118</v>
          </cell>
          <cell r="I571">
            <v>5118</v>
          </cell>
          <cell r="J571">
            <v>1.22</v>
          </cell>
          <cell r="K571">
            <v>6.2439600000000004</v>
          </cell>
          <cell r="L571">
            <v>272.27999999999997</v>
          </cell>
          <cell r="M571">
            <v>1</v>
          </cell>
          <cell r="N571">
            <v>6.2439600000000004</v>
          </cell>
          <cell r="O571">
            <v>1</v>
          </cell>
          <cell r="P571">
            <v>272.27999999999997</v>
          </cell>
          <cell r="Q571">
            <v>0</v>
          </cell>
          <cell r="R571">
            <v>0</v>
          </cell>
          <cell r="S571">
            <v>1</v>
          </cell>
          <cell r="T571">
            <v>272.27999999999997</v>
          </cell>
          <cell r="U571" t="str">
            <v>UC200*210*12*10</v>
          </cell>
        </row>
        <row r="572">
          <cell r="D572" t="str">
            <v>S-38-02-U</v>
          </cell>
          <cell r="E572" t="str">
            <v>UC</v>
          </cell>
          <cell r="F572" t="str">
            <v>200*210*12*10</v>
          </cell>
          <cell r="G572" t="str">
            <v>قرینه</v>
          </cell>
          <cell r="H572">
            <v>6732</v>
          </cell>
          <cell r="I572">
            <v>6732</v>
          </cell>
          <cell r="J572">
            <v>1.22</v>
          </cell>
          <cell r="K572">
            <v>8.2130399999999995</v>
          </cell>
          <cell r="L572">
            <v>358.38</v>
          </cell>
          <cell r="M572">
            <v>1</v>
          </cell>
          <cell r="N572">
            <v>8.2130399999999995</v>
          </cell>
          <cell r="O572">
            <v>1</v>
          </cell>
          <cell r="P572">
            <v>358.38</v>
          </cell>
          <cell r="Q572">
            <v>0</v>
          </cell>
          <cell r="R572">
            <v>0</v>
          </cell>
          <cell r="S572">
            <v>1</v>
          </cell>
          <cell r="T572">
            <v>358.38</v>
          </cell>
          <cell r="U572" t="str">
            <v>UC200*210*12*10</v>
          </cell>
        </row>
        <row r="573">
          <cell r="D573" t="str">
            <v>S-38-03-U</v>
          </cell>
          <cell r="E573" t="str">
            <v>UC</v>
          </cell>
          <cell r="F573" t="str">
            <v>200*210*12*10</v>
          </cell>
          <cell r="G573" t="str">
            <v>قرینه</v>
          </cell>
          <cell r="H573">
            <v>5118</v>
          </cell>
          <cell r="I573">
            <v>5118</v>
          </cell>
          <cell r="J573">
            <v>1.22</v>
          </cell>
          <cell r="K573">
            <v>6.2439600000000004</v>
          </cell>
          <cell r="L573">
            <v>272.27999999999997</v>
          </cell>
          <cell r="M573">
            <v>2</v>
          </cell>
          <cell r="N573">
            <v>12.487920000000001</v>
          </cell>
          <cell r="O573">
            <v>2</v>
          </cell>
          <cell r="P573">
            <v>272.27999999999997</v>
          </cell>
          <cell r="Q573">
            <v>0</v>
          </cell>
          <cell r="R573">
            <v>0</v>
          </cell>
          <cell r="S573">
            <v>2</v>
          </cell>
          <cell r="T573">
            <v>272.27999999999997</v>
          </cell>
          <cell r="U573" t="str">
            <v>UC200*210*12*10</v>
          </cell>
        </row>
        <row r="574">
          <cell r="D574" t="str">
            <v>S-38-04-U</v>
          </cell>
          <cell r="E574" t="str">
            <v>UC</v>
          </cell>
          <cell r="F574" t="str">
            <v>200*210*12*10</v>
          </cell>
          <cell r="G574" t="str">
            <v>قرینه</v>
          </cell>
          <cell r="H574">
            <v>7579</v>
          </cell>
          <cell r="I574">
            <v>7579</v>
          </cell>
          <cell r="J574">
            <v>1.22</v>
          </cell>
          <cell r="K574">
            <v>9.2463799999999985</v>
          </cell>
          <cell r="L574">
            <v>403.71</v>
          </cell>
          <cell r="M574">
            <v>2</v>
          </cell>
          <cell r="N574">
            <v>18.492759999999997</v>
          </cell>
          <cell r="O574">
            <v>2</v>
          </cell>
          <cell r="P574">
            <v>403.71</v>
          </cell>
          <cell r="Q574">
            <v>0</v>
          </cell>
          <cell r="R574">
            <v>0</v>
          </cell>
          <cell r="S574">
            <v>2</v>
          </cell>
          <cell r="T574">
            <v>403.71</v>
          </cell>
          <cell r="U574" t="str">
            <v>UC200*210*12*10</v>
          </cell>
        </row>
        <row r="575">
          <cell r="D575" t="str">
            <v>S-38-05-U</v>
          </cell>
          <cell r="E575" t="str">
            <v>UC</v>
          </cell>
          <cell r="F575" t="str">
            <v>200*210*12*10</v>
          </cell>
          <cell r="G575" t="str">
            <v>قرینه</v>
          </cell>
          <cell r="H575">
            <v>5486</v>
          </cell>
          <cell r="I575">
            <v>5486</v>
          </cell>
          <cell r="J575">
            <v>1.22</v>
          </cell>
          <cell r="K575">
            <v>6.69292</v>
          </cell>
          <cell r="L575">
            <v>285.58</v>
          </cell>
          <cell r="M575">
            <v>3</v>
          </cell>
          <cell r="N575">
            <v>20.078759999999999</v>
          </cell>
          <cell r="O575">
            <v>3</v>
          </cell>
          <cell r="P575">
            <v>285.58</v>
          </cell>
          <cell r="Q575">
            <v>0</v>
          </cell>
          <cell r="R575">
            <v>0</v>
          </cell>
          <cell r="S575">
            <v>3</v>
          </cell>
          <cell r="T575">
            <v>285.58</v>
          </cell>
          <cell r="U575" t="str">
            <v>UC200*210*12*10</v>
          </cell>
        </row>
        <row r="576">
          <cell r="D576" t="str">
            <v>S-38-06-U</v>
          </cell>
          <cell r="E576" t="str">
            <v>UC</v>
          </cell>
          <cell r="F576" t="str">
            <v>200*210*12*10</v>
          </cell>
          <cell r="G576" t="str">
            <v>قرینه</v>
          </cell>
          <cell r="H576">
            <v>7829</v>
          </cell>
          <cell r="I576">
            <v>7829</v>
          </cell>
          <cell r="J576">
            <v>1.22</v>
          </cell>
          <cell r="K576">
            <v>9.55138</v>
          </cell>
          <cell r="L576">
            <v>416.2</v>
          </cell>
          <cell r="M576">
            <v>2</v>
          </cell>
          <cell r="N576">
            <v>19.10276</v>
          </cell>
          <cell r="O576">
            <v>2</v>
          </cell>
          <cell r="P576">
            <v>416.2</v>
          </cell>
          <cell r="Q576">
            <v>0</v>
          </cell>
          <cell r="R576">
            <v>0</v>
          </cell>
          <cell r="S576">
            <v>2</v>
          </cell>
          <cell r="T576">
            <v>416.2</v>
          </cell>
          <cell r="U576" t="str">
            <v>UC200*210*12*10</v>
          </cell>
        </row>
        <row r="577">
          <cell r="D577" t="str">
            <v>S-38-07-U</v>
          </cell>
          <cell r="E577" t="str">
            <v>UC</v>
          </cell>
          <cell r="F577" t="str">
            <v>200*210*12*10</v>
          </cell>
          <cell r="G577" t="str">
            <v>قرینه</v>
          </cell>
          <cell r="H577">
            <v>7619</v>
          </cell>
          <cell r="I577">
            <v>7619</v>
          </cell>
          <cell r="J577">
            <v>1.22</v>
          </cell>
          <cell r="K577">
            <v>9.2951800000000002</v>
          </cell>
          <cell r="L577">
            <v>405.64</v>
          </cell>
          <cell r="M577">
            <v>1</v>
          </cell>
          <cell r="N577">
            <v>9.2951800000000002</v>
          </cell>
          <cell r="O577">
            <v>1</v>
          </cell>
          <cell r="P577">
            <v>405.64</v>
          </cell>
          <cell r="Q577">
            <v>0</v>
          </cell>
          <cell r="R577">
            <v>0</v>
          </cell>
          <cell r="S577">
            <v>1</v>
          </cell>
          <cell r="T577">
            <v>405.64</v>
          </cell>
          <cell r="U577" t="str">
            <v>UC200*210*12*10</v>
          </cell>
        </row>
        <row r="578">
          <cell r="D578" t="str">
            <v>S-38-01-L</v>
          </cell>
          <cell r="E578" t="str">
            <v>UC</v>
          </cell>
          <cell r="F578" t="str">
            <v>200*210*12*10</v>
          </cell>
          <cell r="G578" t="str">
            <v>قرینه</v>
          </cell>
          <cell r="H578">
            <v>5118</v>
          </cell>
          <cell r="I578">
            <v>5118</v>
          </cell>
          <cell r="J578">
            <v>1.22</v>
          </cell>
          <cell r="K578">
            <v>6.2439600000000004</v>
          </cell>
          <cell r="L578">
            <v>272.27999999999997</v>
          </cell>
          <cell r="M578">
            <v>1</v>
          </cell>
          <cell r="N578">
            <v>6.2439600000000004</v>
          </cell>
          <cell r="O578">
            <v>1</v>
          </cell>
          <cell r="P578">
            <v>272.27999999999997</v>
          </cell>
          <cell r="Q578">
            <v>0</v>
          </cell>
          <cell r="R578">
            <v>0</v>
          </cell>
          <cell r="S578">
            <v>1</v>
          </cell>
          <cell r="T578">
            <v>272.27999999999997</v>
          </cell>
          <cell r="U578" t="str">
            <v>UC200*210*12*10</v>
          </cell>
        </row>
        <row r="579">
          <cell r="D579" t="str">
            <v>S-38-02-L</v>
          </cell>
          <cell r="E579" t="str">
            <v>UC</v>
          </cell>
          <cell r="F579" t="str">
            <v>200*210*12*10</v>
          </cell>
          <cell r="G579" t="str">
            <v>قرینه</v>
          </cell>
          <cell r="H579">
            <v>6732</v>
          </cell>
          <cell r="I579">
            <v>6732</v>
          </cell>
          <cell r="J579">
            <v>1.22</v>
          </cell>
          <cell r="K579">
            <v>8.2130399999999995</v>
          </cell>
          <cell r="L579">
            <v>358.38</v>
          </cell>
          <cell r="M579">
            <v>1</v>
          </cell>
          <cell r="N579">
            <v>8.2130399999999995</v>
          </cell>
          <cell r="O579">
            <v>1</v>
          </cell>
          <cell r="P579">
            <v>358.38</v>
          </cell>
          <cell r="Q579">
            <v>0</v>
          </cell>
          <cell r="R579">
            <v>0</v>
          </cell>
          <cell r="S579">
            <v>1</v>
          </cell>
          <cell r="T579">
            <v>358.38</v>
          </cell>
          <cell r="U579" t="str">
            <v>UC200*210*12*10</v>
          </cell>
        </row>
        <row r="580">
          <cell r="D580" t="str">
            <v>S-38-03-L</v>
          </cell>
          <cell r="E580" t="str">
            <v>UC</v>
          </cell>
          <cell r="F580" t="str">
            <v>200*210*12*10</v>
          </cell>
          <cell r="G580" t="str">
            <v>قرینه</v>
          </cell>
          <cell r="H580">
            <v>5118</v>
          </cell>
          <cell r="I580">
            <v>5118</v>
          </cell>
          <cell r="J580">
            <v>1.22</v>
          </cell>
          <cell r="K580">
            <v>6.2439600000000004</v>
          </cell>
          <cell r="L580">
            <v>272.27999999999997</v>
          </cell>
          <cell r="M580">
            <v>2</v>
          </cell>
          <cell r="N580">
            <v>12.487920000000001</v>
          </cell>
          <cell r="O580">
            <v>2</v>
          </cell>
          <cell r="P580">
            <v>544.55999999999995</v>
          </cell>
          <cell r="Q580">
            <v>0</v>
          </cell>
          <cell r="R580">
            <v>0</v>
          </cell>
          <cell r="S580">
            <v>2</v>
          </cell>
          <cell r="T580">
            <v>544.55999999999995</v>
          </cell>
          <cell r="U580" t="str">
            <v>UC200*210*12*10</v>
          </cell>
        </row>
        <row r="581">
          <cell r="D581" t="str">
            <v>S-38-04-L</v>
          </cell>
          <cell r="E581" t="str">
            <v>UC</v>
          </cell>
          <cell r="F581" t="str">
            <v>200*210*12*10</v>
          </cell>
          <cell r="G581" t="str">
            <v>قرینه</v>
          </cell>
          <cell r="H581">
            <v>7579</v>
          </cell>
          <cell r="I581">
            <v>7579</v>
          </cell>
          <cell r="J581">
            <v>1.22</v>
          </cell>
          <cell r="K581">
            <v>9.2463799999999985</v>
          </cell>
          <cell r="L581">
            <v>403.71</v>
          </cell>
          <cell r="M581">
            <v>2</v>
          </cell>
          <cell r="N581">
            <v>18.492759999999997</v>
          </cell>
          <cell r="O581">
            <v>2</v>
          </cell>
          <cell r="P581">
            <v>807.42</v>
          </cell>
          <cell r="Q581">
            <v>0</v>
          </cell>
          <cell r="R581">
            <v>0</v>
          </cell>
          <cell r="S581">
            <v>2</v>
          </cell>
          <cell r="T581">
            <v>807.42</v>
          </cell>
          <cell r="U581" t="str">
            <v>UC200*210*12*10</v>
          </cell>
        </row>
        <row r="582">
          <cell r="D582" t="str">
            <v>S-38-05-L</v>
          </cell>
          <cell r="E582" t="str">
            <v>UC</v>
          </cell>
          <cell r="F582" t="str">
            <v>200*210*12*10</v>
          </cell>
          <cell r="G582" t="str">
            <v>قرینه</v>
          </cell>
          <cell r="H582">
            <v>5486</v>
          </cell>
          <cell r="I582">
            <v>5486</v>
          </cell>
          <cell r="J582">
            <v>1.22</v>
          </cell>
          <cell r="K582">
            <v>6.69292</v>
          </cell>
          <cell r="L582">
            <v>285.58</v>
          </cell>
          <cell r="M582">
            <v>3</v>
          </cell>
          <cell r="N582">
            <v>20.078759999999999</v>
          </cell>
          <cell r="O582">
            <v>3</v>
          </cell>
          <cell r="P582">
            <v>856.74</v>
          </cell>
          <cell r="Q582">
            <v>0</v>
          </cell>
          <cell r="R582">
            <v>0</v>
          </cell>
          <cell r="S582">
            <v>3</v>
          </cell>
          <cell r="T582">
            <v>856.74</v>
          </cell>
          <cell r="U582" t="str">
            <v>UC200*210*12*10</v>
          </cell>
        </row>
        <row r="583">
          <cell r="D583" t="str">
            <v>S-38-06-L</v>
          </cell>
          <cell r="E583" t="str">
            <v>UC</v>
          </cell>
          <cell r="F583" t="str">
            <v>200*210*12*10</v>
          </cell>
          <cell r="G583" t="str">
            <v>قرینه</v>
          </cell>
          <cell r="H583">
            <v>7829</v>
          </cell>
          <cell r="I583">
            <v>7829</v>
          </cell>
          <cell r="J583">
            <v>1.22</v>
          </cell>
          <cell r="K583">
            <v>9.55138</v>
          </cell>
          <cell r="L583">
            <v>416.2</v>
          </cell>
          <cell r="M583">
            <v>2</v>
          </cell>
          <cell r="N583">
            <v>19.10276</v>
          </cell>
          <cell r="O583">
            <v>2</v>
          </cell>
          <cell r="P583">
            <v>832.4</v>
          </cell>
          <cell r="Q583">
            <v>0</v>
          </cell>
          <cell r="R583">
            <v>0</v>
          </cell>
          <cell r="S583">
            <v>2</v>
          </cell>
          <cell r="T583">
            <v>832.4</v>
          </cell>
          <cell r="U583" t="str">
            <v>UC200*210*12*10</v>
          </cell>
        </row>
        <row r="584">
          <cell r="D584" t="str">
            <v>S-38-07-L</v>
          </cell>
          <cell r="E584" t="str">
            <v>UC</v>
          </cell>
          <cell r="F584" t="str">
            <v>200*210*12*10</v>
          </cell>
          <cell r="G584" t="str">
            <v>قرینه</v>
          </cell>
          <cell r="H584">
            <v>7619</v>
          </cell>
          <cell r="I584">
            <v>7619</v>
          </cell>
          <cell r="J584">
            <v>1.22</v>
          </cell>
          <cell r="K584">
            <v>9.2951800000000002</v>
          </cell>
          <cell r="L584">
            <v>405.64</v>
          </cell>
          <cell r="M584">
            <v>1</v>
          </cell>
          <cell r="N584">
            <v>9.2951800000000002</v>
          </cell>
          <cell r="O584">
            <v>1</v>
          </cell>
          <cell r="P584">
            <v>405.64</v>
          </cell>
          <cell r="Q584">
            <v>0</v>
          </cell>
          <cell r="R584">
            <v>0</v>
          </cell>
          <cell r="S584">
            <v>1</v>
          </cell>
          <cell r="T584">
            <v>405.64</v>
          </cell>
          <cell r="U584" t="str">
            <v>UC200*210*12*10</v>
          </cell>
        </row>
        <row r="585">
          <cell r="D585" t="str">
            <v>S39-01</v>
          </cell>
          <cell r="E585" t="str">
            <v>UC</v>
          </cell>
          <cell r="F585" t="str">
            <v>160*160*12*8</v>
          </cell>
          <cell r="G585" t="e">
            <v>#N/A</v>
          </cell>
          <cell r="H585" t="e">
            <v>#N/A</v>
          </cell>
          <cell r="I585" t="e">
            <v>#N/A</v>
          </cell>
          <cell r="J585" t="e">
            <v>#N/A</v>
          </cell>
          <cell r="K585" t="e">
            <v>#N/A</v>
          </cell>
          <cell r="L585">
            <v>93.13</v>
          </cell>
          <cell r="M585">
            <v>2</v>
          </cell>
          <cell r="N585" t="e">
            <v>#N/A</v>
          </cell>
          <cell r="O585">
            <v>2</v>
          </cell>
          <cell r="P585">
            <v>186.26</v>
          </cell>
          <cell r="Q585">
            <v>1</v>
          </cell>
          <cell r="R585">
            <v>93.13</v>
          </cell>
          <cell r="S585">
            <v>3</v>
          </cell>
          <cell r="T585">
            <v>279.39</v>
          </cell>
          <cell r="U585" t="str">
            <v>UC160*160*12*8</v>
          </cell>
        </row>
        <row r="586">
          <cell r="D586" t="str">
            <v>S39-02</v>
          </cell>
          <cell r="E586" t="str">
            <v>UC</v>
          </cell>
          <cell r="F586" t="str">
            <v>160*160*12*8</v>
          </cell>
          <cell r="G586" t="e">
            <v>#N/A</v>
          </cell>
          <cell r="H586" t="e">
            <v>#N/A</v>
          </cell>
          <cell r="I586" t="e">
            <v>#N/A</v>
          </cell>
          <cell r="J586" t="e">
            <v>#N/A</v>
          </cell>
          <cell r="K586" t="e">
            <v>#N/A</v>
          </cell>
          <cell r="L586">
            <v>92.18</v>
          </cell>
          <cell r="M586">
            <v>12</v>
          </cell>
          <cell r="N586" t="e">
            <v>#N/A</v>
          </cell>
          <cell r="O586">
            <v>12</v>
          </cell>
          <cell r="P586">
            <v>1106.1600000000001</v>
          </cell>
          <cell r="Q586">
            <v>1</v>
          </cell>
          <cell r="R586">
            <v>92.18</v>
          </cell>
          <cell r="S586">
            <v>13</v>
          </cell>
          <cell r="T586">
            <v>1198.3400000000001</v>
          </cell>
          <cell r="U586" t="str">
            <v>UC160*160*12*8</v>
          </cell>
        </row>
        <row r="587">
          <cell r="D587" t="str">
            <v>S39-03</v>
          </cell>
          <cell r="E587" t="str">
            <v>UC</v>
          </cell>
          <cell r="F587" t="str">
            <v>160*160*12*8</v>
          </cell>
          <cell r="G587" t="e">
            <v>#N/A</v>
          </cell>
          <cell r="H587" t="e">
            <v>#N/A</v>
          </cell>
          <cell r="I587" t="e">
            <v>#N/A</v>
          </cell>
          <cell r="J587" t="e">
            <v>#N/A</v>
          </cell>
          <cell r="K587" t="e">
            <v>#N/A</v>
          </cell>
          <cell r="L587">
            <v>58.41</v>
          </cell>
          <cell r="M587">
            <v>14</v>
          </cell>
          <cell r="N587" t="e">
            <v>#N/A</v>
          </cell>
          <cell r="O587">
            <v>14</v>
          </cell>
          <cell r="P587">
            <v>817.74</v>
          </cell>
          <cell r="Q587">
            <v>1</v>
          </cell>
          <cell r="R587">
            <v>58.41</v>
          </cell>
          <cell r="S587">
            <v>15</v>
          </cell>
          <cell r="T587">
            <v>876.15</v>
          </cell>
          <cell r="U587" t="str">
            <v>UC160*160*12*8</v>
          </cell>
        </row>
        <row r="588">
          <cell r="D588" t="str">
            <v>S39-05</v>
          </cell>
          <cell r="E588" t="str">
            <v>UC</v>
          </cell>
          <cell r="F588" t="str">
            <v>160*160*12*8</v>
          </cell>
          <cell r="G588" t="e">
            <v>#N/A</v>
          </cell>
          <cell r="H588" t="e">
            <v>#N/A</v>
          </cell>
          <cell r="I588" t="e">
            <v>#N/A</v>
          </cell>
          <cell r="J588" t="e">
            <v>#N/A</v>
          </cell>
          <cell r="K588" t="e">
            <v>#N/A</v>
          </cell>
          <cell r="L588">
            <v>70.3</v>
          </cell>
          <cell r="M588">
            <v>4</v>
          </cell>
          <cell r="N588" t="e">
            <v>#N/A</v>
          </cell>
          <cell r="O588">
            <v>4</v>
          </cell>
          <cell r="P588">
            <v>281.2</v>
          </cell>
          <cell r="Q588">
            <v>1</v>
          </cell>
          <cell r="R588">
            <v>70.3</v>
          </cell>
          <cell r="S588">
            <v>5</v>
          </cell>
          <cell r="T588">
            <v>351.5</v>
          </cell>
          <cell r="U588" t="str">
            <v>UC160*160*12*8</v>
          </cell>
        </row>
        <row r="589">
          <cell r="D589" t="str">
            <v>S39-04</v>
          </cell>
          <cell r="E589" t="str">
            <v>UC</v>
          </cell>
          <cell r="F589" t="str">
            <v>220*210*12*8</v>
          </cell>
          <cell r="G589" t="e">
            <v>#N/A</v>
          </cell>
          <cell r="H589" t="e">
            <v>#N/A</v>
          </cell>
          <cell r="I589" t="e">
            <v>#N/A</v>
          </cell>
          <cell r="J589" t="e">
            <v>#N/A</v>
          </cell>
          <cell r="K589" t="e">
            <v>#N/A</v>
          </cell>
          <cell r="L589">
            <v>80.22</v>
          </cell>
          <cell r="M589">
            <v>5</v>
          </cell>
          <cell r="N589" t="e">
            <v>#N/A</v>
          </cell>
          <cell r="O589">
            <v>5</v>
          </cell>
          <cell r="P589">
            <v>401.1</v>
          </cell>
          <cell r="Q589">
            <v>1</v>
          </cell>
          <cell r="R589">
            <v>80.22</v>
          </cell>
          <cell r="S589">
            <v>6</v>
          </cell>
          <cell r="T589">
            <v>481.32000000000005</v>
          </cell>
          <cell r="U589" t="str">
            <v>UC220*210*12*8</v>
          </cell>
        </row>
        <row r="590">
          <cell r="D590" t="str">
            <v>S39-07</v>
          </cell>
          <cell r="E590" t="str">
            <v>UC</v>
          </cell>
          <cell r="F590" t="str">
            <v>220*210*12*8</v>
          </cell>
          <cell r="G590" t="e">
            <v>#N/A</v>
          </cell>
          <cell r="H590" t="e">
            <v>#N/A</v>
          </cell>
          <cell r="I590" t="e">
            <v>#N/A</v>
          </cell>
          <cell r="J590" t="e">
            <v>#N/A</v>
          </cell>
          <cell r="K590" t="e">
            <v>#N/A</v>
          </cell>
          <cell r="L590">
            <v>96.37</v>
          </cell>
          <cell r="M590">
            <v>2</v>
          </cell>
          <cell r="N590" t="e">
            <v>#N/A</v>
          </cell>
          <cell r="O590">
            <v>2</v>
          </cell>
          <cell r="P590">
            <v>192.74</v>
          </cell>
          <cell r="Q590">
            <v>1</v>
          </cell>
          <cell r="R590">
            <v>96.37</v>
          </cell>
          <cell r="S590">
            <v>3</v>
          </cell>
          <cell r="T590">
            <v>289.11</v>
          </cell>
          <cell r="U590" t="str">
            <v>UC220*210*12*8</v>
          </cell>
        </row>
        <row r="591">
          <cell r="D591" t="str">
            <v>S39-A-03</v>
          </cell>
          <cell r="E591" t="str">
            <v>UC</v>
          </cell>
          <cell r="F591" t="str">
            <v>160*155*10*8</v>
          </cell>
          <cell r="G591" t="e">
            <v>#N/A</v>
          </cell>
          <cell r="H591" t="e">
            <v>#N/A</v>
          </cell>
          <cell r="I591" t="e">
            <v>#N/A</v>
          </cell>
          <cell r="J591" t="e">
            <v>#N/A</v>
          </cell>
          <cell r="K591" t="e">
            <v>#N/A</v>
          </cell>
          <cell r="L591">
            <v>60.27</v>
          </cell>
          <cell r="M591">
            <v>1</v>
          </cell>
          <cell r="N591" t="e">
            <v>#N/A</v>
          </cell>
          <cell r="O591">
            <v>1</v>
          </cell>
          <cell r="P591">
            <v>60.27</v>
          </cell>
          <cell r="Q591">
            <v>0</v>
          </cell>
          <cell r="R591">
            <v>0</v>
          </cell>
          <cell r="S591">
            <v>1</v>
          </cell>
          <cell r="T591">
            <v>60.27</v>
          </cell>
          <cell r="U591" t="str">
            <v>UC160*155*10*8</v>
          </cell>
        </row>
        <row r="592">
          <cell r="D592" t="str">
            <v>S39-A-04</v>
          </cell>
          <cell r="E592" t="str">
            <v>UC</v>
          </cell>
          <cell r="F592" t="str">
            <v>160*155*10*8</v>
          </cell>
          <cell r="G592" t="e">
            <v>#N/A</v>
          </cell>
          <cell r="H592" t="e">
            <v>#N/A</v>
          </cell>
          <cell r="I592" t="e">
            <v>#N/A</v>
          </cell>
          <cell r="J592" t="e">
            <v>#N/A</v>
          </cell>
          <cell r="K592" t="e">
            <v>#N/A</v>
          </cell>
          <cell r="L592">
            <v>104.95</v>
          </cell>
          <cell r="M592">
            <v>2</v>
          </cell>
          <cell r="N592" t="e">
            <v>#N/A</v>
          </cell>
          <cell r="O592">
            <v>2</v>
          </cell>
          <cell r="P592">
            <v>209.9</v>
          </cell>
          <cell r="Q592"/>
          <cell r="R592"/>
          <cell r="S592"/>
          <cell r="T592"/>
          <cell r="U592" t="str">
            <v>UC160*155*10*8</v>
          </cell>
        </row>
        <row r="593">
          <cell r="D593" t="str">
            <v>S39-B-03</v>
          </cell>
          <cell r="E593" t="str">
            <v>UC</v>
          </cell>
          <cell r="F593" t="str">
            <v>160*160*12*8</v>
          </cell>
          <cell r="G593" t="e">
            <v>#N/A</v>
          </cell>
          <cell r="H593" t="e">
            <v>#N/A</v>
          </cell>
          <cell r="I593" t="e">
            <v>#N/A</v>
          </cell>
          <cell r="J593" t="e">
            <v>#N/A</v>
          </cell>
          <cell r="K593" t="e">
            <v>#N/A</v>
          </cell>
          <cell r="L593">
            <v>90.12</v>
          </cell>
          <cell r="M593">
            <v>1</v>
          </cell>
          <cell r="N593" t="e">
            <v>#N/A</v>
          </cell>
          <cell r="O593">
            <v>1</v>
          </cell>
          <cell r="P593">
            <v>90.12</v>
          </cell>
          <cell r="Q593"/>
          <cell r="R593"/>
          <cell r="S593"/>
          <cell r="T593"/>
          <cell r="U593" t="str">
            <v>UC160*160*12*8</v>
          </cell>
        </row>
        <row r="594">
          <cell r="D594" t="str">
            <v>S39-B-04</v>
          </cell>
          <cell r="E594" t="str">
            <v>UC</v>
          </cell>
          <cell r="F594" t="str">
            <v>160*160*12*8</v>
          </cell>
          <cell r="G594" t="e">
            <v>#N/A</v>
          </cell>
          <cell r="H594" t="e">
            <v>#N/A</v>
          </cell>
          <cell r="I594" t="e">
            <v>#N/A</v>
          </cell>
          <cell r="J594" t="e">
            <v>#N/A</v>
          </cell>
          <cell r="K594" t="e">
            <v>#N/A</v>
          </cell>
          <cell r="L594">
            <v>85.55</v>
          </cell>
          <cell r="M594">
            <v>1</v>
          </cell>
          <cell r="N594" t="e">
            <v>#N/A</v>
          </cell>
          <cell r="O594">
            <v>1</v>
          </cell>
          <cell r="P594">
            <v>85.55</v>
          </cell>
          <cell r="Q594"/>
          <cell r="R594"/>
          <cell r="S594"/>
          <cell r="T594"/>
          <cell r="U594" t="str">
            <v>UC160*160*12*8</v>
          </cell>
        </row>
        <row r="595">
          <cell r="D595" t="str">
            <v>S39-B-05</v>
          </cell>
          <cell r="E595" t="str">
            <v>UC</v>
          </cell>
          <cell r="F595" t="str">
            <v>160*160*12*8</v>
          </cell>
          <cell r="G595" t="e">
            <v>#N/A</v>
          </cell>
          <cell r="H595" t="e">
            <v>#N/A</v>
          </cell>
          <cell r="I595" t="e">
            <v>#N/A</v>
          </cell>
          <cell r="J595" t="e">
            <v>#N/A</v>
          </cell>
          <cell r="K595" t="e">
            <v>#N/A</v>
          </cell>
          <cell r="L595">
            <v>86.54</v>
          </cell>
          <cell r="M595">
            <v>1</v>
          </cell>
          <cell r="N595" t="e">
            <v>#N/A</v>
          </cell>
          <cell r="O595">
            <v>1</v>
          </cell>
          <cell r="P595">
            <v>86.54</v>
          </cell>
          <cell r="Q595"/>
          <cell r="R595"/>
          <cell r="S595"/>
          <cell r="T595"/>
          <cell r="U595" t="str">
            <v>UC160*160*12*8</v>
          </cell>
        </row>
        <row r="596">
          <cell r="D596" t="str">
            <v>S39-C-03</v>
          </cell>
          <cell r="E596" t="str">
            <v>UC</v>
          </cell>
          <cell r="F596" t="str">
            <v>160*160*12*8</v>
          </cell>
          <cell r="G596" t="e">
            <v>#N/A</v>
          </cell>
          <cell r="H596" t="e">
            <v>#N/A</v>
          </cell>
          <cell r="I596" t="e">
            <v>#N/A</v>
          </cell>
          <cell r="J596" t="e">
            <v>#N/A</v>
          </cell>
          <cell r="K596" t="e">
            <v>#N/A</v>
          </cell>
          <cell r="L596">
            <v>63.01</v>
          </cell>
          <cell r="M596">
            <v>1</v>
          </cell>
          <cell r="N596" t="e">
            <v>#N/A</v>
          </cell>
          <cell r="O596">
            <v>1</v>
          </cell>
          <cell r="P596">
            <v>63.01</v>
          </cell>
          <cell r="Q596"/>
          <cell r="R596"/>
          <cell r="S596"/>
          <cell r="T596"/>
          <cell r="U596" t="str">
            <v>UC160*160*12*8</v>
          </cell>
        </row>
        <row r="597">
          <cell r="D597" t="str">
            <v>S39-C-04</v>
          </cell>
          <cell r="E597" t="str">
            <v>UC</v>
          </cell>
          <cell r="F597" t="str">
            <v>160*160*12*8</v>
          </cell>
          <cell r="G597" t="e">
            <v>#N/A</v>
          </cell>
          <cell r="H597" t="e">
            <v>#N/A</v>
          </cell>
          <cell r="I597" t="e">
            <v>#N/A</v>
          </cell>
          <cell r="J597" t="e">
            <v>#N/A</v>
          </cell>
          <cell r="K597" t="e">
            <v>#N/A</v>
          </cell>
          <cell r="L597">
            <v>114.05</v>
          </cell>
          <cell r="M597">
            <v>2</v>
          </cell>
          <cell r="N597" t="e">
            <v>#N/A</v>
          </cell>
          <cell r="O597">
            <v>2</v>
          </cell>
          <cell r="P597">
            <v>228.1</v>
          </cell>
          <cell r="Q597"/>
          <cell r="R597"/>
          <cell r="S597"/>
          <cell r="T597"/>
          <cell r="U597" t="str">
            <v>UC160*160*12*8</v>
          </cell>
        </row>
        <row r="598">
          <cell r="D598" t="str">
            <v>S39-E-03</v>
          </cell>
          <cell r="E598" t="str">
            <v>UC</v>
          </cell>
          <cell r="F598" t="str">
            <v>160*160*12*8</v>
          </cell>
          <cell r="G598" t="e">
            <v>#N/A</v>
          </cell>
          <cell r="H598" t="e">
            <v>#N/A</v>
          </cell>
          <cell r="I598" t="e">
            <v>#N/A</v>
          </cell>
          <cell r="J598" t="e">
            <v>#N/A</v>
          </cell>
          <cell r="K598" t="e">
            <v>#N/A</v>
          </cell>
          <cell r="L598">
            <v>63.01</v>
          </cell>
          <cell r="M598">
            <v>1</v>
          </cell>
          <cell r="N598" t="e">
            <v>#N/A</v>
          </cell>
          <cell r="O598">
            <v>1</v>
          </cell>
          <cell r="P598">
            <v>63.01</v>
          </cell>
          <cell r="Q598"/>
          <cell r="R598"/>
          <cell r="S598"/>
          <cell r="T598"/>
          <cell r="U598" t="str">
            <v>UC160*160*12*8</v>
          </cell>
        </row>
        <row r="599">
          <cell r="D599" t="str">
            <v>S39-E-04</v>
          </cell>
          <cell r="E599" t="str">
            <v>UC</v>
          </cell>
          <cell r="F599" t="str">
            <v>160*160*12*8</v>
          </cell>
          <cell r="G599" t="e">
            <v>#N/A</v>
          </cell>
          <cell r="H599" t="e">
            <v>#N/A</v>
          </cell>
          <cell r="I599" t="e">
            <v>#N/A</v>
          </cell>
          <cell r="J599" t="e">
            <v>#N/A</v>
          </cell>
          <cell r="K599" t="e">
            <v>#N/A</v>
          </cell>
          <cell r="L599">
            <v>114.05</v>
          </cell>
          <cell r="M599">
            <v>2</v>
          </cell>
          <cell r="N599" t="e">
            <v>#N/A</v>
          </cell>
          <cell r="O599">
            <v>2</v>
          </cell>
          <cell r="P599">
            <v>228.1</v>
          </cell>
          <cell r="Q599"/>
          <cell r="R599"/>
          <cell r="S599"/>
          <cell r="T599"/>
          <cell r="U599" t="str">
            <v>UC160*160*12*8</v>
          </cell>
        </row>
        <row r="600">
          <cell r="D600" t="str">
            <v>S39-F-03</v>
          </cell>
          <cell r="E600" t="str">
            <v>UC</v>
          </cell>
          <cell r="F600" t="str">
            <v>160*160*12*8</v>
          </cell>
          <cell r="G600" t="e">
            <v>#N/A</v>
          </cell>
          <cell r="H600" t="e">
            <v>#N/A</v>
          </cell>
          <cell r="I600" t="e">
            <v>#N/A</v>
          </cell>
          <cell r="J600" t="e">
            <v>#N/A</v>
          </cell>
          <cell r="K600" t="e">
            <v>#N/A</v>
          </cell>
          <cell r="L600">
            <v>90.12</v>
          </cell>
          <cell r="M600">
            <v>1</v>
          </cell>
          <cell r="N600" t="e">
            <v>#N/A</v>
          </cell>
          <cell r="O600">
            <v>1</v>
          </cell>
          <cell r="P600">
            <v>90.12</v>
          </cell>
          <cell r="Q600"/>
          <cell r="R600"/>
          <cell r="S600"/>
          <cell r="T600"/>
          <cell r="U600" t="str">
            <v>UC160*160*12*8</v>
          </cell>
        </row>
        <row r="601">
          <cell r="D601" t="str">
            <v>S39-F-04</v>
          </cell>
          <cell r="E601" t="str">
            <v>UC</v>
          </cell>
          <cell r="F601" t="str">
            <v>160*160*12*8</v>
          </cell>
          <cell r="G601" t="e">
            <v>#N/A</v>
          </cell>
          <cell r="H601" t="e">
            <v>#N/A</v>
          </cell>
          <cell r="I601" t="e">
            <v>#N/A</v>
          </cell>
          <cell r="J601" t="e">
            <v>#N/A</v>
          </cell>
          <cell r="K601" t="e">
            <v>#N/A</v>
          </cell>
          <cell r="L601">
            <v>85.55</v>
          </cell>
          <cell r="M601">
            <v>1</v>
          </cell>
          <cell r="N601" t="e">
            <v>#N/A</v>
          </cell>
          <cell r="O601">
            <v>1</v>
          </cell>
          <cell r="P601">
            <v>85.55</v>
          </cell>
          <cell r="Q601"/>
          <cell r="R601"/>
          <cell r="S601"/>
          <cell r="T601"/>
          <cell r="U601" t="str">
            <v>UC160*160*12*8</v>
          </cell>
        </row>
        <row r="602">
          <cell r="D602" t="str">
            <v>S39-F-05</v>
          </cell>
          <cell r="E602" t="str">
            <v>UC</v>
          </cell>
          <cell r="F602" t="str">
            <v>160*160*12*8</v>
          </cell>
          <cell r="G602" t="e">
            <v>#N/A</v>
          </cell>
          <cell r="H602" t="e">
            <v>#N/A</v>
          </cell>
          <cell r="I602" t="e">
            <v>#N/A</v>
          </cell>
          <cell r="J602" t="e">
            <v>#N/A</v>
          </cell>
          <cell r="K602" t="e">
            <v>#N/A</v>
          </cell>
          <cell r="L602">
            <v>86.54</v>
          </cell>
          <cell r="M602">
            <v>1</v>
          </cell>
          <cell r="N602" t="e">
            <v>#N/A</v>
          </cell>
          <cell r="O602">
            <v>1</v>
          </cell>
          <cell r="P602">
            <v>86.54</v>
          </cell>
          <cell r="Q602"/>
          <cell r="R602"/>
          <cell r="S602"/>
          <cell r="T602"/>
          <cell r="U602" t="str">
            <v>UC160*160*12*8</v>
          </cell>
        </row>
        <row r="603">
          <cell r="D603" t="str">
            <v>S39-A'-02</v>
          </cell>
          <cell r="E603" t="str">
            <v>UC</v>
          </cell>
          <cell r="F603" t="str">
            <v>160*155*10*8</v>
          </cell>
          <cell r="G603" t="e">
            <v>#N/A</v>
          </cell>
          <cell r="H603" t="e">
            <v>#N/A</v>
          </cell>
          <cell r="I603" t="e">
            <v>#N/A</v>
          </cell>
          <cell r="J603" t="e">
            <v>#N/A</v>
          </cell>
          <cell r="K603" t="e">
            <v>#N/A</v>
          </cell>
          <cell r="L603">
            <v>72.930000000000007</v>
          </cell>
          <cell r="M603">
            <v>1</v>
          </cell>
          <cell r="N603" t="e">
            <v>#N/A</v>
          </cell>
          <cell r="O603">
            <v>1</v>
          </cell>
          <cell r="P603">
            <v>72.930000000000007</v>
          </cell>
          <cell r="Q603"/>
          <cell r="R603"/>
          <cell r="S603"/>
          <cell r="T603"/>
          <cell r="U603" t="str">
            <v>UC160*155*10*8</v>
          </cell>
        </row>
        <row r="604">
          <cell r="D604" t="str">
            <v>S39-A'-03</v>
          </cell>
          <cell r="E604" t="str">
            <v>UC</v>
          </cell>
          <cell r="F604" t="str">
            <v>160*155*10*8</v>
          </cell>
          <cell r="G604" t="e">
            <v>#N/A</v>
          </cell>
          <cell r="H604" t="e">
            <v>#N/A</v>
          </cell>
          <cell r="I604" t="e">
            <v>#N/A</v>
          </cell>
          <cell r="J604" t="e">
            <v>#N/A</v>
          </cell>
          <cell r="K604" t="e">
            <v>#N/A</v>
          </cell>
          <cell r="L604">
            <v>78.27</v>
          </cell>
          <cell r="M604">
            <v>2</v>
          </cell>
          <cell r="N604" t="e">
            <v>#N/A</v>
          </cell>
          <cell r="O604">
            <v>2</v>
          </cell>
          <cell r="P604">
            <v>156.54</v>
          </cell>
          <cell r="Q604">
            <v>0</v>
          </cell>
          <cell r="R604">
            <v>0</v>
          </cell>
          <cell r="S604">
            <v>2</v>
          </cell>
          <cell r="T604">
            <v>156.54</v>
          </cell>
          <cell r="U604" t="str">
            <v>UC160*155*10*8</v>
          </cell>
        </row>
        <row r="605">
          <cell r="D605" t="str">
            <v>S39-G-03</v>
          </cell>
          <cell r="E605" t="str">
            <v>UC</v>
          </cell>
          <cell r="F605" t="str">
            <v>160*155*10*8</v>
          </cell>
          <cell r="G605" t="e">
            <v>#N/A</v>
          </cell>
          <cell r="H605" t="e">
            <v>#N/A</v>
          </cell>
          <cell r="I605" t="e">
            <v>#N/A</v>
          </cell>
          <cell r="J605" t="e">
            <v>#N/A</v>
          </cell>
          <cell r="K605" t="e">
            <v>#N/A</v>
          </cell>
          <cell r="L605">
            <v>60.27</v>
          </cell>
          <cell r="M605">
            <v>1</v>
          </cell>
          <cell r="N605" t="e">
            <v>#N/A</v>
          </cell>
          <cell r="O605">
            <v>1</v>
          </cell>
          <cell r="P605">
            <v>60.27</v>
          </cell>
          <cell r="Q605">
            <v>0</v>
          </cell>
          <cell r="R605">
            <v>0</v>
          </cell>
          <cell r="S605">
            <v>1</v>
          </cell>
          <cell r="T605">
            <v>60.27</v>
          </cell>
          <cell r="U605" t="str">
            <v>UC160*155*10*8</v>
          </cell>
        </row>
        <row r="606">
          <cell r="D606" t="str">
            <v>S39-G-04</v>
          </cell>
          <cell r="E606" t="str">
            <v>UC</v>
          </cell>
          <cell r="F606" t="str">
            <v>160*155*10*8</v>
          </cell>
          <cell r="G606" t="e">
            <v>#N/A</v>
          </cell>
          <cell r="H606" t="e">
            <v>#N/A</v>
          </cell>
          <cell r="I606" t="e">
            <v>#N/A</v>
          </cell>
          <cell r="J606" t="e">
            <v>#N/A</v>
          </cell>
          <cell r="K606" t="e">
            <v>#N/A</v>
          </cell>
          <cell r="L606">
            <v>104.95</v>
          </cell>
          <cell r="M606">
            <v>2</v>
          </cell>
          <cell r="N606" t="e">
            <v>#N/A</v>
          </cell>
          <cell r="O606">
            <v>2</v>
          </cell>
          <cell r="P606">
            <v>209.9</v>
          </cell>
          <cell r="Q606"/>
          <cell r="R606"/>
          <cell r="S606"/>
          <cell r="T606"/>
          <cell r="U606" t="str">
            <v>UC160*155*10*8</v>
          </cell>
        </row>
        <row r="607">
          <cell r="D607" t="str">
            <v>S-39-01-U</v>
          </cell>
          <cell r="E607" t="str">
            <v>UC</v>
          </cell>
          <cell r="F607" t="str">
            <v>200*210*12*10</v>
          </cell>
          <cell r="G607" t="e">
            <v>#N/A</v>
          </cell>
          <cell r="H607" t="e">
            <v>#N/A</v>
          </cell>
          <cell r="I607" t="e">
            <v>#N/A</v>
          </cell>
          <cell r="J607" t="e">
            <v>#N/A</v>
          </cell>
          <cell r="K607" t="e">
            <v>#N/A</v>
          </cell>
          <cell r="L607">
            <v>272.27999999999997</v>
          </cell>
          <cell r="M607">
            <v>1</v>
          </cell>
          <cell r="N607" t="e">
            <v>#N/A</v>
          </cell>
          <cell r="O607">
            <v>1</v>
          </cell>
          <cell r="P607"/>
          <cell r="Q607">
            <v>0</v>
          </cell>
          <cell r="R607">
            <v>0</v>
          </cell>
          <cell r="S607">
            <v>1</v>
          </cell>
          <cell r="T607">
            <v>0</v>
          </cell>
          <cell r="U607" t="str">
            <v>UC200*210*12*10</v>
          </cell>
        </row>
        <row r="608">
          <cell r="D608" t="str">
            <v>S-39-02-U</v>
          </cell>
          <cell r="E608" t="str">
            <v>UC</v>
          </cell>
          <cell r="F608" t="str">
            <v>200*210*12*10</v>
          </cell>
          <cell r="G608" t="e">
            <v>#N/A</v>
          </cell>
          <cell r="H608" t="e">
            <v>#N/A</v>
          </cell>
          <cell r="I608" t="e">
            <v>#N/A</v>
          </cell>
          <cell r="J608" t="e">
            <v>#N/A</v>
          </cell>
          <cell r="K608" t="e">
            <v>#N/A</v>
          </cell>
          <cell r="L608">
            <v>358.38</v>
          </cell>
          <cell r="M608">
            <v>1</v>
          </cell>
          <cell r="N608" t="e">
            <v>#N/A</v>
          </cell>
          <cell r="O608">
            <v>1</v>
          </cell>
          <cell r="P608"/>
          <cell r="Q608"/>
          <cell r="R608"/>
          <cell r="S608"/>
          <cell r="T608"/>
          <cell r="U608" t="str">
            <v>UC200*210*12*10</v>
          </cell>
        </row>
        <row r="609">
          <cell r="D609" t="str">
            <v>S-39-03-U</v>
          </cell>
          <cell r="E609" t="str">
            <v>UC</v>
          </cell>
          <cell r="F609" t="str">
            <v>200*210*12*10</v>
          </cell>
          <cell r="G609" t="e">
            <v>#N/A</v>
          </cell>
          <cell r="H609" t="e">
            <v>#N/A</v>
          </cell>
          <cell r="I609" t="e">
            <v>#N/A</v>
          </cell>
          <cell r="J609" t="e">
            <v>#N/A</v>
          </cell>
          <cell r="K609" t="e">
            <v>#N/A</v>
          </cell>
          <cell r="L609">
            <v>272.27999999999997</v>
          </cell>
          <cell r="M609">
            <v>2</v>
          </cell>
          <cell r="N609" t="e">
            <v>#N/A</v>
          </cell>
          <cell r="O609">
            <v>2</v>
          </cell>
          <cell r="P609"/>
          <cell r="Q609"/>
          <cell r="R609"/>
          <cell r="S609"/>
          <cell r="T609"/>
          <cell r="U609" t="str">
            <v>UC200*210*12*10</v>
          </cell>
        </row>
        <row r="610">
          <cell r="D610" t="str">
            <v>S-39-04-U</v>
          </cell>
          <cell r="E610" t="str">
            <v>UC</v>
          </cell>
          <cell r="F610" t="str">
            <v>200*210*12*10</v>
          </cell>
          <cell r="G610" t="e">
            <v>#N/A</v>
          </cell>
          <cell r="H610" t="e">
            <v>#N/A</v>
          </cell>
          <cell r="I610" t="e">
            <v>#N/A</v>
          </cell>
          <cell r="J610" t="e">
            <v>#N/A</v>
          </cell>
          <cell r="K610" t="e">
            <v>#N/A</v>
          </cell>
          <cell r="L610">
            <v>403.71</v>
          </cell>
          <cell r="M610">
            <v>2</v>
          </cell>
          <cell r="N610" t="e">
            <v>#N/A</v>
          </cell>
          <cell r="O610">
            <v>2</v>
          </cell>
          <cell r="P610"/>
          <cell r="Q610"/>
          <cell r="R610"/>
          <cell r="S610"/>
          <cell r="T610"/>
          <cell r="U610" t="str">
            <v>UC200*210*12*10</v>
          </cell>
        </row>
        <row r="611">
          <cell r="D611" t="str">
            <v>S-39-05-U</v>
          </cell>
          <cell r="E611" t="str">
            <v>UC</v>
          </cell>
          <cell r="F611" t="str">
            <v>200*210*12*10</v>
          </cell>
          <cell r="G611" t="e">
            <v>#N/A</v>
          </cell>
          <cell r="H611" t="e">
            <v>#N/A</v>
          </cell>
          <cell r="I611" t="e">
            <v>#N/A</v>
          </cell>
          <cell r="J611" t="e">
            <v>#N/A</v>
          </cell>
          <cell r="K611" t="e">
            <v>#N/A</v>
          </cell>
          <cell r="L611">
            <v>285.58</v>
          </cell>
          <cell r="M611">
            <v>3</v>
          </cell>
          <cell r="N611" t="e">
            <v>#N/A</v>
          </cell>
          <cell r="O611">
            <v>3</v>
          </cell>
          <cell r="P611"/>
          <cell r="Q611"/>
          <cell r="R611"/>
          <cell r="S611"/>
          <cell r="T611"/>
          <cell r="U611" t="str">
            <v>UC200*210*12*10</v>
          </cell>
        </row>
        <row r="612">
          <cell r="D612" t="str">
            <v>S-39-06-U</v>
          </cell>
          <cell r="E612" t="str">
            <v>UC</v>
          </cell>
          <cell r="F612" t="str">
            <v>200*210*12*10</v>
          </cell>
          <cell r="G612" t="e">
            <v>#N/A</v>
          </cell>
          <cell r="H612" t="e">
            <v>#N/A</v>
          </cell>
          <cell r="I612" t="e">
            <v>#N/A</v>
          </cell>
          <cell r="J612" t="e">
            <v>#N/A</v>
          </cell>
          <cell r="K612" t="e">
            <v>#N/A</v>
          </cell>
          <cell r="L612">
            <v>416.2</v>
          </cell>
          <cell r="M612">
            <v>2</v>
          </cell>
          <cell r="N612" t="e">
            <v>#N/A</v>
          </cell>
          <cell r="O612">
            <v>2</v>
          </cell>
          <cell r="P612"/>
          <cell r="Q612"/>
          <cell r="R612"/>
          <cell r="S612"/>
          <cell r="T612"/>
          <cell r="U612" t="str">
            <v>UC200*210*12*10</v>
          </cell>
        </row>
        <row r="613">
          <cell r="D613" t="str">
            <v>S-39-07-U</v>
          </cell>
          <cell r="E613" t="str">
            <v>UC</v>
          </cell>
          <cell r="F613" t="str">
            <v>200*210*12*10</v>
          </cell>
          <cell r="G613" t="e">
            <v>#N/A</v>
          </cell>
          <cell r="H613" t="e">
            <v>#N/A</v>
          </cell>
          <cell r="I613" t="e">
            <v>#N/A</v>
          </cell>
          <cell r="J613" t="e">
            <v>#N/A</v>
          </cell>
          <cell r="K613" t="e">
            <v>#N/A</v>
          </cell>
          <cell r="L613">
            <v>405.64</v>
          </cell>
          <cell r="M613">
            <v>1</v>
          </cell>
          <cell r="N613" t="e">
            <v>#N/A</v>
          </cell>
          <cell r="O613">
            <v>1</v>
          </cell>
          <cell r="P613"/>
          <cell r="Q613"/>
          <cell r="R613"/>
          <cell r="S613"/>
          <cell r="T613"/>
          <cell r="U613" t="str">
            <v>UC200*210*12*10</v>
          </cell>
        </row>
        <row r="614">
          <cell r="D614" t="str">
            <v>S-39-01-L</v>
          </cell>
          <cell r="E614" t="str">
            <v>UC</v>
          </cell>
          <cell r="F614" t="str">
            <v>200*210*12*10</v>
          </cell>
          <cell r="G614" t="e">
            <v>#N/A</v>
          </cell>
          <cell r="H614" t="e">
            <v>#N/A</v>
          </cell>
          <cell r="I614" t="e">
            <v>#N/A</v>
          </cell>
          <cell r="J614" t="e">
            <v>#N/A</v>
          </cell>
          <cell r="K614" t="e">
            <v>#N/A</v>
          </cell>
          <cell r="L614">
            <v>272.27999999999997</v>
          </cell>
          <cell r="M614">
            <v>1</v>
          </cell>
          <cell r="N614" t="e">
            <v>#N/A</v>
          </cell>
          <cell r="O614">
            <v>1</v>
          </cell>
          <cell r="P614">
            <v>272.27999999999997</v>
          </cell>
          <cell r="Q614">
            <v>0</v>
          </cell>
          <cell r="R614">
            <v>0</v>
          </cell>
          <cell r="S614">
            <v>1</v>
          </cell>
          <cell r="T614">
            <v>272.27999999999997</v>
          </cell>
          <cell r="U614" t="str">
            <v>UC200*210*12*10</v>
          </cell>
        </row>
        <row r="615">
          <cell r="D615" t="str">
            <v>S-39-02-L</v>
          </cell>
          <cell r="E615" t="str">
            <v>UC</v>
          </cell>
          <cell r="F615" t="str">
            <v>200*210*12*10</v>
          </cell>
          <cell r="G615" t="e">
            <v>#N/A</v>
          </cell>
          <cell r="H615" t="e">
            <v>#N/A</v>
          </cell>
          <cell r="I615" t="e">
            <v>#N/A</v>
          </cell>
          <cell r="J615" t="e">
            <v>#N/A</v>
          </cell>
          <cell r="K615" t="e">
            <v>#N/A</v>
          </cell>
          <cell r="L615">
            <v>358.38</v>
          </cell>
          <cell r="M615">
            <v>1</v>
          </cell>
          <cell r="N615" t="e">
            <v>#N/A</v>
          </cell>
          <cell r="O615">
            <v>1</v>
          </cell>
          <cell r="P615">
            <v>358.38</v>
          </cell>
          <cell r="Q615">
            <v>0</v>
          </cell>
          <cell r="R615">
            <v>0</v>
          </cell>
          <cell r="S615">
            <v>1</v>
          </cell>
          <cell r="T615">
            <v>358.38</v>
          </cell>
          <cell r="U615" t="str">
            <v>UC200*210*12*10</v>
          </cell>
        </row>
        <row r="616">
          <cell r="D616" t="str">
            <v>S-39-03-L</v>
          </cell>
          <cell r="E616" t="str">
            <v>UC</v>
          </cell>
          <cell r="F616" t="str">
            <v>200*210*12*10</v>
          </cell>
          <cell r="G616" t="e">
            <v>#N/A</v>
          </cell>
          <cell r="H616" t="e">
            <v>#N/A</v>
          </cell>
          <cell r="I616" t="e">
            <v>#N/A</v>
          </cell>
          <cell r="J616" t="e">
            <v>#N/A</v>
          </cell>
          <cell r="K616" t="e">
            <v>#N/A</v>
          </cell>
          <cell r="L616">
            <v>272.27999999999997</v>
          </cell>
          <cell r="M616">
            <v>2</v>
          </cell>
          <cell r="N616" t="e">
            <v>#N/A</v>
          </cell>
          <cell r="O616">
            <v>2</v>
          </cell>
          <cell r="P616">
            <v>544.55999999999995</v>
          </cell>
          <cell r="Q616">
            <v>0</v>
          </cell>
          <cell r="R616">
            <v>0</v>
          </cell>
          <cell r="S616">
            <v>2</v>
          </cell>
          <cell r="T616">
            <v>544.55999999999995</v>
          </cell>
          <cell r="U616" t="str">
            <v>UC200*210*12*10</v>
          </cell>
        </row>
        <row r="617">
          <cell r="D617" t="str">
            <v>S-39-04-L</v>
          </cell>
          <cell r="E617" t="str">
            <v>UC</v>
          </cell>
          <cell r="F617" t="str">
            <v>200*210*12*10</v>
          </cell>
          <cell r="G617" t="e">
            <v>#N/A</v>
          </cell>
          <cell r="H617" t="e">
            <v>#N/A</v>
          </cell>
          <cell r="I617" t="e">
            <v>#N/A</v>
          </cell>
          <cell r="J617" t="e">
            <v>#N/A</v>
          </cell>
          <cell r="K617" t="e">
            <v>#N/A</v>
          </cell>
          <cell r="L617">
            <v>403.71</v>
          </cell>
          <cell r="M617">
            <v>2</v>
          </cell>
          <cell r="N617" t="e">
            <v>#N/A</v>
          </cell>
          <cell r="O617">
            <v>2</v>
          </cell>
          <cell r="P617">
            <v>807.42</v>
          </cell>
          <cell r="Q617">
            <v>0</v>
          </cell>
          <cell r="R617">
            <v>0</v>
          </cell>
          <cell r="S617">
            <v>2</v>
          </cell>
          <cell r="T617">
            <v>807.42</v>
          </cell>
          <cell r="U617" t="str">
            <v>UC200*210*12*10</v>
          </cell>
        </row>
        <row r="618">
          <cell r="D618" t="str">
            <v>S-39-05-L</v>
          </cell>
          <cell r="E618" t="str">
            <v>UC</v>
          </cell>
          <cell r="F618" t="str">
            <v>200*210*12*10</v>
          </cell>
          <cell r="G618" t="e">
            <v>#N/A</v>
          </cell>
          <cell r="H618" t="e">
            <v>#N/A</v>
          </cell>
          <cell r="I618" t="e">
            <v>#N/A</v>
          </cell>
          <cell r="J618" t="e">
            <v>#N/A</v>
          </cell>
          <cell r="K618" t="e">
            <v>#N/A</v>
          </cell>
          <cell r="L618">
            <v>285.58</v>
          </cell>
          <cell r="M618">
            <v>3</v>
          </cell>
          <cell r="N618" t="e">
            <v>#N/A</v>
          </cell>
          <cell r="O618">
            <v>3</v>
          </cell>
          <cell r="P618">
            <v>856.74</v>
          </cell>
          <cell r="Q618">
            <v>0</v>
          </cell>
          <cell r="R618">
            <v>0</v>
          </cell>
          <cell r="S618">
            <v>3</v>
          </cell>
          <cell r="T618">
            <v>856.74</v>
          </cell>
          <cell r="U618" t="str">
            <v>UC200*210*12*10</v>
          </cell>
        </row>
        <row r="619">
          <cell r="D619" t="str">
            <v>S-39-06-L</v>
          </cell>
          <cell r="E619" t="str">
            <v>UC</v>
          </cell>
          <cell r="F619" t="str">
            <v>200*210*12*10</v>
          </cell>
          <cell r="G619" t="e">
            <v>#N/A</v>
          </cell>
          <cell r="H619" t="e">
            <v>#N/A</v>
          </cell>
          <cell r="I619" t="e">
            <v>#N/A</v>
          </cell>
          <cell r="J619" t="e">
            <v>#N/A</v>
          </cell>
          <cell r="K619" t="e">
            <v>#N/A</v>
          </cell>
          <cell r="L619">
            <v>416.2</v>
          </cell>
          <cell r="M619">
            <v>2</v>
          </cell>
          <cell r="N619" t="e">
            <v>#N/A</v>
          </cell>
          <cell r="O619">
            <v>2</v>
          </cell>
          <cell r="P619">
            <v>832.4</v>
          </cell>
          <cell r="Q619">
            <v>0</v>
          </cell>
          <cell r="R619">
            <v>0</v>
          </cell>
          <cell r="S619">
            <v>2</v>
          </cell>
          <cell r="T619">
            <v>832.4</v>
          </cell>
          <cell r="U619" t="str">
            <v>UC200*210*12*10</v>
          </cell>
        </row>
        <row r="620">
          <cell r="D620" t="str">
            <v>S-39-07-L</v>
          </cell>
          <cell r="E620" t="str">
            <v>UC</v>
          </cell>
          <cell r="F620" t="str">
            <v>200*210*12*10</v>
          </cell>
          <cell r="G620" t="e">
            <v>#N/A</v>
          </cell>
          <cell r="H620" t="e">
            <v>#N/A</v>
          </cell>
          <cell r="I620" t="e">
            <v>#N/A</v>
          </cell>
          <cell r="J620" t="e">
            <v>#N/A</v>
          </cell>
          <cell r="K620" t="e">
            <v>#N/A</v>
          </cell>
          <cell r="L620">
            <v>405.64</v>
          </cell>
          <cell r="M620">
            <v>1</v>
          </cell>
          <cell r="N620" t="e">
            <v>#N/A</v>
          </cell>
          <cell r="O620">
            <v>1</v>
          </cell>
          <cell r="P620">
            <v>405.64</v>
          </cell>
          <cell r="Q620">
            <v>0</v>
          </cell>
          <cell r="R620">
            <v>0</v>
          </cell>
          <cell r="S620">
            <v>1</v>
          </cell>
          <cell r="T620">
            <v>405.64</v>
          </cell>
          <cell r="U620" t="str">
            <v>UC200*210*12*10</v>
          </cell>
        </row>
        <row r="621">
          <cell r="D621" t="str">
            <v>S40-01</v>
          </cell>
          <cell r="E621" t="str">
            <v>UC</v>
          </cell>
          <cell r="F621" t="str">
            <v>160*160*12*8</v>
          </cell>
          <cell r="G621" t="e">
            <v>#N/A</v>
          </cell>
          <cell r="H621" t="e">
            <v>#N/A</v>
          </cell>
          <cell r="I621" t="e">
            <v>#N/A</v>
          </cell>
          <cell r="J621" t="e">
            <v>#N/A</v>
          </cell>
          <cell r="K621" t="e">
            <v>#N/A</v>
          </cell>
          <cell r="L621">
            <v>93.13</v>
          </cell>
          <cell r="M621">
            <v>1</v>
          </cell>
          <cell r="N621" t="e">
            <v>#N/A</v>
          </cell>
          <cell r="O621">
            <v>1</v>
          </cell>
          <cell r="P621">
            <v>93.13</v>
          </cell>
          <cell r="Q621">
            <v>1</v>
          </cell>
          <cell r="R621">
            <v>93.13</v>
          </cell>
          <cell r="S621"/>
          <cell r="T621"/>
          <cell r="U621" t="str">
            <v>UC160*160*12*8</v>
          </cell>
        </row>
        <row r="622">
          <cell r="D622" t="str">
            <v>S40-02</v>
          </cell>
          <cell r="E622" t="str">
            <v>UC</v>
          </cell>
          <cell r="F622" t="str">
            <v>160*160*12*8</v>
          </cell>
          <cell r="G622" t="e">
            <v>#N/A</v>
          </cell>
          <cell r="H622" t="e">
            <v>#N/A</v>
          </cell>
          <cell r="I622" t="e">
            <v>#N/A</v>
          </cell>
          <cell r="J622" t="e">
            <v>#N/A</v>
          </cell>
          <cell r="K622" t="e">
            <v>#N/A</v>
          </cell>
          <cell r="L622">
            <v>92.18</v>
          </cell>
          <cell r="M622">
            <v>14</v>
          </cell>
          <cell r="N622" t="e">
            <v>#N/A</v>
          </cell>
          <cell r="O622">
            <v>14</v>
          </cell>
          <cell r="P622">
            <v>1290.52</v>
          </cell>
          <cell r="Q622">
            <v>1</v>
          </cell>
          <cell r="R622">
            <v>92.18</v>
          </cell>
          <cell r="S622"/>
          <cell r="T622"/>
          <cell r="U622" t="str">
            <v>UC160*160*12*8</v>
          </cell>
        </row>
        <row r="623">
          <cell r="D623" t="str">
            <v>S40-03</v>
          </cell>
          <cell r="E623" t="str">
            <v>UC</v>
          </cell>
          <cell r="F623" t="str">
            <v>160*160*12*8</v>
          </cell>
          <cell r="G623" t="e">
            <v>#N/A</v>
          </cell>
          <cell r="H623" t="e">
            <v>#N/A</v>
          </cell>
          <cell r="I623" t="e">
            <v>#N/A</v>
          </cell>
          <cell r="J623" t="e">
            <v>#N/A</v>
          </cell>
          <cell r="K623" t="e">
            <v>#N/A</v>
          </cell>
          <cell r="L623">
            <v>58.41</v>
          </cell>
          <cell r="M623">
            <v>14</v>
          </cell>
          <cell r="N623" t="e">
            <v>#N/A</v>
          </cell>
          <cell r="O623">
            <v>14</v>
          </cell>
          <cell r="P623">
            <v>817.74</v>
          </cell>
          <cell r="Q623">
            <v>1</v>
          </cell>
          <cell r="R623">
            <v>58.41</v>
          </cell>
          <cell r="S623"/>
          <cell r="T623"/>
          <cell r="U623" t="str">
            <v>UC160*160*12*8</v>
          </cell>
        </row>
        <row r="624">
          <cell r="D624" t="str">
            <v>S40-04</v>
          </cell>
          <cell r="E624" t="str">
            <v>UC</v>
          </cell>
          <cell r="F624" t="str">
            <v>220*210*12*8</v>
          </cell>
          <cell r="G624" t="e">
            <v>#N/A</v>
          </cell>
          <cell r="H624" t="e">
            <v>#N/A</v>
          </cell>
          <cell r="I624" t="e">
            <v>#N/A</v>
          </cell>
          <cell r="J624" t="e">
            <v>#N/A</v>
          </cell>
          <cell r="K624" t="e">
            <v>#N/A</v>
          </cell>
          <cell r="L624">
            <v>80.22</v>
          </cell>
          <cell r="M624">
            <v>4</v>
          </cell>
          <cell r="N624" t="e">
            <v>#N/A</v>
          </cell>
          <cell r="O624">
            <v>4</v>
          </cell>
          <cell r="P624">
            <v>320.88</v>
          </cell>
          <cell r="Q624">
            <v>1</v>
          </cell>
          <cell r="R624">
            <v>80.22</v>
          </cell>
          <cell r="S624"/>
          <cell r="T624"/>
          <cell r="U624" t="str">
            <v>UC220*210*12*8</v>
          </cell>
        </row>
        <row r="625">
          <cell r="D625" t="str">
            <v>S40-05</v>
          </cell>
          <cell r="E625" t="str">
            <v>UC</v>
          </cell>
          <cell r="F625" t="str">
            <v>160*160*12*8</v>
          </cell>
          <cell r="G625" t="e">
            <v>#N/A</v>
          </cell>
          <cell r="H625" t="e">
            <v>#N/A</v>
          </cell>
          <cell r="I625" t="e">
            <v>#N/A</v>
          </cell>
          <cell r="J625" t="e">
            <v>#N/A</v>
          </cell>
          <cell r="K625" t="e">
            <v>#N/A</v>
          </cell>
          <cell r="L625">
            <v>73.83</v>
          </cell>
          <cell r="M625">
            <v>1</v>
          </cell>
          <cell r="N625" t="e">
            <v>#N/A</v>
          </cell>
          <cell r="O625">
            <v>1</v>
          </cell>
          <cell r="P625">
            <v>73.83</v>
          </cell>
          <cell r="Q625">
            <v>1</v>
          </cell>
          <cell r="R625">
            <v>73.83</v>
          </cell>
          <cell r="S625"/>
          <cell r="T625"/>
          <cell r="U625" t="str">
            <v>UC160*160*12*8</v>
          </cell>
        </row>
        <row r="626">
          <cell r="D626" t="str">
            <v>S40-06</v>
          </cell>
          <cell r="E626" t="str">
            <v>UC</v>
          </cell>
          <cell r="F626" t="str">
            <v>160*160*12*8</v>
          </cell>
          <cell r="G626" t="e">
            <v>#N/A</v>
          </cell>
          <cell r="H626" t="e">
            <v>#N/A</v>
          </cell>
          <cell r="I626" t="e">
            <v>#N/A</v>
          </cell>
          <cell r="J626" t="e">
            <v>#N/A</v>
          </cell>
          <cell r="K626" t="e">
            <v>#N/A</v>
          </cell>
          <cell r="L626">
            <v>80.114999999999995</v>
          </cell>
          <cell r="M626">
            <v>2</v>
          </cell>
          <cell r="N626" t="e">
            <v>#N/A</v>
          </cell>
          <cell r="O626">
            <v>2</v>
          </cell>
          <cell r="P626">
            <v>160.22999999999999</v>
          </cell>
          <cell r="Q626">
            <v>1</v>
          </cell>
          <cell r="R626">
            <v>80.114999999999995</v>
          </cell>
          <cell r="S626"/>
          <cell r="T626"/>
          <cell r="U626" t="str">
            <v>UC160*160*12*8</v>
          </cell>
        </row>
        <row r="627">
          <cell r="D627" t="str">
            <v>S40-07</v>
          </cell>
          <cell r="E627" t="str">
            <v>UC</v>
          </cell>
          <cell r="F627" t="str">
            <v>220*210*12*8</v>
          </cell>
          <cell r="G627" t="e">
            <v>#N/A</v>
          </cell>
          <cell r="H627" t="e">
            <v>#N/A</v>
          </cell>
          <cell r="I627" t="e">
            <v>#N/A</v>
          </cell>
          <cell r="J627" t="e">
            <v>#N/A</v>
          </cell>
          <cell r="K627" t="e">
            <v>#N/A</v>
          </cell>
          <cell r="L627">
            <v>96.37</v>
          </cell>
          <cell r="M627">
            <v>2</v>
          </cell>
          <cell r="N627" t="e">
            <v>#N/A</v>
          </cell>
          <cell r="O627">
            <v>2</v>
          </cell>
          <cell r="P627">
            <v>192.74</v>
          </cell>
          <cell r="Q627">
            <v>1</v>
          </cell>
          <cell r="R627">
            <v>96.37</v>
          </cell>
          <cell r="S627"/>
          <cell r="T627"/>
          <cell r="U627" t="str">
            <v>UC220*210*12*8</v>
          </cell>
        </row>
        <row r="628">
          <cell r="D628" t="str">
            <v>S40-A-03</v>
          </cell>
          <cell r="E628" t="str">
            <v>UC</v>
          </cell>
          <cell r="F628" t="str">
            <v>160*155*10*8</v>
          </cell>
          <cell r="G628" t="e">
            <v>#N/A</v>
          </cell>
          <cell r="H628" t="e">
            <v>#N/A</v>
          </cell>
          <cell r="I628" t="e">
            <v>#N/A</v>
          </cell>
          <cell r="J628" t="e">
            <v>#N/A</v>
          </cell>
          <cell r="K628" t="e">
            <v>#N/A</v>
          </cell>
          <cell r="L628">
            <v>60.27</v>
          </cell>
          <cell r="M628">
            <v>1</v>
          </cell>
          <cell r="N628" t="e">
            <v>#N/A</v>
          </cell>
          <cell r="O628">
            <v>1</v>
          </cell>
          <cell r="P628">
            <v>60.27</v>
          </cell>
          <cell r="Q628"/>
          <cell r="R628"/>
          <cell r="S628"/>
          <cell r="T628"/>
          <cell r="U628" t="str">
            <v>UC160*155*10*8</v>
          </cell>
        </row>
        <row r="629">
          <cell r="D629" t="str">
            <v>S40-A-04</v>
          </cell>
          <cell r="E629" t="str">
            <v>UC</v>
          </cell>
          <cell r="F629" t="str">
            <v>160*155*10*8</v>
          </cell>
          <cell r="G629" t="e">
            <v>#N/A</v>
          </cell>
          <cell r="H629" t="e">
            <v>#N/A</v>
          </cell>
          <cell r="I629" t="e">
            <v>#N/A</v>
          </cell>
          <cell r="J629" t="e">
            <v>#N/A</v>
          </cell>
          <cell r="K629" t="e">
            <v>#N/A</v>
          </cell>
          <cell r="L629">
            <v>104.95</v>
          </cell>
          <cell r="M629">
            <v>2</v>
          </cell>
          <cell r="N629" t="e">
            <v>#N/A</v>
          </cell>
          <cell r="O629">
            <v>2</v>
          </cell>
          <cell r="P629">
            <v>209.9</v>
          </cell>
          <cell r="Q629"/>
          <cell r="R629"/>
          <cell r="S629"/>
          <cell r="T629"/>
          <cell r="U629" t="str">
            <v>UC160*155*10*8</v>
          </cell>
        </row>
        <row r="630">
          <cell r="D630" t="str">
            <v>S40-A'-02</v>
          </cell>
          <cell r="E630" t="str">
            <v>UC</v>
          </cell>
          <cell r="F630" t="str">
            <v>160*155*10*8</v>
          </cell>
          <cell r="G630" t="e">
            <v>#N/A</v>
          </cell>
          <cell r="H630" t="e">
            <v>#N/A</v>
          </cell>
          <cell r="I630" t="e">
            <v>#N/A</v>
          </cell>
          <cell r="J630" t="e">
            <v>#N/A</v>
          </cell>
          <cell r="K630" t="e">
            <v>#N/A</v>
          </cell>
          <cell r="L630">
            <v>72.930000000000007</v>
          </cell>
          <cell r="M630">
            <v>1</v>
          </cell>
          <cell r="N630" t="e">
            <v>#N/A</v>
          </cell>
          <cell r="O630">
            <v>1</v>
          </cell>
          <cell r="P630">
            <v>72.930000000000007</v>
          </cell>
          <cell r="Q630"/>
          <cell r="R630"/>
          <cell r="S630"/>
          <cell r="T630"/>
          <cell r="U630" t="str">
            <v>UC160*155*10*8</v>
          </cell>
        </row>
        <row r="631">
          <cell r="D631" t="str">
            <v>S40-A'-03</v>
          </cell>
          <cell r="E631" t="str">
            <v>UC</v>
          </cell>
          <cell r="F631" t="str">
            <v>160*155*10*8</v>
          </cell>
          <cell r="G631" t="e">
            <v>#N/A</v>
          </cell>
          <cell r="H631" t="e">
            <v>#N/A</v>
          </cell>
          <cell r="I631" t="e">
            <v>#N/A</v>
          </cell>
          <cell r="J631" t="e">
            <v>#N/A</v>
          </cell>
          <cell r="K631" t="e">
            <v>#N/A</v>
          </cell>
          <cell r="L631">
            <v>78.27</v>
          </cell>
          <cell r="M631">
            <v>2</v>
          </cell>
          <cell r="N631" t="e">
            <v>#N/A</v>
          </cell>
          <cell r="O631">
            <v>2</v>
          </cell>
          <cell r="P631">
            <v>156.54</v>
          </cell>
          <cell r="Q631"/>
          <cell r="R631"/>
          <cell r="S631"/>
          <cell r="T631"/>
          <cell r="U631" t="str">
            <v>UC160*155*10*8</v>
          </cell>
        </row>
        <row r="632">
          <cell r="D632" t="str">
            <v>S40-B-03</v>
          </cell>
          <cell r="E632" t="str">
            <v>UC</v>
          </cell>
          <cell r="F632" t="str">
            <v>160*160*12*8</v>
          </cell>
          <cell r="G632" t="e">
            <v>#N/A</v>
          </cell>
          <cell r="H632" t="e">
            <v>#N/A</v>
          </cell>
          <cell r="I632" t="e">
            <v>#N/A</v>
          </cell>
          <cell r="J632" t="e">
            <v>#N/A</v>
          </cell>
          <cell r="K632" t="e">
            <v>#N/A</v>
          </cell>
          <cell r="L632">
            <v>90.12</v>
          </cell>
          <cell r="M632">
            <v>1</v>
          </cell>
          <cell r="N632" t="e">
            <v>#N/A</v>
          </cell>
          <cell r="O632">
            <v>1</v>
          </cell>
          <cell r="P632">
            <v>90.12</v>
          </cell>
          <cell r="Q632"/>
          <cell r="R632"/>
          <cell r="S632"/>
          <cell r="T632"/>
          <cell r="U632" t="str">
            <v>UC160*160*12*8</v>
          </cell>
        </row>
        <row r="633">
          <cell r="D633" t="str">
            <v>S40-B-05</v>
          </cell>
          <cell r="E633" t="str">
            <v>UC</v>
          </cell>
          <cell r="F633" t="str">
            <v>160*160*12*8</v>
          </cell>
          <cell r="G633" t="e">
            <v>#N/A</v>
          </cell>
          <cell r="H633" t="e">
            <v>#N/A</v>
          </cell>
          <cell r="I633" t="e">
            <v>#N/A</v>
          </cell>
          <cell r="J633" t="e">
            <v>#N/A</v>
          </cell>
          <cell r="K633" t="e">
            <v>#N/A</v>
          </cell>
          <cell r="L633">
            <v>86.54</v>
          </cell>
          <cell r="M633">
            <v>1</v>
          </cell>
          <cell r="N633" t="e">
            <v>#N/A</v>
          </cell>
          <cell r="O633">
            <v>1</v>
          </cell>
          <cell r="P633">
            <v>86.54</v>
          </cell>
          <cell r="Q633"/>
          <cell r="R633"/>
          <cell r="S633"/>
          <cell r="T633"/>
          <cell r="U633" t="str">
            <v>UC160*160*12*8</v>
          </cell>
        </row>
        <row r="634">
          <cell r="D634" t="str">
            <v>S40-B-06</v>
          </cell>
          <cell r="E634" t="str">
            <v>UC</v>
          </cell>
          <cell r="F634" t="str">
            <v>160*160*12*8</v>
          </cell>
          <cell r="G634" t="e">
            <v>#N/A</v>
          </cell>
          <cell r="H634" t="e">
            <v>#N/A</v>
          </cell>
          <cell r="I634" t="e">
            <v>#N/A</v>
          </cell>
          <cell r="J634" t="e">
            <v>#N/A</v>
          </cell>
          <cell r="K634" t="e">
            <v>#N/A</v>
          </cell>
          <cell r="L634">
            <v>98.07</v>
          </cell>
          <cell r="M634">
            <v>1</v>
          </cell>
          <cell r="N634" t="e">
            <v>#N/A</v>
          </cell>
          <cell r="O634">
            <v>1</v>
          </cell>
          <cell r="P634">
            <v>98.07</v>
          </cell>
          <cell r="Q634"/>
          <cell r="R634"/>
          <cell r="S634"/>
          <cell r="T634"/>
          <cell r="U634" t="str">
            <v>UC160*160*12*8</v>
          </cell>
        </row>
        <row r="635">
          <cell r="D635" t="str">
            <v>S40-C-03</v>
          </cell>
          <cell r="E635" t="str">
            <v>UC</v>
          </cell>
          <cell r="F635" t="str">
            <v>160*160*12*8</v>
          </cell>
          <cell r="G635" t="e">
            <v>#N/A</v>
          </cell>
          <cell r="H635" t="e">
            <v>#N/A</v>
          </cell>
          <cell r="I635" t="e">
            <v>#N/A</v>
          </cell>
          <cell r="J635" t="e">
            <v>#N/A</v>
          </cell>
          <cell r="K635" t="e">
            <v>#N/A</v>
          </cell>
          <cell r="L635">
            <v>63.01</v>
          </cell>
          <cell r="M635">
            <v>1</v>
          </cell>
          <cell r="N635" t="e">
            <v>#N/A</v>
          </cell>
          <cell r="O635">
            <v>1</v>
          </cell>
          <cell r="P635">
            <v>63.01</v>
          </cell>
          <cell r="Q635"/>
          <cell r="R635"/>
          <cell r="S635"/>
          <cell r="T635"/>
          <cell r="U635" t="str">
            <v>UC160*160*12*8</v>
          </cell>
        </row>
        <row r="636">
          <cell r="D636" t="str">
            <v>S40-C-04</v>
          </cell>
          <cell r="E636" t="str">
            <v>UC</v>
          </cell>
          <cell r="F636" t="str">
            <v>160*160*12*8</v>
          </cell>
          <cell r="G636" t="e">
            <v>#N/A</v>
          </cell>
          <cell r="H636" t="e">
            <v>#N/A</v>
          </cell>
          <cell r="I636" t="e">
            <v>#N/A</v>
          </cell>
          <cell r="J636" t="e">
            <v>#N/A</v>
          </cell>
          <cell r="K636" t="e">
            <v>#N/A</v>
          </cell>
          <cell r="L636">
            <v>114.05</v>
          </cell>
          <cell r="M636">
            <v>2</v>
          </cell>
          <cell r="N636" t="e">
            <v>#N/A</v>
          </cell>
          <cell r="O636">
            <v>2</v>
          </cell>
          <cell r="P636">
            <v>228.1</v>
          </cell>
          <cell r="Q636"/>
          <cell r="R636"/>
          <cell r="S636"/>
          <cell r="T636"/>
          <cell r="U636" t="str">
            <v>UC160*160*12*8</v>
          </cell>
        </row>
        <row r="637">
          <cell r="D637" t="str">
            <v>S40-E-03</v>
          </cell>
          <cell r="E637" t="str">
            <v>UC</v>
          </cell>
          <cell r="F637" t="str">
            <v>160*160*12*8</v>
          </cell>
          <cell r="G637" t="e">
            <v>#N/A</v>
          </cell>
          <cell r="H637" t="e">
            <v>#N/A</v>
          </cell>
          <cell r="I637" t="e">
            <v>#N/A</v>
          </cell>
          <cell r="J637" t="e">
            <v>#N/A</v>
          </cell>
          <cell r="K637" t="e">
            <v>#N/A</v>
          </cell>
          <cell r="L637">
            <v>63.01</v>
          </cell>
          <cell r="M637">
            <v>1</v>
          </cell>
          <cell r="N637" t="e">
            <v>#N/A</v>
          </cell>
          <cell r="O637">
            <v>1</v>
          </cell>
          <cell r="P637">
            <v>63.01</v>
          </cell>
          <cell r="Q637"/>
          <cell r="R637"/>
          <cell r="S637"/>
          <cell r="T637"/>
          <cell r="U637" t="str">
            <v>UC160*160*12*8</v>
          </cell>
        </row>
        <row r="638">
          <cell r="D638" t="str">
            <v>S40-E-04</v>
          </cell>
          <cell r="E638" t="str">
            <v>UC</v>
          </cell>
          <cell r="F638" t="str">
            <v>160*160*12*8</v>
          </cell>
          <cell r="G638" t="e">
            <v>#N/A</v>
          </cell>
          <cell r="H638" t="e">
            <v>#N/A</v>
          </cell>
          <cell r="I638" t="e">
            <v>#N/A</v>
          </cell>
          <cell r="J638" t="e">
            <v>#N/A</v>
          </cell>
          <cell r="K638" t="e">
            <v>#N/A</v>
          </cell>
          <cell r="L638">
            <v>114.05</v>
          </cell>
          <cell r="M638">
            <v>2</v>
          </cell>
          <cell r="N638" t="e">
            <v>#N/A</v>
          </cell>
          <cell r="O638">
            <v>2</v>
          </cell>
          <cell r="P638">
            <v>228.1</v>
          </cell>
          <cell r="Q638"/>
          <cell r="R638"/>
          <cell r="S638"/>
          <cell r="T638"/>
          <cell r="U638" t="str">
            <v>UC160*160*12*8</v>
          </cell>
        </row>
        <row r="639">
          <cell r="D639" t="str">
            <v>S40-F-03</v>
          </cell>
          <cell r="E639" t="str">
            <v>UC</v>
          </cell>
          <cell r="F639" t="str">
            <v>160*160*12*8</v>
          </cell>
          <cell r="G639" t="e">
            <v>#N/A</v>
          </cell>
          <cell r="H639" t="e">
            <v>#N/A</v>
          </cell>
          <cell r="I639" t="e">
            <v>#N/A</v>
          </cell>
          <cell r="J639" t="e">
            <v>#N/A</v>
          </cell>
          <cell r="K639" t="e">
            <v>#N/A</v>
          </cell>
          <cell r="L639">
            <v>90.12</v>
          </cell>
          <cell r="M639">
            <v>1</v>
          </cell>
          <cell r="N639" t="e">
            <v>#N/A</v>
          </cell>
          <cell r="O639">
            <v>1</v>
          </cell>
          <cell r="P639">
            <v>90.12</v>
          </cell>
          <cell r="Q639"/>
          <cell r="R639"/>
          <cell r="S639"/>
          <cell r="T639"/>
          <cell r="U639" t="str">
            <v>UC160*160*12*8</v>
          </cell>
        </row>
        <row r="640">
          <cell r="D640" t="str">
            <v>S40-F-04</v>
          </cell>
          <cell r="E640" t="str">
            <v>UC</v>
          </cell>
          <cell r="F640" t="str">
            <v>160*160*12*8</v>
          </cell>
          <cell r="G640" t="e">
            <v>#N/A</v>
          </cell>
          <cell r="H640" t="e">
            <v>#N/A</v>
          </cell>
          <cell r="I640" t="e">
            <v>#N/A</v>
          </cell>
          <cell r="J640" t="e">
            <v>#N/A</v>
          </cell>
          <cell r="K640" t="e">
            <v>#N/A</v>
          </cell>
          <cell r="L640">
            <v>85.55</v>
          </cell>
          <cell r="M640">
            <v>1</v>
          </cell>
          <cell r="N640" t="e">
            <v>#N/A</v>
          </cell>
          <cell r="O640">
            <v>1</v>
          </cell>
          <cell r="P640">
            <v>85.55</v>
          </cell>
          <cell r="Q640"/>
          <cell r="R640"/>
          <cell r="S640"/>
          <cell r="T640"/>
          <cell r="U640" t="str">
            <v>UC160*160*12*8</v>
          </cell>
        </row>
        <row r="641">
          <cell r="D641" t="str">
            <v>S40-F-05</v>
          </cell>
          <cell r="E641" t="str">
            <v>UC</v>
          </cell>
          <cell r="F641" t="str">
            <v>160*160*12*8</v>
          </cell>
          <cell r="G641" t="e">
            <v>#N/A</v>
          </cell>
          <cell r="H641" t="e">
            <v>#N/A</v>
          </cell>
          <cell r="I641" t="e">
            <v>#N/A</v>
          </cell>
          <cell r="J641" t="e">
            <v>#N/A</v>
          </cell>
          <cell r="K641" t="e">
            <v>#N/A</v>
          </cell>
          <cell r="L641">
            <v>86.54</v>
          </cell>
          <cell r="M641">
            <v>1</v>
          </cell>
          <cell r="N641" t="e">
            <v>#N/A</v>
          </cell>
          <cell r="O641">
            <v>1</v>
          </cell>
          <cell r="P641">
            <v>86.54</v>
          </cell>
          <cell r="Q641">
            <v>0</v>
          </cell>
          <cell r="R641">
            <v>0</v>
          </cell>
          <cell r="S641">
            <v>1</v>
          </cell>
          <cell r="T641">
            <v>86.54</v>
          </cell>
          <cell r="U641" t="str">
            <v>UC160*160*12*8</v>
          </cell>
        </row>
        <row r="642">
          <cell r="D642" t="str">
            <v>S40-G-03</v>
          </cell>
          <cell r="E642" t="str">
            <v>UC</v>
          </cell>
          <cell r="F642" t="str">
            <v>160*155*10*8</v>
          </cell>
          <cell r="G642" t="e">
            <v>#N/A</v>
          </cell>
          <cell r="H642" t="e">
            <v>#N/A</v>
          </cell>
          <cell r="I642" t="e">
            <v>#N/A</v>
          </cell>
          <cell r="J642" t="e">
            <v>#N/A</v>
          </cell>
          <cell r="K642" t="e">
            <v>#N/A</v>
          </cell>
          <cell r="L642">
            <v>60.27</v>
          </cell>
          <cell r="M642">
            <v>1</v>
          </cell>
          <cell r="N642" t="e">
            <v>#N/A</v>
          </cell>
          <cell r="O642">
            <v>1</v>
          </cell>
          <cell r="P642">
            <v>60.27</v>
          </cell>
          <cell r="Q642"/>
          <cell r="R642"/>
          <cell r="S642"/>
          <cell r="T642"/>
          <cell r="U642" t="str">
            <v>UC160*155*10*8</v>
          </cell>
        </row>
        <row r="643">
          <cell r="D643" t="str">
            <v>S40-G-04</v>
          </cell>
          <cell r="E643" t="str">
            <v>UC</v>
          </cell>
          <cell r="F643" t="str">
            <v>160*155*10*8</v>
          </cell>
          <cell r="G643" t="e">
            <v>#N/A</v>
          </cell>
          <cell r="H643" t="e">
            <v>#N/A</v>
          </cell>
          <cell r="I643" t="e">
            <v>#N/A</v>
          </cell>
          <cell r="J643" t="e">
            <v>#N/A</v>
          </cell>
          <cell r="K643" t="e">
            <v>#N/A</v>
          </cell>
          <cell r="L643">
            <v>104.95</v>
          </cell>
          <cell r="M643">
            <v>2</v>
          </cell>
          <cell r="N643" t="e">
            <v>#N/A</v>
          </cell>
          <cell r="O643">
            <v>2</v>
          </cell>
          <cell r="P643">
            <v>209.9</v>
          </cell>
          <cell r="Q643">
            <v>0</v>
          </cell>
          <cell r="R643">
            <v>0</v>
          </cell>
          <cell r="S643">
            <v>2</v>
          </cell>
          <cell r="T643">
            <v>209.9</v>
          </cell>
          <cell r="U643" t="str">
            <v>UC160*155*10*8</v>
          </cell>
        </row>
        <row r="644">
          <cell r="D644" t="str">
            <v>S-40-01-U</v>
          </cell>
          <cell r="E644" t="str">
            <v>UC</v>
          </cell>
          <cell r="F644" t="str">
            <v>200*210*12*10</v>
          </cell>
          <cell r="G644" t="e">
            <v>#N/A</v>
          </cell>
          <cell r="H644" t="e">
            <v>#N/A</v>
          </cell>
          <cell r="I644" t="e">
            <v>#N/A</v>
          </cell>
          <cell r="J644" t="e">
            <v>#N/A</v>
          </cell>
          <cell r="K644" t="e">
            <v>#N/A</v>
          </cell>
          <cell r="L644">
            <v>272.27999999999997</v>
          </cell>
          <cell r="M644">
            <v>1</v>
          </cell>
          <cell r="N644" t="e">
            <v>#N/A</v>
          </cell>
          <cell r="O644">
            <v>1</v>
          </cell>
          <cell r="P644"/>
          <cell r="Q644">
            <v>0</v>
          </cell>
          <cell r="R644">
            <v>0</v>
          </cell>
          <cell r="S644">
            <v>1</v>
          </cell>
          <cell r="T644">
            <v>0</v>
          </cell>
          <cell r="U644" t="str">
            <v>UC200*210*12*10</v>
          </cell>
        </row>
        <row r="645">
          <cell r="D645" t="str">
            <v>S-40-02-U</v>
          </cell>
          <cell r="E645" t="str">
            <v>UC</v>
          </cell>
          <cell r="F645" t="str">
            <v>200*210*12*10</v>
          </cell>
          <cell r="G645" t="e">
            <v>#N/A</v>
          </cell>
          <cell r="H645" t="e">
            <v>#N/A</v>
          </cell>
          <cell r="I645" t="e">
            <v>#N/A</v>
          </cell>
          <cell r="J645" t="e">
            <v>#N/A</v>
          </cell>
          <cell r="K645" t="e">
            <v>#N/A</v>
          </cell>
          <cell r="L645">
            <v>371.06</v>
          </cell>
          <cell r="M645">
            <v>1</v>
          </cell>
          <cell r="N645" t="e">
            <v>#N/A</v>
          </cell>
          <cell r="O645">
            <v>1</v>
          </cell>
          <cell r="P645"/>
          <cell r="Q645">
            <v>0</v>
          </cell>
          <cell r="R645">
            <v>0</v>
          </cell>
          <cell r="S645">
            <v>1</v>
          </cell>
          <cell r="T645">
            <v>0</v>
          </cell>
          <cell r="U645" t="str">
            <v>UC200*210*12*10</v>
          </cell>
        </row>
        <row r="646">
          <cell r="D646" t="str">
            <v>S-40-03-U</v>
          </cell>
          <cell r="E646" t="str">
            <v>UC</v>
          </cell>
          <cell r="F646" t="str">
            <v>200*210*12*10</v>
          </cell>
          <cell r="G646" t="e">
            <v>#N/A</v>
          </cell>
          <cell r="H646" t="e">
            <v>#N/A</v>
          </cell>
          <cell r="I646" t="e">
            <v>#N/A</v>
          </cell>
          <cell r="J646" t="e">
            <v>#N/A</v>
          </cell>
          <cell r="K646" t="e">
            <v>#N/A</v>
          </cell>
          <cell r="L646">
            <v>272.27999999999997</v>
          </cell>
          <cell r="M646">
            <v>1</v>
          </cell>
          <cell r="N646" t="e">
            <v>#N/A</v>
          </cell>
          <cell r="O646">
            <v>1</v>
          </cell>
          <cell r="P646"/>
          <cell r="Q646">
            <v>0</v>
          </cell>
          <cell r="R646">
            <v>0</v>
          </cell>
          <cell r="S646">
            <v>1</v>
          </cell>
          <cell r="T646">
            <v>0</v>
          </cell>
          <cell r="U646" t="str">
            <v>UC200*210*12*10</v>
          </cell>
        </row>
        <row r="647">
          <cell r="D647" t="str">
            <v>S-40-04-U</v>
          </cell>
          <cell r="E647" t="str">
            <v>UC</v>
          </cell>
          <cell r="F647" t="str">
            <v>200*210*12*10</v>
          </cell>
          <cell r="G647" t="e">
            <v>#N/A</v>
          </cell>
          <cell r="H647" t="e">
            <v>#N/A</v>
          </cell>
          <cell r="I647" t="e">
            <v>#N/A</v>
          </cell>
          <cell r="J647" t="e">
            <v>#N/A</v>
          </cell>
          <cell r="K647" t="e">
            <v>#N/A</v>
          </cell>
          <cell r="L647">
            <v>403.71</v>
          </cell>
          <cell r="M647">
            <v>1</v>
          </cell>
          <cell r="N647" t="e">
            <v>#N/A</v>
          </cell>
          <cell r="O647">
            <v>1</v>
          </cell>
          <cell r="P647"/>
          <cell r="Q647">
            <v>0</v>
          </cell>
          <cell r="R647">
            <v>0</v>
          </cell>
          <cell r="S647">
            <v>1</v>
          </cell>
          <cell r="T647">
            <v>0</v>
          </cell>
          <cell r="U647" t="str">
            <v>UC200*210*12*10</v>
          </cell>
        </row>
        <row r="648">
          <cell r="D648" t="str">
            <v>S-40-05-U</v>
          </cell>
          <cell r="E648" t="str">
            <v>UC</v>
          </cell>
          <cell r="F648" t="str">
            <v>200*210*12*10</v>
          </cell>
          <cell r="G648" t="e">
            <v>#N/A</v>
          </cell>
          <cell r="H648" t="e">
            <v>#N/A</v>
          </cell>
          <cell r="I648" t="e">
            <v>#N/A</v>
          </cell>
          <cell r="J648" t="e">
            <v>#N/A</v>
          </cell>
          <cell r="K648" t="e">
            <v>#N/A</v>
          </cell>
          <cell r="L648">
            <v>285.58</v>
          </cell>
          <cell r="M648">
            <v>4</v>
          </cell>
          <cell r="N648" t="e">
            <v>#N/A</v>
          </cell>
          <cell r="O648">
            <v>4</v>
          </cell>
          <cell r="P648"/>
          <cell r="Q648">
            <v>0</v>
          </cell>
          <cell r="R648">
            <v>0</v>
          </cell>
          <cell r="S648">
            <v>4</v>
          </cell>
          <cell r="T648">
            <v>0</v>
          </cell>
          <cell r="U648" t="str">
            <v>UC200*210*12*10</v>
          </cell>
        </row>
        <row r="649">
          <cell r="D649" t="str">
            <v>S-40-06-U</v>
          </cell>
          <cell r="E649" t="str">
            <v>UC</v>
          </cell>
          <cell r="F649" t="str">
            <v>200*210*12*10</v>
          </cell>
          <cell r="G649" t="e">
            <v>#N/A</v>
          </cell>
          <cell r="H649" t="e">
            <v>#N/A</v>
          </cell>
          <cell r="I649" t="e">
            <v>#N/A</v>
          </cell>
          <cell r="J649" t="e">
            <v>#N/A</v>
          </cell>
          <cell r="K649" t="e">
            <v>#N/A</v>
          </cell>
          <cell r="L649">
            <v>416.2</v>
          </cell>
          <cell r="M649">
            <v>3</v>
          </cell>
          <cell r="N649" t="e">
            <v>#N/A</v>
          </cell>
          <cell r="O649">
            <v>3</v>
          </cell>
          <cell r="P649"/>
          <cell r="Q649">
            <v>0</v>
          </cell>
          <cell r="R649">
            <v>0</v>
          </cell>
          <cell r="S649">
            <v>3</v>
          </cell>
          <cell r="T649">
            <v>0</v>
          </cell>
          <cell r="U649" t="str">
            <v>UC200*210*12*10</v>
          </cell>
        </row>
        <row r="650">
          <cell r="D650" t="str">
            <v>S-40-07-U</v>
          </cell>
          <cell r="E650" t="str">
            <v>UC</v>
          </cell>
          <cell r="F650" t="str">
            <v>200*210*12*10</v>
          </cell>
          <cell r="G650" t="e">
            <v>#N/A</v>
          </cell>
          <cell r="H650" t="e">
            <v>#N/A</v>
          </cell>
          <cell r="I650" t="e">
            <v>#N/A</v>
          </cell>
          <cell r="J650" t="e">
            <v>#N/A</v>
          </cell>
          <cell r="K650" t="e">
            <v>#N/A</v>
          </cell>
          <cell r="L650">
            <v>405.64</v>
          </cell>
          <cell r="M650">
            <v>1</v>
          </cell>
          <cell r="N650" t="e">
            <v>#N/A</v>
          </cell>
          <cell r="O650">
            <v>1</v>
          </cell>
          <cell r="P650"/>
          <cell r="Q650">
            <v>0</v>
          </cell>
          <cell r="R650">
            <v>0</v>
          </cell>
          <cell r="S650">
            <v>1</v>
          </cell>
          <cell r="T650">
            <v>0</v>
          </cell>
          <cell r="U650" t="str">
            <v>UC200*210*12*10</v>
          </cell>
        </row>
        <row r="651">
          <cell r="D651" t="str">
            <v>S-40-01-L</v>
          </cell>
          <cell r="E651" t="str">
            <v>UC</v>
          </cell>
          <cell r="F651" t="str">
            <v>200*210*12*10</v>
          </cell>
          <cell r="G651" t="e">
            <v>#N/A</v>
          </cell>
          <cell r="H651" t="e">
            <v>#N/A</v>
          </cell>
          <cell r="I651" t="e">
            <v>#N/A</v>
          </cell>
          <cell r="J651" t="e">
            <v>#N/A</v>
          </cell>
          <cell r="K651" t="e">
            <v>#N/A</v>
          </cell>
          <cell r="L651">
            <v>272.27999999999997</v>
          </cell>
          <cell r="M651">
            <v>1</v>
          </cell>
          <cell r="N651" t="e">
            <v>#N/A</v>
          </cell>
          <cell r="O651">
            <v>1</v>
          </cell>
          <cell r="P651">
            <v>272.27999999999997</v>
          </cell>
          <cell r="Q651">
            <v>0</v>
          </cell>
          <cell r="R651">
            <v>0</v>
          </cell>
          <cell r="S651">
            <v>1</v>
          </cell>
          <cell r="T651">
            <v>272.27999999999997</v>
          </cell>
          <cell r="U651" t="str">
            <v>UC200*210*12*10</v>
          </cell>
        </row>
        <row r="652">
          <cell r="D652" t="str">
            <v>S-40-02-L</v>
          </cell>
          <cell r="E652" t="str">
            <v>UC</v>
          </cell>
          <cell r="F652" t="str">
            <v>200*210*12*10</v>
          </cell>
          <cell r="G652" t="e">
            <v>#N/A</v>
          </cell>
          <cell r="H652" t="e">
            <v>#N/A</v>
          </cell>
          <cell r="I652" t="e">
            <v>#N/A</v>
          </cell>
          <cell r="J652" t="e">
            <v>#N/A</v>
          </cell>
          <cell r="K652" t="e">
            <v>#N/A</v>
          </cell>
          <cell r="L652">
            <v>371.06</v>
          </cell>
          <cell r="M652">
            <v>1</v>
          </cell>
          <cell r="N652" t="e">
            <v>#N/A</v>
          </cell>
          <cell r="O652">
            <v>1</v>
          </cell>
          <cell r="P652">
            <v>371.06</v>
          </cell>
          <cell r="Q652">
            <v>0</v>
          </cell>
          <cell r="R652">
            <v>0</v>
          </cell>
          <cell r="S652">
            <v>1</v>
          </cell>
          <cell r="T652">
            <v>371.06</v>
          </cell>
          <cell r="U652" t="str">
            <v>UC200*210*12*10</v>
          </cell>
        </row>
        <row r="653">
          <cell r="D653" t="str">
            <v>S-40-03-L</v>
          </cell>
          <cell r="E653" t="str">
            <v>UC</v>
          </cell>
          <cell r="F653" t="str">
            <v>200*210*12*10</v>
          </cell>
          <cell r="G653" t="e">
            <v>#N/A</v>
          </cell>
          <cell r="H653" t="e">
            <v>#N/A</v>
          </cell>
          <cell r="I653" t="e">
            <v>#N/A</v>
          </cell>
          <cell r="J653" t="e">
            <v>#N/A</v>
          </cell>
          <cell r="K653" t="e">
            <v>#N/A</v>
          </cell>
          <cell r="L653">
            <v>272.27999999999997</v>
          </cell>
          <cell r="M653">
            <v>1</v>
          </cell>
          <cell r="N653" t="e">
            <v>#N/A</v>
          </cell>
          <cell r="O653">
            <v>1</v>
          </cell>
          <cell r="P653">
            <v>272.27999999999997</v>
          </cell>
          <cell r="Q653">
            <v>0</v>
          </cell>
          <cell r="R653">
            <v>0</v>
          </cell>
          <cell r="S653">
            <v>1</v>
          </cell>
          <cell r="T653">
            <v>272.27999999999997</v>
          </cell>
          <cell r="U653" t="str">
            <v>UC200*210*12*10</v>
          </cell>
        </row>
        <row r="654">
          <cell r="D654" t="str">
            <v>S-40-04-L</v>
          </cell>
          <cell r="E654" t="str">
            <v>UC</v>
          </cell>
          <cell r="F654" t="str">
            <v>200*210*12*10</v>
          </cell>
          <cell r="G654" t="e">
            <v>#N/A</v>
          </cell>
          <cell r="H654" t="e">
            <v>#N/A</v>
          </cell>
          <cell r="I654" t="e">
            <v>#N/A</v>
          </cell>
          <cell r="J654" t="e">
            <v>#N/A</v>
          </cell>
          <cell r="K654" t="e">
            <v>#N/A</v>
          </cell>
          <cell r="L654">
            <v>403.71</v>
          </cell>
          <cell r="M654">
            <v>1</v>
          </cell>
          <cell r="N654" t="e">
            <v>#N/A</v>
          </cell>
          <cell r="O654">
            <v>1</v>
          </cell>
          <cell r="P654">
            <v>403.71</v>
          </cell>
          <cell r="Q654">
            <v>0</v>
          </cell>
          <cell r="R654">
            <v>0</v>
          </cell>
          <cell r="S654">
            <v>1</v>
          </cell>
          <cell r="T654">
            <v>403.71</v>
          </cell>
          <cell r="U654" t="str">
            <v>UC200*210*12*10</v>
          </cell>
        </row>
        <row r="655">
          <cell r="D655" t="str">
            <v>S-40-05-L</v>
          </cell>
          <cell r="E655" t="str">
            <v>UC</v>
          </cell>
          <cell r="F655" t="str">
            <v>200*210*12*10</v>
          </cell>
          <cell r="G655" t="e">
            <v>#N/A</v>
          </cell>
          <cell r="H655" t="e">
            <v>#N/A</v>
          </cell>
          <cell r="I655" t="e">
            <v>#N/A</v>
          </cell>
          <cell r="J655" t="e">
            <v>#N/A</v>
          </cell>
          <cell r="K655" t="e">
            <v>#N/A</v>
          </cell>
          <cell r="L655">
            <v>285.58</v>
          </cell>
          <cell r="M655">
            <v>4</v>
          </cell>
          <cell r="N655" t="e">
            <v>#N/A</v>
          </cell>
          <cell r="O655">
            <v>4</v>
          </cell>
          <cell r="P655">
            <v>1142.32</v>
          </cell>
          <cell r="Q655">
            <v>0</v>
          </cell>
          <cell r="R655">
            <v>0</v>
          </cell>
          <cell r="S655">
            <v>4</v>
          </cell>
          <cell r="T655">
            <v>1142.32</v>
          </cell>
          <cell r="U655" t="str">
            <v>UC200*210*12*10</v>
          </cell>
        </row>
        <row r="656">
          <cell r="D656" t="str">
            <v>S-40-06-L</v>
          </cell>
          <cell r="E656" t="str">
            <v>UC</v>
          </cell>
          <cell r="F656" t="str">
            <v>200*210*12*10</v>
          </cell>
          <cell r="G656" t="e">
            <v>#N/A</v>
          </cell>
          <cell r="H656" t="e">
            <v>#N/A</v>
          </cell>
          <cell r="I656" t="e">
            <v>#N/A</v>
          </cell>
          <cell r="J656" t="e">
            <v>#N/A</v>
          </cell>
          <cell r="K656" t="e">
            <v>#N/A</v>
          </cell>
          <cell r="L656">
            <v>416.2</v>
          </cell>
          <cell r="M656">
            <v>3</v>
          </cell>
          <cell r="N656" t="e">
            <v>#N/A</v>
          </cell>
          <cell r="O656">
            <v>3</v>
          </cell>
          <cell r="P656">
            <v>1248.5999999999999</v>
          </cell>
          <cell r="Q656">
            <v>0</v>
          </cell>
          <cell r="R656">
            <v>0</v>
          </cell>
          <cell r="S656">
            <v>3</v>
          </cell>
          <cell r="T656">
            <v>1248.5999999999999</v>
          </cell>
          <cell r="U656" t="str">
            <v>UC200*210*12*10</v>
          </cell>
        </row>
        <row r="657">
          <cell r="D657" t="str">
            <v>S-40-07-L</v>
          </cell>
          <cell r="E657" t="str">
            <v>UC</v>
          </cell>
          <cell r="F657" t="str">
            <v>200*210*12*10</v>
          </cell>
          <cell r="G657" t="e">
            <v>#N/A</v>
          </cell>
          <cell r="H657" t="e">
            <v>#N/A</v>
          </cell>
          <cell r="I657" t="e">
            <v>#N/A</v>
          </cell>
          <cell r="J657" t="e">
            <v>#N/A</v>
          </cell>
          <cell r="K657" t="e">
            <v>#N/A</v>
          </cell>
          <cell r="L657">
            <v>405.64</v>
          </cell>
          <cell r="M657">
            <v>1</v>
          </cell>
          <cell r="N657" t="e">
            <v>#N/A</v>
          </cell>
          <cell r="O657">
            <v>1</v>
          </cell>
          <cell r="P657">
            <v>405.64</v>
          </cell>
          <cell r="Q657">
            <v>0</v>
          </cell>
          <cell r="R657">
            <v>0</v>
          </cell>
          <cell r="S657">
            <v>1</v>
          </cell>
          <cell r="T657">
            <v>405.64</v>
          </cell>
          <cell r="U657" t="str">
            <v>UC200*210*12*10</v>
          </cell>
        </row>
        <row r="658">
          <cell r="D658" t="str">
            <v>S41-01</v>
          </cell>
          <cell r="E658" t="str">
            <v>UC</v>
          </cell>
          <cell r="F658" t="str">
            <v>160*160*12*8</v>
          </cell>
          <cell r="G658" t="e">
            <v>#N/A</v>
          </cell>
          <cell r="H658" t="e">
            <v>#N/A</v>
          </cell>
          <cell r="I658" t="e">
            <v>#N/A</v>
          </cell>
          <cell r="J658" t="e">
            <v>#N/A</v>
          </cell>
          <cell r="K658" t="e">
            <v>#N/A</v>
          </cell>
          <cell r="L658">
            <v>93.13</v>
          </cell>
          <cell r="M658">
            <v>2</v>
          </cell>
          <cell r="N658" t="e">
            <v>#N/A</v>
          </cell>
          <cell r="O658" t="e">
            <v>#N/A</v>
          </cell>
          <cell r="P658" t="e">
            <v>#N/A</v>
          </cell>
          <cell r="Q658">
            <v>1</v>
          </cell>
          <cell r="R658">
            <v>93.13</v>
          </cell>
          <cell r="S658" t="e">
            <v>#N/A</v>
          </cell>
          <cell r="T658" t="e">
            <v>#N/A</v>
          </cell>
          <cell r="U658" t="str">
            <v>UC160*160*12*8</v>
          </cell>
        </row>
        <row r="659">
          <cell r="D659" t="str">
            <v>S41-02</v>
          </cell>
          <cell r="E659" t="str">
            <v>UC</v>
          </cell>
          <cell r="F659" t="str">
            <v>160*160*12*8</v>
          </cell>
          <cell r="G659" t="e">
            <v>#N/A</v>
          </cell>
          <cell r="H659" t="e">
            <v>#N/A</v>
          </cell>
          <cell r="I659" t="e">
            <v>#N/A</v>
          </cell>
          <cell r="J659" t="e">
            <v>#N/A</v>
          </cell>
          <cell r="K659" t="e">
            <v>#N/A</v>
          </cell>
          <cell r="L659">
            <v>92.18</v>
          </cell>
          <cell r="M659">
            <v>14</v>
          </cell>
          <cell r="N659" t="e">
            <v>#N/A</v>
          </cell>
          <cell r="O659">
            <v>2</v>
          </cell>
          <cell r="P659">
            <v>184.36</v>
          </cell>
          <cell r="Q659">
            <v>1</v>
          </cell>
          <cell r="R659">
            <v>92.18</v>
          </cell>
          <cell r="S659">
            <v>3</v>
          </cell>
          <cell r="T659">
            <v>276.54000000000002</v>
          </cell>
          <cell r="U659" t="str">
            <v>UC160*160*12*8</v>
          </cell>
        </row>
        <row r="660">
          <cell r="D660" t="str">
            <v>S41-03</v>
          </cell>
          <cell r="E660" t="str">
            <v>UC</v>
          </cell>
          <cell r="F660" t="str">
            <v>160*160*12*8</v>
          </cell>
          <cell r="G660" t="e">
            <v>#N/A</v>
          </cell>
          <cell r="H660" t="e">
            <v>#N/A</v>
          </cell>
          <cell r="I660" t="e">
            <v>#N/A</v>
          </cell>
          <cell r="J660" t="e">
            <v>#N/A</v>
          </cell>
          <cell r="K660" t="e">
            <v>#N/A</v>
          </cell>
          <cell r="L660">
            <v>58.41</v>
          </cell>
          <cell r="M660">
            <v>12</v>
          </cell>
          <cell r="N660" t="e">
            <v>#N/A</v>
          </cell>
          <cell r="O660">
            <v>2</v>
          </cell>
          <cell r="P660">
            <v>116.82</v>
          </cell>
          <cell r="Q660">
            <v>1</v>
          </cell>
          <cell r="R660">
            <v>58.41</v>
          </cell>
          <cell r="S660">
            <v>3</v>
          </cell>
          <cell r="T660">
            <v>175.23</v>
          </cell>
          <cell r="U660" t="str">
            <v>UC160*160*12*8</v>
          </cell>
        </row>
        <row r="661">
          <cell r="D661" t="str">
            <v>S41-04</v>
          </cell>
          <cell r="E661" t="str">
            <v>UC</v>
          </cell>
          <cell r="F661" t="str">
            <v>220*210*12*8</v>
          </cell>
          <cell r="G661" t="e">
            <v>#N/A</v>
          </cell>
          <cell r="H661" t="e">
            <v>#N/A</v>
          </cell>
          <cell r="I661" t="e">
            <v>#N/A</v>
          </cell>
          <cell r="J661" t="e">
            <v>#N/A</v>
          </cell>
          <cell r="K661" t="e">
            <v>#N/A</v>
          </cell>
          <cell r="L661">
            <v>80.22</v>
          </cell>
          <cell r="M661">
            <v>6</v>
          </cell>
          <cell r="N661" t="e">
            <v>#N/A</v>
          </cell>
          <cell r="O661">
            <v>3</v>
          </cell>
          <cell r="P661">
            <v>240.66</v>
          </cell>
          <cell r="Q661">
            <v>1</v>
          </cell>
          <cell r="R661">
            <v>80.22</v>
          </cell>
          <cell r="S661">
            <v>4</v>
          </cell>
          <cell r="T661">
            <v>320.88</v>
          </cell>
          <cell r="U661" t="str">
            <v>UC220*210*12*8</v>
          </cell>
        </row>
        <row r="662">
          <cell r="D662" t="str">
            <v>S41-05</v>
          </cell>
          <cell r="E662" t="str">
            <v>UC</v>
          </cell>
          <cell r="F662" t="str">
            <v>160*160*12*8</v>
          </cell>
          <cell r="G662" t="e">
            <v>#N/A</v>
          </cell>
          <cell r="H662" t="e">
            <v>#N/A</v>
          </cell>
          <cell r="I662" t="e">
            <v>#N/A</v>
          </cell>
          <cell r="J662" t="e">
            <v>#N/A</v>
          </cell>
          <cell r="K662" t="e">
            <v>#N/A</v>
          </cell>
          <cell r="L662">
            <v>70.3</v>
          </cell>
          <cell r="M662">
            <v>2</v>
          </cell>
          <cell r="N662" t="e">
            <v>#N/A</v>
          </cell>
          <cell r="O662">
            <v>1</v>
          </cell>
          <cell r="P662">
            <v>70.3</v>
          </cell>
          <cell r="Q662">
            <v>1</v>
          </cell>
          <cell r="R662">
            <v>70.3</v>
          </cell>
          <cell r="S662">
            <v>2</v>
          </cell>
          <cell r="T662">
            <v>140.6</v>
          </cell>
          <cell r="U662" t="str">
            <v>UC160*160*12*8</v>
          </cell>
        </row>
        <row r="663">
          <cell r="D663" t="str">
            <v>S41-07</v>
          </cell>
          <cell r="E663" t="str">
            <v>UC</v>
          </cell>
          <cell r="F663" t="str">
            <v>220*210*12*8</v>
          </cell>
          <cell r="G663" t="e">
            <v>#N/A</v>
          </cell>
          <cell r="H663" t="e">
            <v>#N/A</v>
          </cell>
          <cell r="I663" t="e">
            <v>#N/A</v>
          </cell>
          <cell r="J663" t="e">
            <v>#N/A</v>
          </cell>
          <cell r="K663" t="e">
            <v>#N/A</v>
          </cell>
          <cell r="L663">
            <v>96.37</v>
          </cell>
          <cell r="M663">
            <v>2</v>
          </cell>
          <cell r="N663" t="e">
            <v>#N/A</v>
          </cell>
          <cell r="O663">
            <v>2</v>
          </cell>
          <cell r="P663">
            <v>192.74</v>
          </cell>
          <cell r="Q663">
            <v>1</v>
          </cell>
          <cell r="R663">
            <v>96.37</v>
          </cell>
          <cell r="S663">
            <v>3</v>
          </cell>
          <cell r="T663">
            <v>289.11</v>
          </cell>
          <cell r="U663" t="str">
            <v>UC220*210*12*8</v>
          </cell>
        </row>
        <row r="664">
          <cell r="D664" t="str">
            <v>S41-A-03</v>
          </cell>
          <cell r="E664" t="str">
            <v>UC</v>
          </cell>
          <cell r="F664" t="str">
            <v>160*155*10*8</v>
          </cell>
          <cell r="G664" t="e">
            <v>#N/A</v>
          </cell>
          <cell r="H664" t="e">
            <v>#N/A</v>
          </cell>
          <cell r="I664" t="e">
            <v>#N/A</v>
          </cell>
          <cell r="J664" t="e">
            <v>#N/A</v>
          </cell>
          <cell r="K664" t="e">
            <v>#N/A</v>
          </cell>
          <cell r="L664">
            <v>60.27</v>
          </cell>
          <cell r="M664">
            <v>1</v>
          </cell>
          <cell r="N664" t="e">
            <v>#N/A</v>
          </cell>
          <cell r="O664">
            <v>1</v>
          </cell>
          <cell r="P664">
            <v>60.27</v>
          </cell>
          <cell r="Q664">
            <v>0</v>
          </cell>
          <cell r="R664">
            <v>0</v>
          </cell>
          <cell r="S664">
            <v>1</v>
          </cell>
          <cell r="T664">
            <v>60.27</v>
          </cell>
          <cell r="U664" t="str">
            <v>UC160*155*10*8</v>
          </cell>
        </row>
        <row r="665">
          <cell r="D665" t="str">
            <v>S41-A-04</v>
          </cell>
          <cell r="E665" t="str">
            <v>UC</v>
          </cell>
          <cell r="F665" t="str">
            <v>160*155*10*8</v>
          </cell>
          <cell r="G665" t="e">
            <v>#N/A</v>
          </cell>
          <cell r="H665" t="e">
            <v>#N/A</v>
          </cell>
          <cell r="I665" t="e">
            <v>#N/A</v>
          </cell>
          <cell r="J665" t="e">
            <v>#N/A</v>
          </cell>
          <cell r="K665" t="e">
            <v>#N/A</v>
          </cell>
          <cell r="L665">
            <v>104.95</v>
          </cell>
          <cell r="M665">
            <v>2</v>
          </cell>
          <cell r="N665" t="e">
            <v>#N/A</v>
          </cell>
          <cell r="O665">
            <v>2</v>
          </cell>
          <cell r="P665">
            <v>209.9</v>
          </cell>
          <cell r="Q665"/>
          <cell r="R665"/>
          <cell r="S665"/>
          <cell r="T665"/>
          <cell r="U665" t="str">
            <v>UC160*155*10*8</v>
          </cell>
        </row>
        <row r="666">
          <cell r="D666" t="str">
            <v>S41-B-03</v>
          </cell>
          <cell r="E666" t="str">
            <v>UC</v>
          </cell>
          <cell r="F666" t="str">
            <v>160*160*12*8</v>
          </cell>
          <cell r="G666" t="e">
            <v>#N/A</v>
          </cell>
          <cell r="H666" t="e">
            <v>#N/A</v>
          </cell>
          <cell r="I666" t="e">
            <v>#N/A</v>
          </cell>
          <cell r="J666" t="e">
            <v>#N/A</v>
          </cell>
          <cell r="K666" t="e">
            <v>#N/A</v>
          </cell>
          <cell r="L666">
            <v>90.12</v>
          </cell>
          <cell r="M666">
            <v>1</v>
          </cell>
          <cell r="N666" t="e">
            <v>#N/A</v>
          </cell>
          <cell r="O666" t="e">
            <v>#N/A</v>
          </cell>
          <cell r="P666" t="e">
            <v>#N/A</v>
          </cell>
          <cell r="Q666">
            <v>0</v>
          </cell>
          <cell r="R666">
            <v>0</v>
          </cell>
          <cell r="S666" t="e">
            <v>#N/A</v>
          </cell>
          <cell r="T666" t="e">
            <v>#N/A</v>
          </cell>
          <cell r="U666" t="str">
            <v>UC160*160*12*8</v>
          </cell>
        </row>
        <row r="667">
          <cell r="D667" t="str">
            <v>S41-B-05</v>
          </cell>
          <cell r="E667" t="str">
            <v>UC</v>
          </cell>
          <cell r="F667" t="str">
            <v>160*160*12*8</v>
          </cell>
          <cell r="G667" t="e">
            <v>#N/A</v>
          </cell>
          <cell r="H667" t="e">
            <v>#N/A</v>
          </cell>
          <cell r="I667" t="e">
            <v>#N/A</v>
          </cell>
          <cell r="J667" t="e">
            <v>#N/A</v>
          </cell>
          <cell r="K667" t="e">
            <v>#N/A</v>
          </cell>
          <cell r="L667">
            <v>86.54</v>
          </cell>
          <cell r="M667">
            <v>1</v>
          </cell>
          <cell r="N667" t="e">
            <v>#N/A</v>
          </cell>
          <cell r="O667" t="e">
            <v>#N/A</v>
          </cell>
          <cell r="P667" t="e">
            <v>#N/A</v>
          </cell>
          <cell r="Q667">
            <v>0</v>
          </cell>
          <cell r="R667">
            <v>0</v>
          </cell>
          <cell r="S667" t="e">
            <v>#N/A</v>
          </cell>
          <cell r="T667" t="e">
            <v>#N/A</v>
          </cell>
          <cell r="U667" t="str">
            <v>UC160*160*12*8</v>
          </cell>
        </row>
        <row r="668">
          <cell r="D668" t="str">
            <v>S41-B-06</v>
          </cell>
          <cell r="E668" t="str">
            <v>UC</v>
          </cell>
          <cell r="F668" t="str">
            <v>160*160*12*8</v>
          </cell>
          <cell r="G668" t="e">
            <v>#N/A</v>
          </cell>
          <cell r="H668" t="e">
            <v>#N/A</v>
          </cell>
          <cell r="I668" t="e">
            <v>#N/A</v>
          </cell>
          <cell r="J668" t="e">
            <v>#N/A</v>
          </cell>
          <cell r="K668" t="e">
            <v>#N/A</v>
          </cell>
          <cell r="L668">
            <v>98.07</v>
          </cell>
          <cell r="M668">
            <v>1</v>
          </cell>
          <cell r="N668" t="e">
            <v>#N/A</v>
          </cell>
          <cell r="O668" t="e">
            <v>#N/A</v>
          </cell>
          <cell r="P668" t="e">
            <v>#N/A</v>
          </cell>
          <cell r="Q668">
            <v>0</v>
          </cell>
          <cell r="R668">
            <v>0</v>
          </cell>
          <cell r="S668" t="e">
            <v>#N/A</v>
          </cell>
          <cell r="T668" t="e">
            <v>#N/A</v>
          </cell>
          <cell r="U668" t="str">
            <v>UC160*160*12*8</v>
          </cell>
        </row>
        <row r="669">
          <cell r="D669" t="str">
            <v>S41-C-03</v>
          </cell>
          <cell r="E669" t="str">
            <v>UC</v>
          </cell>
          <cell r="F669" t="str">
            <v>160*160*12*8</v>
          </cell>
          <cell r="G669" t="e">
            <v>#N/A</v>
          </cell>
          <cell r="H669" t="e">
            <v>#N/A</v>
          </cell>
          <cell r="I669" t="e">
            <v>#N/A</v>
          </cell>
          <cell r="J669" t="e">
            <v>#N/A</v>
          </cell>
          <cell r="K669" t="e">
            <v>#N/A</v>
          </cell>
          <cell r="L669">
            <v>63.01</v>
          </cell>
          <cell r="M669">
            <v>1</v>
          </cell>
          <cell r="N669" t="e">
            <v>#N/A</v>
          </cell>
          <cell r="O669" t="e">
            <v>#N/A</v>
          </cell>
          <cell r="P669" t="e">
            <v>#N/A</v>
          </cell>
          <cell r="Q669">
            <v>0</v>
          </cell>
          <cell r="R669">
            <v>0</v>
          </cell>
          <cell r="S669" t="e">
            <v>#N/A</v>
          </cell>
          <cell r="T669" t="e">
            <v>#N/A</v>
          </cell>
          <cell r="U669" t="str">
            <v>UC160*160*12*8</v>
          </cell>
        </row>
        <row r="670">
          <cell r="D670" t="str">
            <v>S41-C-04</v>
          </cell>
          <cell r="E670" t="str">
            <v>UC</v>
          </cell>
          <cell r="F670" t="str">
            <v>160*160*12*8</v>
          </cell>
          <cell r="G670" t="e">
            <v>#N/A</v>
          </cell>
          <cell r="H670" t="e">
            <v>#N/A</v>
          </cell>
          <cell r="I670" t="e">
            <v>#N/A</v>
          </cell>
          <cell r="J670" t="e">
            <v>#N/A</v>
          </cell>
          <cell r="K670" t="e">
            <v>#N/A</v>
          </cell>
          <cell r="L670">
            <v>114.05</v>
          </cell>
          <cell r="M670">
            <v>2</v>
          </cell>
          <cell r="N670" t="e">
            <v>#N/A</v>
          </cell>
          <cell r="O670" t="e">
            <v>#N/A</v>
          </cell>
          <cell r="P670" t="e">
            <v>#N/A</v>
          </cell>
          <cell r="Q670">
            <v>0</v>
          </cell>
          <cell r="R670">
            <v>0</v>
          </cell>
          <cell r="S670" t="e">
            <v>#N/A</v>
          </cell>
          <cell r="T670" t="e">
            <v>#N/A</v>
          </cell>
          <cell r="U670" t="str">
            <v>UC160*160*12*8</v>
          </cell>
        </row>
        <row r="671">
          <cell r="D671" t="str">
            <v>S41-E-03</v>
          </cell>
          <cell r="E671" t="str">
            <v>UC</v>
          </cell>
          <cell r="F671" t="str">
            <v>160*160*12*8</v>
          </cell>
          <cell r="G671" t="e">
            <v>#N/A</v>
          </cell>
          <cell r="H671" t="e">
            <v>#N/A</v>
          </cell>
          <cell r="I671" t="e">
            <v>#N/A</v>
          </cell>
          <cell r="J671" t="e">
            <v>#N/A</v>
          </cell>
          <cell r="K671" t="e">
            <v>#N/A</v>
          </cell>
          <cell r="L671">
            <v>63.01</v>
          </cell>
          <cell r="M671">
            <v>1</v>
          </cell>
          <cell r="N671" t="e">
            <v>#N/A</v>
          </cell>
          <cell r="O671">
            <v>1</v>
          </cell>
          <cell r="P671">
            <v>63.01</v>
          </cell>
          <cell r="Q671"/>
          <cell r="R671"/>
          <cell r="S671"/>
          <cell r="T671"/>
          <cell r="U671" t="str">
            <v>UC160*160*12*8</v>
          </cell>
        </row>
        <row r="672">
          <cell r="D672" t="str">
            <v>S41-E-04</v>
          </cell>
          <cell r="E672" t="str">
            <v>UC</v>
          </cell>
          <cell r="F672" t="str">
            <v>160*160*12*8</v>
          </cell>
          <cell r="G672" t="e">
            <v>#N/A</v>
          </cell>
          <cell r="H672" t="e">
            <v>#N/A</v>
          </cell>
          <cell r="I672" t="e">
            <v>#N/A</v>
          </cell>
          <cell r="J672" t="e">
            <v>#N/A</v>
          </cell>
          <cell r="K672" t="e">
            <v>#N/A</v>
          </cell>
          <cell r="L672">
            <v>114.05</v>
          </cell>
          <cell r="M672">
            <v>2</v>
          </cell>
          <cell r="N672" t="e">
            <v>#N/A</v>
          </cell>
          <cell r="O672">
            <v>2</v>
          </cell>
          <cell r="P672">
            <v>228.1</v>
          </cell>
          <cell r="Q672"/>
          <cell r="R672"/>
          <cell r="S672"/>
          <cell r="T672"/>
          <cell r="U672" t="str">
            <v>UC160*160*12*8</v>
          </cell>
        </row>
        <row r="673">
          <cell r="D673" t="str">
            <v>S41-F-03</v>
          </cell>
          <cell r="E673" t="str">
            <v>UC</v>
          </cell>
          <cell r="F673" t="str">
            <v>160*160*12*8</v>
          </cell>
          <cell r="G673" t="e">
            <v>#N/A</v>
          </cell>
          <cell r="H673" t="e">
            <v>#N/A</v>
          </cell>
          <cell r="I673" t="e">
            <v>#N/A</v>
          </cell>
          <cell r="J673" t="e">
            <v>#N/A</v>
          </cell>
          <cell r="K673" t="e">
            <v>#N/A</v>
          </cell>
          <cell r="L673">
            <v>90.12</v>
          </cell>
          <cell r="M673">
            <v>1</v>
          </cell>
          <cell r="N673" t="e">
            <v>#N/A</v>
          </cell>
          <cell r="O673">
            <v>1</v>
          </cell>
          <cell r="P673">
            <v>90.12</v>
          </cell>
          <cell r="Q673"/>
          <cell r="R673"/>
          <cell r="S673"/>
          <cell r="T673"/>
          <cell r="U673" t="str">
            <v>UC160*160*12*8</v>
          </cell>
        </row>
        <row r="674">
          <cell r="D674" t="str">
            <v>S41-F-04</v>
          </cell>
          <cell r="E674" t="str">
            <v>UC</v>
          </cell>
          <cell r="F674" t="str">
            <v>160*160*12*8</v>
          </cell>
          <cell r="G674" t="e">
            <v>#N/A</v>
          </cell>
          <cell r="H674" t="e">
            <v>#N/A</v>
          </cell>
          <cell r="I674" t="e">
            <v>#N/A</v>
          </cell>
          <cell r="J674" t="e">
            <v>#N/A</v>
          </cell>
          <cell r="K674" t="e">
            <v>#N/A</v>
          </cell>
          <cell r="L674">
            <v>85.55</v>
          </cell>
          <cell r="M674">
            <v>1</v>
          </cell>
          <cell r="N674" t="e">
            <v>#N/A</v>
          </cell>
          <cell r="O674">
            <v>1</v>
          </cell>
          <cell r="P674">
            <v>85.55</v>
          </cell>
          <cell r="Q674">
            <v>0</v>
          </cell>
          <cell r="R674">
            <v>0</v>
          </cell>
          <cell r="S674">
            <v>1</v>
          </cell>
          <cell r="T674">
            <v>85.55</v>
          </cell>
          <cell r="U674" t="str">
            <v>UC160*160*12*8</v>
          </cell>
        </row>
        <row r="675">
          <cell r="D675" t="str">
            <v>S41-F-05</v>
          </cell>
          <cell r="E675" t="str">
            <v>UC</v>
          </cell>
          <cell r="F675" t="str">
            <v>160*160*12*8</v>
          </cell>
          <cell r="G675" t="e">
            <v>#N/A</v>
          </cell>
          <cell r="H675" t="e">
            <v>#N/A</v>
          </cell>
          <cell r="I675" t="e">
            <v>#N/A</v>
          </cell>
          <cell r="J675" t="e">
            <v>#N/A</v>
          </cell>
          <cell r="K675" t="e">
            <v>#N/A</v>
          </cell>
          <cell r="L675">
            <v>86.54</v>
          </cell>
          <cell r="M675">
            <v>1</v>
          </cell>
          <cell r="N675" t="e">
            <v>#N/A</v>
          </cell>
          <cell r="O675">
            <v>1</v>
          </cell>
          <cell r="P675">
            <v>86.54</v>
          </cell>
          <cell r="Q675">
            <v>0</v>
          </cell>
          <cell r="R675">
            <v>0</v>
          </cell>
          <cell r="S675">
            <v>1</v>
          </cell>
          <cell r="T675">
            <v>86.54</v>
          </cell>
          <cell r="U675" t="str">
            <v>UC160*160*12*8</v>
          </cell>
        </row>
        <row r="676">
          <cell r="D676" t="str">
            <v>S41-G'-02</v>
          </cell>
          <cell r="E676" t="str">
            <v>UC</v>
          </cell>
          <cell r="F676" t="str">
            <v>160*155*10*8</v>
          </cell>
          <cell r="G676" t="e">
            <v>#N/A</v>
          </cell>
          <cell r="H676" t="e">
            <v>#N/A</v>
          </cell>
          <cell r="I676" t="e">
            <v>#N/A</v>
          </cell>
          <cell r="J676" t="e">
            <v>#N/A</v>
          </cell>
          <cell r="K676" t="e">
            <v>#N/A</v>
          </cell>
          <cell r="L676">
            <v>72.930000000000007</v>
          </cell>
          <cell r="M676">
            <v>1</v>
          </cell>
          <cell r="N676" t="e">
            <v>#N/A</v>
          </cell>
          <cell r="O676" t="e">
            <v>#N/A</v>
          </cell>
          <cell r="P676" t="e">
            <v>#N/A</v>
          </cell>
          <cell r="Q676"/>
          <cell r="R676"/>
          <cell r="S676"/>
          <cell r="T676"/>
          <cell r="U676" t="str">
            <v>UC160*155*10*8</v>
          </cell>
        </row>
        <row r="677">
          <cell r="D677" t="str">
            <v>S41-G'-03</v>
          </cell>
          <cell r="E677" t="str">
            <v>UC</v>
          </cell>
          <cell r="F677" t="str">
            <v>160*155*10*8</v>
          </cell>
          <cell r="G677" t="e">
            <v>#N/A</v>
          </cell>
          <cell r="H677" t="e">
            <v>#N/A</v>
          </cell>
          <cell r="I677" t="e">
            <v>#N/A</v>
          </cell>
          <cell r="J677" t="e">
            <v>#N/A</v>
          </cell>
          <cell r="K677" t="e">
            <v>#N/A</v>
          </cell>
          <cell r="L677">
            <v>78.27</v>
          </cell>
          <cell r="M677">
            <v>2</v>
          </cell>
          <cell r="N677" t="e">
            <v>#N/A</v>
          </cell>
          <cell r="O677" t="e">
            <v>#N/A</v>
          </cell>
          <cell r="P677" t="e">
            <v>#N/A</v>
          </cell>
          <cell r="Q677"/>
          <cell r="R677"/>
          <cell r="S677"/>
          <cell r="T677"/>
          <cell r="U677" t="str">
            <v>UC160*155*10*8</v>
          </cell>
        </row>
        <row r="678">
          <cell r="D678" t="str">
            <v>S41-G-03</v>
          </cell>
          <cell r="E678" t="str">
            <v>UC</v>
          </cell>
          <cell r="F678" t="str">
            <v>160*155*10*8</v>
          </cell>
          <cell r="G678" t="e">
            <v>#N/A</v>
          </cell>
          <cell r="H678" t="e">
            <v>#N/A</v>
          </cell>
          <cell r="I678" t="e">
            <v>#N/A</v>
          </cell>
          <cell r="J678" t="e">
            <v>#N/A</v>
          </cell>
          <cell r="K678" t="e">
            <v>#N/A</v>
          </cell>
          <cell r="L678">
            <v>60.27</v>
          </cell>
          <cell r="M678">
            <v>1</v>
          </cell>
          <cell r="N678" t="e">
            <v>#N/A</v>
          </cell>
          <cell r="O678">
            <v>1</v>
          </cell>
          <cell r="P678">
            <v>60.27</v>
          </cell>
          <cell r="Q678">
            <v>0</v>
          </cell>
          <cell r="R678">
            <v>0</v>
          </cell>
          <cell r="S678">
            <v>1</v>
          </cell>
          <cell r="T678">
            <v>60.27</v>
          </cell>
          <cell r="U678" t="str">
            <v>UC160*155*10*8</v>
          </cell>
        </row>
        <row r="679">
          <cell r="D679" t="str">
            <v>S41-G-04</v>
          </cell>
          <cell r="E679" t="str">
            <v>UC</v>
          </cell>
          <cell r="F679" t="str">
            <v>160*155*10*8</v>
          </cell>
          <cell r="G679" t="e">
            <v>#N/A</v>
          </cell>
          <cell r="H679" t="e">
            <v>#N/A</v>
          </cell>
          <cell r="I679" t="e">
            <v>#N/A</v>
          </cell>
          <cell r="J679" t="e">
            <v>#N/A</v>
          </cell>
          <cell r="K679" t="e">
            <v>#N/A</v>
          </cell>
          <cell r="L679">
            <v>104.95</v>
          </cell>
          <cell r="M679">
            <v>2</v>
          </cell>
          <cell r="N679" t="e">
            <v>#N/A</v>
          </cell>
          <cell r="O679">
            <v>2</v>
          </cell>
          <cell r="P679">
            <v>209.9</v>
          </cell>
          <cell r="Q679">
            <v>0</v>
          </cell>
          <cell r="R679">
            <v>0</v>
          </cell>
          <cell r="S679">
            <v>2</v>
          </cell>
          <cell r="T679">
            <v>209.9</v>
          </cell>
          <cell r="U679" t="str">
            <v>UC160*155*10*8</v>
          </cell>
        </row>
        <row r="680">
          <cell r="D680" t="str">
            <v>S-41-01-U</v>
          </cell>
          <cell r="E680" t="str">
            <v>UC</v>
          </cell>
          <cell r="F680" t="str">
            <v>200*210*12*10</v>
          </cell>
          <cell r="G680" t="e">
            <v>#N/A</v>
          </cell>
          <cell r="H680" t="e">
            <v>#N/A</v>
          </cell>
          <cell r="I680" t="e">
            <v>#N/A</v>
          </cell>
          <cell r="J680" t="e">
            <v>#N/A</v>
          </cell>
          <cell r="K680" t="e">
            <v>#N/A</v>
          </cell>
          <cell r="L680">
            <v>272.27999999999997</v>
          </cell>
          <cell r="M680">
            <v>1</v>
          </cell>
          <cell r="N680" t="e">
            <v>#N/A</v>
          </cell>
          <cell r="O680">
            <v>1</v>
          </cell>
          <cell r="P680"/>
          <cell r="Q680">
            <v>0</v>
          </cell>
          <cell r="R680">
            <v>0</v>
          </cell>
          <cell r="S680">
            <v>1</v>
          </cell>
          <cell r="T680">
            <v>0</v>
          </cell>
          <cell r="U680" t="str">
            <v>UC200*210*12*10</v>
          </cell>
        </row>
        <row r="681">
          <cell r="D681" t="str">
            <v>S-41-02-U</v>
          </cell>
          <cell r="E681" t="str">
            <v>UC</v>
          </cell>
          <cell r="F681" t="str">
            <v>200*210*12*10</v>
          </cell>
          <cell r="G681" t="e">
            <v>#N/A</v>
          </cell>
          <cell r="H681" t="e">
            <v>#N/A</v>
          </cell>
          <cell r="I681" t="e">
            <v>#N/A</v>
          </cell>
          <cell r="J681" t="e">
            <v>#N/A</v>
          </cell>
          <cell r="K681" t="e">
            <v>#N/A</v>
          </cell>
          <cell r="L681">
            <v>358.38</v>
          </cell>
          <cell r="M681">
            <v>1</v>
          </cell>
          <cell r="N681" t="e">
            <v>#N/A</v>
          </cell>
          <cell r="O681">
            <v>1</v>
          </cell>
          <cell r="P681"/>
          <cell r="Q681">
            <v>0</v>
          </cell>
          <cell r="R681">
            <v>0</v>
          </cell>
          <cell r="S681">
            <v>1</v>
          </cell>
          <cell r="T681">
            <v>0</v>
          </cell>
          <cell r="U681" t="str">
            <v>UC200*210*12*10</v>
          </cell>
        </row>
        <row r="682">
          <cell r="D682" t="str">
            <v>S-41-03-U</v>
          </cell>
          <cell r="E682" t="str">
            <v>UC</v>
          </cell>
          <cell r="F682" t="str">
            <v>200*210*12*10</v>
          </cell>
          <cell r="G682" t="e">
            <v>#N/A</v>
          </cell>
          <cell r="H682" t="e">
            <v>#N/A</v>
          </cell>
          <cell r="I682" t="e">
            <v>#N/A</v>
          </cell>
          <cell r="J682" t="e">
            <v>#N/A</v>
          </cell>
          <cell r="K682" t="e">
            <v>#N/A</v>
          </cell>
          <cell r="L682">
            <v>272.27999999999997</v>
          </cell>
          <cell r="M682">
            <v>1</v>
          </cell>
          <cell r="N682" t="e">
            <v>#N/A</v>
          </cell>
          <cell r="O682">
            <v>1</v>
          </cell>
          <cell r="P682"/>
          <cell r="Q682">
            <v>0</v>
          </cell>
          <cell r="R682">
            <v>0</v>
          </cell>
          <cell r="S682">
            <v>1</v>
          </cell>
          <cell r="T682">
            <v>0</v>
          </cell>
          <cell r="U682" t="str">
            <v>UC200*210*12*10</v>
          </cell>
        </row>
        <row r="683">
          <cell r="D683" t="str">
            <v>S-41-04-U</v>
          </cell>
          <cell r="E683" t="str">
            <v>UC</v>
          </cell>
          <cell r="F683" t="str">
            <v>200*210*12*10</v>
          </cell>
          <cell r="G683" t="e">
            <v>#N/A</v>
          </cell>
          <cell r="H683" t="e">
            <v>#N/A</v>
          </cell>
          <cell r="I683" t="e">
            <v>#N/A</v>
          </cell>
          <cell r="J683" t="e">
            <v>#N/A</v>
          </cell>
          <cell r="K683" t="e">
            <v>#N/A</v>
          </cell>
          <cell r="L683">
            <v>403.71</v>
          </cell>
          <cell r="M683">
            <v>1</v>
          </cell>
          <cell r="N683" t="e">
            <v>#N/A</v>
          </cell>
          <cell r="O683">
            <v>1</v>
          </cell>
          <cell r="P683"/>
          <cell r="Q683">
            <v>0</v>
          </cell>
          <cell r="R683">
            <v>0</v>
          </cell>
          <cell r="S683">
            <v>1</v>
          </cell>
          <cell r="T683">
            <v>0</v>
          </cell>
          <cell r="U683" t="str">
            <v>UC200*210*12*10</v>
          </cell>
        </row>
        <row r="684">
          <cell r="D684" t="str">
            <v>S-41-05-U</v>
          </cell>
          <cell r="E684" t="str">
            <v>UC</v>
          </cell>
          <cell r="F684" t="str">
            <v>200*210*12*10</v>
          </cell>
          <cell r="G684" t="e">
            <v>#N/A</v>
          </cell>
          <cell r="H684" t="e">
            <v>#N/A</v>
          </cell>
          <cell r="I684" t="e">
            <v>#N/A</v>
          </cell>
          <cell r="J684" t="e">
            <v>#N/A</v>
          </cell>
          <cell r="K684" t="e">
            <v>#N/A</v>
          </cell>
          <cell r="L684">
            <v>285.58</v>
          </cell>
          <cell r="M684">
            <v>4</v>
          </cell>
          <cell r="N684" t="e">
            <v>#N/A</v>
          </cell>
          <cell r="O684">
            <v>4</v>
          </cell>
          <cell r="P684"/>
          <cell r="Q684">
            <v>0</v>
          </cell>
          <cell r="R684">
            <v>0</v>
          </cell>
          <cell r="S684">
            <v>4</v>
          </cell>
          <cell r="T684">
            <v>0</v>
          </cell>
          <cell r="U684" t="str">
            <v>UC200*210*12*10</v>
          </cell>
        </row>
        <row r="685">
          <cell r="D685" t="str">
            <v>S-41-06-U</v>
          </cell>
          <cell r="E685" t="str">
            <v>UC</v>
          </cell>
          <cell r="F685" t="str">
            <v>200*210*12*10</v>
          </cell>
          <cell r="G685" t="e">
            <v>#N/A</v>
          </cell>
          <cell r="H685" t="e">
            <v>#N/A</v>
          </cell>
          <cell r="I685" t="e">
            <v>#N/A</v>
          </cell>
          <cell r="J685" t="e">
            <v>#N/A</v>
          </cell>
          <cell r="K685" t="e">
            <v>#N/A</v>
          </cell>
          <cell r="L685">
            <v>416.2</v>
          </cell>
          <cell r="M685">
            <v>3</v>
          </cell>
          <cell r="N685" t="e">
            <v>#N/A</v>
          </cell>
          <cell r="O685">
            <v>3</v>
          </cell>
          <cell r="P685"/>
          <cell r="Q685"/>
          <cell r="R685"/>
          <cell r="S685"/>
          <cell r="T685"/>
          <cell r="U685" t="str">
            <v>UC200*210*12*10</v>
          </cell>
        </row>
        <row r="686">
          <cell r="D686" t="str">
            <v>S-41-08-U</v>
          </cell>
          <cell r="E686" t="str">
            <v>UC</v>
          </cell>
          <cell r="F686" t="str">
            <v>200*210*12*10</v>
          </cell>
          <cell r="G686" t="e">
            <v>#N/A</v>
          </cell>
          <cell r="H686" t="e">
            <v>#N/A</v>
          </cell>
          <cell r="I686" t="e">
            <v>#N/A</v>
          </cell>
          <cell r="J686" t="e">
            <v>#N/A</v>
          </cell>
          <cell r="K686" t="e">
            <v>#N/A</v>
          </cell>
          <cell r="L686">
            <v>418.64</v>
          </cell>
          <cell r="M686">
            <v>1</v>
          </cell>
          <cell r="N686" t="e">
            <v>#N/A</v>
          </cell>
          <cell r="O686" t="e">
            <v>#N/A</v>
          </cell>
          <cell r="P686"/>
          <cell r="Q686"/>
          <cell r="R686"/>
          <cell r="S686"/>
          <cell r="T686"/>
          <cell r="U686" t="str">
            <v>UC200*210*12*10</v>
          </cell>
        </row>
        <row r="687">
          <cell r="D687" t="str">
            <v>S-41-01-L</v>
          </cell>
          <cell r="E687" t="str">
            <v>UC</v>
          </cell>
          <cell r="F687" t="str">
            <v>200*210*12*10</v>
          </cell>
          <cell r="G687" t="e">
            <v>#N/A</v>
          </cell>
          <cell r="H687" t="e">
            <v>#N/A</v>
          </cell>
          <cell r="I687" t="e">
            <v>#N/A</v>
          </cell>
          <cell r="J687" t="e">
            <v>#N/A</v>
          </cell>
          <cell r="K687" t="e">
            <v>#N/A</v>
          </cell>
          <cell r="L687">
            <v>272.27999999999997</v>
          </cell>
          <cell r="M687">
            <v>1</v>
          </cell>
          <cell r="N687" t="e">
            <v>#N/A</v>
          </cell>
          <cell r="O687">
            <v>1</v>
          </cell>
          <cell r="P687">
            <v>272.27999999999997</v>
          </cell>
          <cell r="Q687"/>
          <cell r="R687"/>
          <cell r="S687"/>
          <cell r="T687"/>
          <cell r="U687" t="str">
            <v>UC200*210*12*10</v>
          </cell>
        </row>
        <row r="688">
          <cell r="D688" t="str">
            <v>S-41-02-L</v>
          </cell>
          <cell r="E688" t="str">
            <v>UC</v>
          </cell>
          <cell r="F688" t="str">
            <v>200*210*12*10</v>
          </cell>
          <cell r="G688" t="e">
            <v>#N/A</v>
          </cell>
          <cell r="H688" t="e">
            <v>#N/A</v>
          </cell>
          <cell r="I688" t="e">
            <v>#N/A</v>
          </cell>
          <cell r="J688" t="e">
            <v>#N/A</v>
          </cell>
          <cell r="K688" t="e">
            <v>#N/A</v>
          </cell>
          <cell r="L688">
            <v>358.38</v>
          </cell>
          <cell r="M688">
            <v>1</v>
          </cell>
          <cell r="N688" t="e">
            <v>#N/A</v>
          </cell>
          <cell r="O688">
            <v>1</v>
          </cell>
          <cell r="P688">
            <v>358.38</v>
          </cell>
          <cell r="Q688">
            <v>0</v>
          </cell>
          <cell r="R688">
            <v>0</v>
          </cell>
          <cell r="S688">
            <v>1</v>
          </cell>
          <cell r="T688">
            <v>358.38</v>
          </cell>
          <cell r="U688" t="str">
            <v>UC200*210*12*10</v>
          </cell>
        </row>
        <row r="689">
          <cell r="D689" t="str">
            <v>S-41-03-L</v>
          </cell>
          <cell r="E689" t="str">
            <v>UC</v>
          </cell>
          <cell r="F689" t="str">
            <v>200*210*12*10</v>
          </cell>
          <cell r="G689" t="e">
            <v>#N/A</v>
          </cell>
          <cell r="H689" t="e">
            <v>#N/A</v>
          </cell>
          <cell r="I689" t="e">
            <v>#N/A</v>
          </cell>
          <cell r="J689" t="e">
            <v>#N/A</v>
          </cell>
          <cell r="K689" t="e">
            <v>#N/A</v>
          </cell>
          <cell r="L689">
            <v>272.27999999999997</v>
          </cell>
          <cell r="M689">
            <v>1</v>
          </cell>
          <cell r="N689" t="e">
            <v>#N/A</v>
          </cell>
          <cell r="O689">
            <v>1</v>
          </cell>
          <cell r="P689">
            <v>272.27999999999997</v>
          </cell>
          <cell r="Q689">
            <v>0</v>
          </cell>
          <cell r="R689">
            <v>0</v>
          </cell>
          <cell r="S689">
            <v>1</v>
          </cell>
          <cell r="T689">
            <v>272.27999999999997</v>
          </cell>
          <cell r="U689" t="str">
            <v>UC200*210*12*10</v>
          </cell>
        </row>
        <row r="690">
          <cell r="D690" t="str">
            <v>S-41-04-L</v>
          </cell>
          <cell r="E690" t="str">
            <v>UC</v>
          </cell>
          <cell r="F690" t="str">
            <v>200*210*12*10</v>
          </cell>
          <cell r="G690" t="e">
            <v>#N/A</v>
          </cell>
          <cell r="H690" t="e">
            <v>#N/A</v>
          </cell>
          <cell r="I690" t="e">
            <v>#N/A</v>
          </cell>
          <cell r="J690" t="e">
            <v>#N/A</v>
          </cell>
          <cell r="K690" t="e">
            <v>#N/A</v>
          </cell>
          <cell r="L690">
            <v>403.71</v>
          </cell>
          <cell r="M690">
            <v>1</v>
          </cell>
          <cell r="N690" t="e">
            <v>#N/A</v>
          </cell>
          <cell r="O690">
            <v>1</v>
          </cell>
          <cell r="P690">
            <v>403.71</v>
          </cell>
          <cell r="Q690">
            <v>0</v>
          </cell>
          <cell r="R690">
            <v>0</v>
          </cell>
          <cell r="S690">
            <v>1</v>
          </cell>
          <cell r="T690">
            <v>403.71</v>
          </cell>
          <cell r="U690" t="str">
            <v>UC200*210*12*10</v>
          </cell>
        </row>
        <row r="691">
          <cell r="D691" t="str">
            <v>S-41-05-L</v>
          </cell>
          <cell r="E691" t="str">
            <v>UC</v>
          </cell>
          <cell r="F691" t="str">
            <v>200*210*12*10</v>
          </cell>
          <cell r="G691" t="e">
            <v>#N/A</v>
          </cell>
          <cell r="H691" t="e">
            <v>#N/A</v>
          </cell>
          <cell r="I691" t="e">
            <v>#N/A</v>
          </cell>
          <cell r="J691" t="e">
            <v>#N/A</v>
          </cell>
          <cell r="K691" t="e">
            <v>#N/A</v>
          </cell>
          <cell r="L691">
            <v>285.58</v>
          </cell>
          <cell r="M691">
            <v>4</v>
          </cell>
          <cell r="N691" t="e">
            <v>#N/A</v>
          </cell>
          <cell r="O691">
            <v>4</v>
          </cell>
          <cell r="P691">
            <v>1142.32</v>
          </cell>
          <cell r="Q691">
            <v>0</v>
          </cell>
          <cell r="R691">
            <v>0</v>
          </cell>
          <cell r="S691">
            <v>4</v>
          </cell>
          <cell r="T691">
            <v>1142.32</v>
          </cell>
          <cell r="U691" t="str">
            <v>UC200*210*12*10</v>
          </cell>
        </row>
        <row r="692">
          <cell r="D692" t="str">
            <v>S-41-06-L</v>
          </cell>
          <cell r="E692" t="str">
            <v>UC</v>
          </cell>
          <cell r="F692" t="str">
            <v>200*210*12*10</v>
          </cell>
          <cell r="G692" t="e">
            <v>#N/A</v>
          </cell>
          <cell r="H692" t="e">
            <v>#N/A</v>
          </cell>
          <cell r="I692" t="e">
            <v>#N/A</v>
          </cell>
          <cell r="J692" t="e">
            <v>#N/A</v>
          </cell>
          <cell r="K692" t="e">
            <v>#N/A</v>
          </cell>
          <cell r="L692">
            <v>416.2</v>
          </cell>
          <cell r="M692">
            <v>3</v>
          </cell>
          <cell r="N692" t="e">
            <v>#N/A</v>
          </cell>
          <cell r="O692">
            <v>3</v>
          </cell>
          <cell r="P692">
            <v>1248.5999999999999</v>
          </cell>
          <cell r="Q692">
            <v>0</v>
          </cell>
          <cell r="R692">
            <v>0</v>
          </cell>
          <cell r="S692">
            <v>3</v>
          </cell>
          <cell r="T692">
            <v>1248.5999999999999</v>
          </cell>
          <cell r="U692" t="str">
            <v>UC200*210*12*10</v>
          </cell>
        </row>
        <row r="693">
          <cell r="D693" t="str">
            <v>S-41-08-L</v>
          </cell>
          <cell r="E693" t="str">
            <v>UC</v>
          </cell>
          <cell r="F693" t="str">
            <v>200*210*12*10</v>
          </cell>
          <cell r="G693" t="e">
            <v>#N/A</v>
          </cell>
          <cell r="H693" t="e">
            <v>#N/A</v>
          </cell>
          <cell r="I693" t="e">
            <v>#N/A</v>
          </cell>
          <cell r="J693" t="e">
            <v>#N/A</v>
          </cell>
          <cell r="K693" t="e">
            <v>#N/A</v>
          </cell>
          <cell r="L693">
            <v>418.64</v>
          </cell>
          <cell r="M693">
            <v>1</v>
          </cell>
          <cell r="N693" t="e">
            <v>#N/A</v>
          </cell>
          <cell r="O693" t="e">
            <v>#N/A</v>
          </cell>
          <cell r="P693" t="e">
            <v>#N/A</v>
          </cell>
          <cell r="Q693"/>
          <cell r="R693"/>
          <cell r="S693"/>
          <cell r="T693"/>
          <cell r="U693" t="str">
            <v>UC200*210*12*10</v>
          </cell>
        </row>
        <row r="694">
          <cell r="D694" t="str">
            <v>S42-01</v>
          </cell>
          <cell r="E694" t="str">
            <v>UC</v>
          </cell>
          <cell r="F694" t="str">
            <v>160*160*12*8</v>
          </cell>
          <cell r="G694" t="e">
            <v>#N/A</v>
          </cell>
          <cell r="H694" t="e">
            <v>#N/A</v>
          </cell>
          <cell r="I694" t="e">
            <v>#N/A</v>
          </cell>
          <cell r="J694" t="e">
            <v>#N/A</v>
          </cell>
          <cell r="K694" t="e">
            <v>#N/A</v>
          </cell>
          <cell r="L694">
            <v>93.41</v>
          </cell>
          <cell r="M694">
            <v>1</v>
          </cell>
          <cell r="N694" t="e">
            <v>#N/A</v>
          </cell>
          <cell r="O694" t="e">
            <v>#N/A</v>
          </cell>
          <cell r="P694" t="e">
            <v>#N/A</v>
          </cell>
          <cell r="Q694">
            <v>1</v>
          </cell>
          <cell r="R694">
            <v>93.41</v>
          </cell>
          <cell r="S694"/>
          <cell r="T694"/>
          <cell r="U694" t="str">
            <v>UC160*160*12*8</v>
          </cell>
        </row>
        <row r="695">
          <cell r="D695" t="str">
            <v>S42-02</v>
          </cell>
          <cell r="E695" t="str">
            <v>UC</v>
          </cell>
          <cell r="F695" t="str">
            <v>160*160*12*8</v>
          </cell>
          <cell r="G695" t="e">
            <v>#N/A</v>
          </cell>
          <cell r="H695" t="e">
            <v>#N/A</v>
          </cell>
          <cell r="I695" t="e">
            <v>#N/A</v>
          </cell>
          <cell r="J695" t="e">
            <v>#N/A</v>
          </cell>
          <cell r="K695" t="e">
            <v>#N/A</v>
          </cell>
          <cell r="L695">
            <v>92.9</v>
          </cell>
          <cell r="M695">
            <v>14</v>
          </cell>
          <cell r="N695" t="e">
            <v>#N/A</v>
          </cell>
          <cell r="O695">
            <v>4</v>
          </cell>
          <cell r="P695">
            <v>371.6</v>
          </cell>
          <cell r="Q695">
            <v>1</v>
          </cell>
          <cell r="R695">
            <v>92.9</v>
          </cell>
          <cell r="S695"/>
          <cell r="T695"/>
          <cell r="U695" t="str">
            <v>UC160*160*12*8</v>
          </cell>
        </row>
        <row r="696">
          <cell r="D696" t="str">
            <v>S42-03</v>
          </cell>
          <cell r="E696" t="str">
            <v>UC</v>
          </cell>
          <cell r="F696" t="str">
            <v>160*160*12*8</v>
          </cell>
          <cell r="G696" t="e">
            <v>#N/A</v>
          </cell>
          <cell r="H696" t="e">
            <v>#N/A</v>
          </cell>
          <cell r="I696" t="e">
            <v>#N/A</v>
          </cell>
          <cell r="J696" t="e">
            <v>#N/A</v>
          </cell>
          <cell r="K696" t="e">
            <v>#N/A</v>
          </cell>
          <cell r="L696">
            <v>58.41</v>
          </cell>
          <cell r="M696">
            <v>14</v>
          </cell>
          <cell r="N696" t="e">
            <v>#N/A</v>
          </cell>
          <cell r="O696">
            <v>3</v>
          </cell>
          <cell r="P696">
            <v>175.23</v>
          </cell>
          <cell r="Q696">
            <v>1</v>
          </cell>
          <cell r="R696">
            <v>58.41</v>
          </cell>
          <cell r="S696"/>
          <cell r="T696"/>
          <cell r="U696" t="str">
            <v>UC160*160*12*8</v>
          </cell>
        </row>
        <row r="697">
          <cell r="D697" t="str">
            <v>S42-04</v>
          </cell>
          <cell r="E697" t="str">
            <v>UC</v>
          </cell>
          <cell r="F697" t="str">
            <v>220*210*12*8</v>
          </cell>
          <cell r="G697" t="e">
            <v>#N/A</v>
          </cell>
          <cell r="H697" t="e">
            <v>#N/A</v>
          </cell>
          <cell r="I697" t="e">
            <v>#N/A</v>
          </cell>
          <cell r="J697" t="e">
            <v>#N/A</v>
          </cell>
          <cell r="K697" t="e">
            <v>#N/A</v>
          </cell>
          <cell r="L697">
            <v>80.22</v>
          </cell>
          <cell r="M697">
            <v>4</v>
          </cell>
          <cell r="N697" t="e">
            <v>#N/A</v>
          </cell>
          <cell r="O697">
            <v>2</v>
          </cell>
          <cell r="P697">
            <v>160.44</v>
          </cell>
          <cell r="Q697">
            <v>1</v>
          </cell>
          <cell r="R697">
            <v>80.22</v>
          </cell>
          <cell r="S697"/>
          <cell r="T697"/>
          <cell r="U697" t="str">
            <v>UC220*210*12*8</v>
          </cell>
        </row>
        <row r="698">
          <cell r="D698" t="str">
            <v>S42-05</v>
          </cell>
          <cell r="E698" t="str">
            <v>UC</v>
          </cell>
          <cell r="F698" t="str">
            <v>160*160*12*8</v>
          </cell>
          <cell r="G698" t="e">
            <v>#N/A</v>
          </cell>
          <cell r="H698" t="e">
            <v>#N/A</v>
          </cell>
          <cell r="I698" t="e">
            <v>#N/A</v>
          </cell>
          <cell r="J698" t="e">
            <v>#N/A</v>
          </cell>
          <cell r="K698" t="e">
            <v>#N/A</v>
          </cell>
          <cell r="L698">
            <v>73.83</v>
          </cell>
          <cell r="M698">
            <v>1</v>
          </cell>
          <cell r="N698" t="e">
            <v>#N/A</v>
          </cell>
          <cell r="O698" t="e">
            <v>#N/A</v>
          </cell>
          <cell r="P698" t="e">
            <v>#N/A</v>
          </cell>
          <cell r="Q698">
            <v>1</v>
          </cell>
          <cell r="R698">
            <v>73.83</v>
          </cell>
          <cell r="S698"/>
          <cell r="T698"/>
          <cell r="U698" t="str">
            <v>UC160*160*12*8</v>
          </cell>
        </row>
        <row r="699">
          <cell r="D699" t="str">
            <v>S42-06</v>
          </cell>
          <cell r="E699" t="str">
            <v>UC</v>
          </cell>
          <cell r="F699" t="str">
            <v>160*160*12*8</v>
          </cell>
          <cell r="G699" t="e">
            <v>#N/A</v>
          </cell>
          <cell r="H699" t="e">
            <v>#N/A</v>
          </cell>
          <cell r="I699" t="e">
            <v>#N/A</v>
          </cell>
          <cell r="J699" t="e">
            <v>#N/A</v>
          </cell>
          <cell r="K699" t="e">
            <v>#N/A</v>
          </cell>
          <cell r="L699">
            <v>79.48</v>
          </cell>
          <cell r="M699">
            <v>2</v>
          </cell>
          <cell r="N699" t="e">
            <v>#N/A</v>
          </cell>
          <cell r="O699" t="e">
            <v>#N/A</v>
          </cell>
          <cell r="P699" t="e">
            <v>#N/A</v>
          </cell>
          <cell r="Q699">
            <v>1</v>
          </cell>
          <cell r="R699">
            <v>79.48</v>
          </cell>
          <cell r="S699"/>
          <cell r="T699"/>
          <cell r="U699" t="str">
            <v>UC160*160*12*8</v>
          </cell>
        </row>
        <row r="700">
          <cell r="D700" t="str">
            <v>S42-07</v>
          </cell>
          <cell r="E700" t="str">
            <v>UC</v>
          </cell>
          <cell r="F700" t="str">
            <v>220*210*12*8</v>
          </cell>
          <cell r="G700" t="e">
            <v>#N/A</v>
          </cell>
          <cell r="H700" t="e">
            <v>#N/A</v>
          </cell>
          <cell r="I700" t="e">
            <v>#N/A</v>
          </cell>
          <cell r="J700" t="e">
            <v>#N/A</v>
          </cell>
          <cell r="K700" t="e">
            <v>#N/A</v>
          </cell>
          <cell r="L700">
            <v>96.37</v>
          </cell>
          <cell r="M700">
            <v>2</v>
          </cell>
          <cell r="N700" t="e">
            <v>#N/A</v>
          </cell>
          <cell r="O700">
            <v>2</v>
          </cell>
          <cell r="P700">
            <v>192.74</v>
          </cell>
          <cell r="Q700">
            <v>1</v>
          </cell>
          <cell r="R700">
            <v>96.37</v>
          </cell>
          <cell r="S700"/>
          <cell r="T700"/>
          <cell r="U700" t="str">
            <v>UC220*210*12*8</v>
          </cell>
        </row>
        <row r="701">
          <cell r="D701" t="str">
            <v>S42-A-03</v>
          </cell>
          <cell r="E701" t="str">
            <v>UC</v>
          </cell>
          <cell r="F701" t="str">
            <v>160*155*10*8</v>
          </cell>
          <cell r="G701" t="e">
            <v>#N/A</v>
          </cell>
          <cell r="H701" t="e">
            <v>#N/A</v>
          </cell>
          <cell r="I701" t="e">
            <v>#N/A</v>
          </cell>
          <cell r="J701" t="e">
            <v>#N/A</v>
          </cell>
          <cell r="K701" t="e">
            <v>#N/A</v>
          </cell>
          <cell r="L701">
            <v>60.27</v>
          </cell>
          <cell r="M701">
            <v>1</v>
          </cell>
          <cell r="N701" t="e">
            <v>#N/A</v>
          </cell>
          <cell r="O701">
            <v>1</v>
          </cell>
          <cell r="P701">
            <v>60.27</v>
          </cell>
          <cell r="Q701"/>
          <cell r="R701"/>
          <cell r="S701"/>
          <cell r="T701"/>
          <cell r="U701" t="str">
            <v>UC160*155*10*8</v>
          </cell>
        </row>
        <row r="702">
          <cell r="D702" t="str">
            <v>S42-A-04</v>
          </cell>
          <cell r="E702" t="str">
            <v>UC</v>
          </cell>
          <cell r="F702" t="str">
            <v>160*155*10*8</v>
          </cell>
          <cell r="G702" t="e">
            <v>#N/A</v>
          </cell>
          <cell r="H702" t="e">
            <v>#N/A</v>
          </cell>
          <cell r="I702" t="e">
            <v>#N/A</v>
          </cell>
          <cell r="J702" t="e">
            <v>#N/A</v>
          </cell>
          <cell r="K702" t="e">
            <v>#N/A</v>
          </cell>
          <cell r="L702">
            <v>104.95</v>
          </cell>
          <cell r="M702">
            <v>2</v>
          </cell>
          <cell r="N702" t="e">
            <v>#N/A</v>
          </cell>
          <cell r="O702">
            <v>2</v>
          </cell>
          <cell r="P702">
            <v>209.9</v>
          </cell>
          <cell r="Q702"/>
          <cell r="R702"/>
          <cell r="S702"/>
          <cell r="T702"/>
          <cell r="U702" t="str">
            <v>UC160*155*10*8</v>
          </cell>
        </row>
        <row r="703">
          <cell r="D703" t="str">
            <v>S42-B-03</v>
          </cell>
          <cell r="E703" t="str">
            <v>UC</v>
          </cell>
          <cell r="F703" t="str">
            <v>160*160*12*8</v>
          </cell>
          <cell r="G703" t="e">
            <v>#N/A</v>
          </cell>
          <cell r="H703" t="e">
            <v>#N/A</v>
          </cell>
          <cell r="I703" t="e">
            <v>#N/A</v>
          </cell>
          <cell r="J703" t="e">
            <v>#N/A</v>
          </cell>
          <cell r="K703" t="e">
            <v>#N/A</v>
          </cell>
          <cell r="L703">
            <v>90.12</v>
          </cell>
          <cell r="M703">
            <v>1</v>
          </cell>
          <cell r="N703" t="e">
            <v>#N/A</v>
          </cell>
          <cell r="O703">
            <v>1</v>
          </cell>
          <cell r="P703">
            <v>90.12</v>
          </cell>
          <cell r="Q703"/>
          <cell r="R703"/>
          <cell r="S703"/>
          <cell r="T703"/>
          <cell r="U703" t="str">
            <v>UC160*160*12*8</v>
          </cell>
        </row>
        <row r="704">
          <cell r="D704" t="str">
            <v>S42-B-05</v>
          </cell>
          <cell r="E704" t="str">
            <v>UC</v>
          </cell>
          <cell r="F704" t="str">
            <v>160*160*12*8</v>
          </cell>
          <cell r="G704" t="e">
            <v>#N/A</v>
          </cell>
          <cell r="H704" t="e">
            <v>#N/A</v>
          </cell>
          <cell r="I704" t="e">
            <v>#N/A</v>
          </cell>
          <cell r="J704" t="e">
            <v>#N/A</v>
          </cell>
          <cell r="K704" t="e">
            <v>#N/A</v>
          </cell>
          <cell r="L704">
            <v>86.54</v>
          </cell>
          <cell r="M704">
            <v>1</v>
          </cell>
          <cell r="N704" t="e">
            <v>#N/A</v>
          </cell>
          <cell r="O704">
            <v>1</v>
          </cell>
          <cell r="P704">
            <v>86.54</v>
          </cell>
          <cell r="Q704"/>
          <cell r="R704"/>
          <cell r="S704"/>
          <cell r="T704"/>
          <cell r="U704" t="str">
            <v>UC160*160*12*8</v>
          </cell>
        </row>
        <row r="705">
          <cell r="D705" t="str">
            <v>S42-B-06</v>
          </cell>
          <cell r="E705" t="str">
            <v>UC</v>
          </cell>
          <cell r="F705" t="str">
            <v>160*160*12*8</v>
          </cell>
          <cell r="G705" t="e">
            <v>#N/A</v>
          </cell>
          <cell r="H705" t="e">
            <v>#N/A</v>
          </cell>
          <cell r="I705" t="e">
            <v>#N/A</v>
          </cell>
          <cell r="J705" t="e">
            <v>#N/A</v>
          </cell>
          <cell r="K705" t="e">
            <v>#N/A</v>
          </cell>
          <cell r="L705">
            <v>98.07</v>
          </cell>
          <cell r="M705">
            <v>1</v>
          </cell>
          <cell r="N705" t="e">
            <v>#N/A</v>
          </cell>
          <cell r="O705">
            <v>1</v>
          </cell>
          <cell r="P705">
            <v>98.07</v>
          </cell>
          <cell r="Q705"/>
          <cell r="R705"/>
          <cell r="S705"/>
          <cell r="T705"/>
          <cell r="U705" t="str">
            <v>UC160*160*12*8</v>
          </cell>
        </row>
        <row r="706">
          <cell r="D706" t="str">
            <v>S42-C-03</v>
          </cell>
          <cell r="E706" t="str">
            <v>UC</v>
          </cell>
          <cell r="F706" t="str">
            <v>160*160*12*8</v>
          </cell>
          <cell r="G706" t="e">
            <v>#N/A</v>
          </cell>
          <cell r="H706" t="e">
            <v>#N/A</v>
          </cell>
          <cell r="I706" t="e">
            <v>#N/A</v>
          </cell>
          <cell r="J706" t="e">
            <v>#N/A</v>
          </cell>
          <cell r="K706" t="e">
            <v>#N/A</v>
          </cell>
          <cell r="L706">
            <v>63.01</v>
          </cell>
          <cell r="M706">
            <v>1</v>
          </cell>
          <cell r="N706" t="e">
            <v>#N/A</v>
          </cell>
          <cell r="O706">
            <v>1</v>
          </cell>
          <cell r="P706">
            <v>63.01</v>
          </cell>
          <cell r="Q706"/>
          <cell r="R706"/>
          <cell r="S706"/>
          <cell r="T706"/>
          <cell r="U706" t="str">
            <v>UC160*160*12*8</v>
          </cell>
        </row>
        <row r="707">
          <cell r="D707" t="str">
            <v>S42-C-04</v>
          </cell>
          <cell r="E707" t="str">
            <v>UC</v>
          </cell>
          <cell r="F707" t="str">
            <v>160*160*12*8</v>
          </cell>
          <cell r="G707" t="e">
            <v>#N/A</v>
          </cell>
          <cell r="H707" t="e">
            <v>#N/A</v>
          </cell>
          <cell r="I707" t="e">
            <v>#N/A</v>
          </cell>
          <cell r="J707" t="e">
            <v>#N/A</v>
          </cell>
          <cell r="K707" t="e">
            <v>#N/A</v>
          </cell>
          <cell r="L707">
            <v>114.05</v>
          </cell>
          <cell r="M707">
            <v>2</v>
          </cell>
          <cell r="N707" t="e">
            <v>#N/A</v>
          </cell>
          <cell r="O707">
            <v>2</v>
          </cell>
          <cell r="P707">
            <v>228.1</v>
          </cell>
          <cell r="Q707"/>
          <cell r="R707"/>
          <cell r="S707"/>
          <cell r="T707"/>
          <cell r="U707" t="str">
            <v>UC160*160*12*8</v>
          </cell>
        </row>
        <row r="708">
          <cell r="D708" t="str">
            <v>S42-E-03</v>
          </cell>
          <cell r="E708" t="str">
            <v>UC</v>
          </cell>
          <cell r="F708" t="str">
            <v>160*160*12*8</v>
          </cell>
          <cell r="G708" t="e">
            <v>#N/A</v>
          </cell>
          <cell r="H708" t="e">
            <v>#N/A</v>
          </cell>
          <cell r="I708" t="e">
            <v>#N/A</v>
          </cell>
          <cell r="J708" t="e">
            <v>#N/A</v>
          </cell>
          <cell r="K708" t="e">
            <v>#N/A</v>
          </cell>
          <cell r="L708">
            <v>63.01</v>
          </cell>
          <cell r="M708">
            <v>1</v>
          </cell>
          <cell r="N708" t="e">
            <v>#N/A</v>
          </cell>
          <cell r="O708">
            <v>1</v>
          </cell>
          <cell r="P708">
            <v>63.01</v>
          </cell>
          <cell r="Q708"/>
          <cell r="R708"/>
          <cell r="S708"/>
          <cell r="T708"/>
          <cell r="U708" t="str">
            <v>UC160*160*12*8</v>
          </cell>
        </row>
        <row r="709">
          <cell r="D709" t="str">
            <v>S42-E-04</v>
          </cell>
          <cell r="E709" t="str">
            <v>UC</v>
          </cell>
          <cell r="F709" t="str">
            <v>160*160*12*8</v>
          </cell>
          <cell r="G709" t="e">
            <v>#N/A</v>
          </cell>
          <cell r="H709" t="e">
            <v>#N/A</v>
          </cell>
          <cell r="I709" t="e">
            <v>#N/A</v>
          </cell>
          <cell r="J709" t="e">
            <v>#N/A</v>
          </cell>
          <cell r="K709" t="e">
            <v>#N/A</v>
          </cell>
          <cell r="L709">
            <v>114.05</v>
          </cell>
          <cell r="M709">
            <v>2</v>
          </cell>
          <cell r="N709" t="e">
            <v>#N/A</v>
          </cell>
          <cell r="O709">
            <v>2</v>
          </cell>
          <cell r="P709">
            <v>228.1</v>
          </cell>
          <cell r="Q709"/>
          <cell r="R709"/>
          <cell r="S709"/>
          <cell r="T709"/>
          <cell r="U709" t="str">
            <v>UC160*160*12*8</v>
          </cell>
        </row>
        <row r="710">
          <cell r="D710" t="str">
            <v>S42-F-03</v>
          </cell>
          <cell r="E710" t="str">
            <v>UC</v>
          </cell>
          <cell r="F710" t="str">
            <v>160*160*12*8</v>
          </cell>
          <cell r="G710" t="e">
            <v>#N/A</v>
          </cell>
          <cell r="H710" t="e">
            <v>#N/A</v>
          </cell>
          <cell r="I710" t="e">
            <v>#N/A</v>
          </cell>
          <cell r="J710" t="e">
            <v>#N/A</v>
          </cell>
          <cell r="K710" t="e">
            <v>#N/A</v>
          </cell>
          <cell r="L710">
            <v>90.12</v>
          </cell>
          <cell r="M710">
            <v>1</v>
          </cell>
          <cell r="N710" t="e">
            <v>#N/A</v>
          </cell>
          <cell r="O710">
            <v>1</v>
          </cell>
          <cell r="P710">
            <v>90.12</v>
          </cell>
          <cell r="Q710"/>
          <cell r="R710"/>
          <cell r="S710"/>
          <cell r="T710"/>
          <cell r="U710" t="str">
            <v>UC160*160*12*8</v>
          </cell>
        </row>
        <row r="711">
          <cell r="D711" t="str">
            <v>S42-F-04</v>
          </cell>
          <cell r="E711" t="str">
            <v>UC</v>
          </cell>
          <cell r="F711" t="str">
            <v>160*160*12*8</v>
          </cell>
          <cell r="G711" t="e">
            <v>#N/A</v>
          </cell>
          <cell r="H711" t="e">
            <v>#N/A</v>
          </cell>
          <cell r="I711" t="e">
            <v>#N/A</v>
          </cell>
          <cell r="J711" t="e">
            <v>#N/A</v>
          </cell>
          <cell r="K711" t="e">
            <v>#N/A</v>
          </cell>
          <cell r="L711">
            <v>85.55</v>
          </cell>
          <cell r="M711">
            <v>1</v>
          </cell>
          <cell r="N711" t="e">
            <v>#N/A</v>
          </cell>
          <cell r="O711">
            <v>1</v>
          </cell>
          <cell r="P711">
            <v>85.55</v>
          </cell>
          <cell r="Q711"/>
          <cell r="R711"/>
          <cell r="S711"/>
          <cell r="T711"/>
          <cell r="U711" t="str">
            <v>UC160*160*12*8</v>
          </cell>
        </row>
        <row r="712">
          <cell r="D712" t="str">
            <v>S42-F-05</v>
          </cell>
          <cell r="E712" t="str">
            <v>UC</v>
          </cell>
          <cell r="F712" t="str">
            <v>160*160*12*8</v>
          </cell>
          <cell r="G712" t="e">
            <v>#N/A</v>
          </cell>
          <cell r="H712" t="e">
            <v>#N/A</v>
          </cell>
          <cell r="I712" t="e">
            <v>#N/A</v>
          </cell>
          <cell r="J712" t="e">
            <v>#N/A</v>
          </cell>
          <cell r="K712" t="e">
            <v>#N/A</v>
          </cell>
          <cell r="L712">
            <v>86.54</v>
          </cell>
          <cell r="M712">
            <v>1</v>
          </cell>
          <cell r="N712" t="e">
            <v>#N/A</v>
          </cell>
          <cell r="O712">
            <v>1</v>
          </cell>
          <cell r="P712">
            <v>86.54</v>
          </cell>
          <cell r="Q712"/>
          <cell r="R712"/>
          <cell r="S712"/>
          <cell r="T712"/>
          <cell r="U712" t="str">
            <v>UC160*160*12*8</v>
          </cell>
        </row>
        <row r="713">
          <cell r="D713" t="str">
            <v>S42-G'-02</v>
          </cell>
          <cell r="E713" t="str">
            <v>UC</v>
          </cell>
          <cell r="F713" t="str">
            <v>160*155*10*8</v>
          </cell>
          <cell r="G713" t="e">
            <v>#N/A</v>
          </cell>
          <cell r="H713" t="e">
            <v>#N/A</v>
          </cell>
          <cell r="I713" t="e">
            <v>#N/A</v>
          </cell>
          <cell r="J713" t="e">
            <v>#N/A</v>
          </cell>
          <cell r="K713" t="e">
            <v>#N/A</v>
          </cell>
          <cell r="L713">
            <v>72.930000000000007</v>
          </cell>
          <cell r="M713">
            <v>1</v>
          </cell>
          <cell r="N713" t="e">
            <v>#N/A</v>
          </cell>
          <cell r="O713">
            <v>1</v>
          </cell>
          <cell r="P713">
            <v>72.930000000000007</v>
          </cell>
          <cell r="Q713"/>
          <cell r="R713"/>
          <cell r="S713"/>
          <cell r="T713"/>
          <cell r="U713" t="str">
            <v>UC160*155*10*8</v>
          </cell>
        </row>
        <row r="714">
          <cell r="D714" t="str">
            <v>S42-G'-03</v>
          </cell>
          <cell r="E714" t="str">
            <v>UC</v>
          </cell>
          <cell r="F714" t="str">
            <v>160*155*10*8</v>
          </cell>
          <cell r="G714" t="e">
            <v>#N/A</v>
          </cell>
          <cell r="H714" t="e">
            <v>#N/A</v>
          </cell>
          <cell r="I714" t="e">
            <v>#N/A</v>
          </cell>
          <cell r="J714" t="e">
            <v>#N/A</v>
          </cell>
          <cell r="K714" t="e">
            <v>#N/A</v>
          </cell>
          <cell r="L714">
            <v>78.27</v>
          </cell>
          <cell r="M714">
            <v>2</v>
          </cell>
          <cell r="N714" t="e">
            <v>#N/A</v>
          </cell>
          <cell r="O714">
            <v>2</v>
          </cell>
          <cell r="P714">
            <v>156.54</v>
          </cell>
          <cell r="Q714"/>
          <cell r="R714"/>
          <cell r="S714"/>
          <cell r="T714"/>
          <cell r="U714" t="str">
            <v>UC160*155*10*8</v>
          </cell>
        </row>
        <row r="715">
          <cell r="D715" t="str">
            <v>S42-G-03</v>
          </cell>
          <cell r="E715" t="str">
            <v>UC</v>
          </cell>
          <cell r="F715" t="str">
            <v>160*155*10*8</v>
          </cell>
          <cell r="G715" t="e">
            <v>#N/A</v>
          </cell>
          <cell r="H715" t="e">
            <v>#N/A</v>
          </cell>
          <cell r="I715" t="e">
            <v>#N/A</v>
          </cell>
          <cell r="J715" t="e">
            <v>#N/A</v>
          </cell>
          <cell r="K715" t="e">
            <v>#N/A</v>
          </cell>
          <cell r="L715">
            <v>60.27</v>
          </cell>
          <cell r="M715">
            <v>1</v>
          </cell>
          <cell r="N715" t="e">
            <v>#N/A</v>
          </cell>
          <cell r="O715">
            <v>1</v>
          </cell>
          <cell r="P715">
            <v>60.27</v>
          </cell>
          <cell r="Q715"/>
          <cell r="R715"/>
          <cell r="S715"/>
          <cell r="T715"/>
          <cell r="U715" t="str">
            <v>UC160*155*10*8</v>
          </cell>
        </row>
        <row r="716">
          <cell r="D716" t="str">
            <v>S42-G-04</v>
          </cell>
          <cell r="E716" t="str">
            <v>UC</v>
          </cell>
          <cell r="F716" t="str">
            <v>160*155*10*8</v>
          </cell>
          <cell r="G716" t="e">
            <v>#N/A</v>
          </cell>
          <cell r="H716" t="e">
            <v>#N/A</v>
          </cell>
          <cell r="I716" t="e">
            <v>#N/A</v>
          </cell>
          <cell r="J716" t="e">
            <v>#N/A</v>
          </cell>
          <cell r="K716" t="e">
            <v>#N/A</v>
          </cell>
          <cell r="L716">
            <v>104.95</v>
          </cell>
          <cell r="M716">
            <v>2</v>
          </cell>
          <cell r="N716" t="e">
            <v>#N/A</v>
          </cell>
          <cell r="O716">
            <v>2</v>
          </cell>
          <cell r="P716">
            <v>209.9</v>
          </cell>
          <cell r="Q716"/>
          <cell r="R716"/>
          <cell r="S716"/>
          <cell r="T716"/>
          <cell r="U716" t="str">
            <v>UC160*155*10*8</v>
          </cell>
        </row>
        <row r="717">
          <cell r="D717" t="str">
            <v>S-42-01-U</v>
          </cell>
          <cell r="E717" t="str">
            <v>UC</v>
          </cell>
          <cell r="F717" t="str">
            <v>200*210*12*10</v>
          </cell>
          <cell r="G717" t="e">
            <v>#N/A</v>
          </cell>
          <cell r="H717" t="e">
            <v>#N/A</v>
          </cell>
          <cell r="I717" t="e">
            <v>#N/A</v>
          </cell>
          <cell r="J717" t="e">
            <v>#N/A</v>
          </cell>
          <cell r="K717" t="e">
            <v>#N/A</v>
          </cell>
          <cell r="L717">
            <v>272.27999999999997</v>
          </cell>
          <cell r="M717">
            <v>1</v>
          </cell>
          <cell r="N717" t="e">
            <v>#N/A</v>
          </cell>
          <cell r="O717" t="e">
            <v>#N/A</v>
          </cell>
          <cell r="P717"/>
          <cell r="Q717"/>
          <cell r="R717"/>
          <cell r="S717"/>
          <cell r="T717"/>
          <cell r="U717" t="str">
            <v>UC200*210*12*10</v>
          </cell>
        </row>
        <row r="718">
          <cell r="D718" t="str">
            <v>S-42-02-U</v>
          </cell>
          <cell r="E718" t="str">
            <v>UC</v>
          </cell>
          <cell r="F718" t="str">
            <v>200*210*12*10</v>
          </cell>
          <cell r="G718" t="e">
            <v>#N/A</v>
          </cell>
          <cell r="H718" t="e">
            <v>#N/A</v>
          </cell>
          <cell r="I718" t="e">
            <v>#N/A</v>
          </cell>
          <cell r="J718" t="e">
            <v>#N/A</v>
          </cell>
          <cell r="K718" t="e">
            <v>#N/A</v>
          </cell>
          <cell r="L718">
            <v>371.06</v>
          </cell>
          <cell r="M718">
            <v>1</v>
          </cell>
          <cell r="N718" t="e">
            <v>#N/A</v>
          </cell>
          <cell r="O718">
            <v>1</v>
          </cell>
          <cell r="P718"/>
          <cell r="Q718"/>
          <cell r="R718"/>
          <cell r="S718"/>
          <cell r="T718"/>
          <cell r="U718" t="str">
            <v>UC200*210*12*10</v>
          </cell>
        </row>
        <row r="719">
          <cell r="D719" t="str">
            <v>S-42-03-U</v>
          </cell>
          <cell r="E719" t="str">
            <v>UC</v>
          </cell>
          <cell r="F719" t="str">
            <v>200*210*12*10</v>
          </cell>
          <cell r="G719" t="e">
            <v>#N/A</v>
          </cell>
          <cell r="H719" t="e">
            <v>#N/A</v>
          </cell>
          <cell r="I719" t="e">
            <v>#N/A</v>
          </cell>
          <cell r="J719" t="e">
            <v>#N/A</v>
          </cell>
          <cell r="K719" t="e">
            <v>#N/A</v>
          </cell>
          <cell r="L719">
            <v>272.27999999999997</v>
          </cell>
          <cell r="M719">
            <v>1</v>
          </cell>
          <cell r="N719" t="e">
            <v>#N/A</v>
          </cell>
          <cell r="O719" t="e">
            <v>#N/A</v>
          </cell>
          <cell r="P719"/>
          <cell r="Q719"/>
          <cell r="R719"/>
          <cell r="S719"/>
          <cell r="T719"/>
          <cell r="U719" t="str">
            <v>UC200*210*12*10</v>
          </cell>
        </row>
        <row r="720">
          <cell r="D720" t="str">
            <v>S-42-04-U</v>
          </cell>
          <cell r="E720" t="str">
            <v>UC</v>
          </cell>
          <cell r="F720" t="str">
            <v>200*210*12*10</v>
          </cell>
          <cell r="G720" t="e">
            <v>#N/A</v>
          </cell>
          <cell r="H720" t="e">
            <v>#N/A</v>
          </cell>
          <cell r="I720" t="e">
            <v>#N/A</v>
          </cell>
          <cell r="J720" t="e">
            <v>#N/A</v>
          </cell>
          <cell r="K720" t="e">
            <v>#N/A</v>
          </cell>
          <cell r="L720">
            <v>403.71</v>
          </cell>
          <cell r="M720">
            <v>1</v>
          </cell>
          <cell r="N720" t="e">
            <v>#N/A</v>
          </cell>
          <cell r="O720">
            <v>1</v>
          </cell>
          <cell r="P720"/>
          <cell r="Q720"/>
          <cell r="R720"/>
          <cell r="S720"/>
          <cell r="T720"/>
          <cell r="U720" t="str">
            <v>UC200*210*12*10</v>
          </cell>
        </row>
        <row r="721">
          <cell r="D721" t="str">
            <v>S-42-05-U</v>
          </cell>
          <cell r="E721" t="str">
            <v>UC</v>
          </cell>
          <cell r="F721" t="str">
            <v>200*210*12*10</v>
          </cell>
          <cell r="G721" t="e">
            <v>#N/A</v>
          </cell>
          <cell r="H721" t="e">
            <v>#N/A</v>
          </cell>
          <cell r="I721" t="e">
            <v>#N/A</v>
          </cell>
          <cell r="J721" t="e">
            <v>#N/A</v>
          </cell>
          <cell r="K721" t="e">
            <v>#N/A</v>
          </cell>
          <cell r="L721">
            <v>285.58</v>
          </cell>
          <cell r="M721">
            <v>4</v>
          </cell>
          <cell r="N721" t="e">
            <v>#N/A</v>
          </cell>
          <cell r="O721" t="e">
            <v>#N/A</v>
          </cell>
          <cell r="P721"/>
          <cell r="Q721"/>
          <cell r="R721"/>
          <cell r="S721"/>
          <cell r="T721"/>
          <cell r="U721" t="str">
            <v>UC200*210*12*10</v>
          </cell>
        </row>
        <row r="722">
          <cell r="D722" t="str">
            <v>S-42-06-U</v>
          </cell>
          <cell r="E722" t="str">
            <v>UC</v>
          </cell>
          <cell r="F722" t="str">
            <v>200*210*12*10</v>
          </cell>
          <cell r="G722" t="e">
            <v>#N/A</v>
          </cell>
          <cell r="H722" t="e">
            <v>#N/A</v>
          </cell>
          <cell r="I722" t="e">
            <v>#N/A</v>
          </cell>
          <cell r="J722" t="e">
            <v>#N/A</v>
          </cell>
          <cell r="K722" t="e">
            <v>#N/A</v>
          </cell>
          <cell r="L722">
            <v>416.2</v>
          </cell>
          <cell r="M722">
            <v>3</v>
          </cell>
          <cell r="N722" t="e">
            <v>#N/A</v>
          </cell>
          <cell r="O722">
            <v>3</v>
          </cell>
          <cell r="P722"/>
          <cell r="Q722"/>
          <cell r="R722"/>
          <cell r="S722"/>
          <cell r="T722"/>
          <cell r="U722" t="str">
            <v>UC200*210*12*10</v>
          </cell>
        </row>
        <row r="723">
          <cell r="D723" t="str">
            <v>S-42-08-U</v>
          </cell>
          <cell r="E723" t="str">
            <v>UC</v>
          </cell>
          <cell r="F723" t="str">
            <v>200*210*12*10</v>
          </cell>
          <cell r="G723" t="e">
            <v>#N/A</v>
          </cell>
          <cell r="H723" t="e">
            <v>#N/A</v>
          </cell>
          <cell r="I723" t="e">
            <v>#N/A</v>
          </cell>
          <cell r="J723" t="e">
            <v>#N/A</v>
          </cell>
          <cell r="K723" t="e">
            <v>#N/A</v>
          </cell>
          <cell r="L723">
            <v>418.64</v>
          </cell>
          <cell r="M723">
            <v>1</v>
          </cell>
          <cell r="N723" t="e">
            <v>#N/A</v>
          </cell>
          <cell r="O723">
            <v>1</v>
          </cell>
          <cell r="P723"/>
          <cell r="Q723"/>
          <cell r="R723"/>
          <cell r="S723"/>
          <cell r="T723"/>
          <cell r="U723" t="str">
            <v>UC200*210*12*10</v>
          </cell>
        </row>
        <row r="724">
          <cell r="D724" t="str">
            <v>S-42-01-L</v>
          </cell>
          <cell r="E724" t="str">
            <v>UC</v>
          </cell>
          <cell r="F724" t="str">
            <v>200*210*12*10</v>
          </cell>
          <cell r="G724" t="e">
            <v>#N/A</v>
          </cell>
          <cell r="H724" t="e">
            <v>#N/A</v>
          </cell>
          <cell r="I724" t="e">
            <v>#N/A</v>
          </cell>
          <cell r="J724" t="e">
            <v>#N/A</v>
          </cell>
          <cell r="K724" t="e">
            <v>#N/A</v>
          </cell>
          <cell r="L724">
            <v>272.27999999999997</v>
          </cell>
          <cell r="M724">
            <v>1</v>
          </cell>
          <cell r="N724" t="e">
            <v>#N/A</v>
          </cell>
          <cell r="O724" t="e">
            <v>#N/A</v>
          </cell>
          <cell r="P724" t="e">
            <v>#N/A</v>
          </cell>
          <cell r="Q724"/>
          <cell r="R724"/>
          <cell r="S724"/>
          <cell r="T724"/>
          <cell r="U724" t="str">
            <v>UC200*210*12*10</v>
          </cell>
        </row>
        <row r="725">
          <cell r="D725" t="str">
            <v>S-42-02-L</v>
          </cell>
          <cell r="E725" t="str">
            <v>UC</v>
          </cell>
          <cell r="F725" t="str">
            <v>200*210*12*10</v>
          </cell>
          <cell r="G725" t="e">
            <v>#N/A</v>
          </cell>
          <cell r="H725" t="e">
            <v>#N/A</v>
          </cell>
          <cell r="I725" t="e">
            <v>#N/A</v>
          </cell>
          <cell r="J725" t="e">
            <v>#N/A</v>
          </cell>
          <cell r="K725" t="e">
            <v>#N/A</v>
          </cell>
          <cell r="L725">
            <v>371.06</v>
          </cell>
          <cell r="M725">
            <v>1</v>
          </cell>
          <cell r="N725" t="e">
            <v>#N/A</v>
          </cell>
          <cell r="O725" t="e">
            <v>#N/A</v>
          </cell>
          <cell r="P725" t="e">
            <v>#N/A</v>
          </cell>
          <cell r="Q725"/>
          <cell r="R725"/>
          <cell r="S725"/>
          <cell r="T725"/>
          <cell r="U725" t="str">
            <v>UC200*210*12*10</v>
          </cell>
        </row>
        <row r="726">
          <cell r="D726" t="str">
            <v>S-42-03-L</v>
          </cell>
          <cell r="E726" t="str">
            <v>UC</v>
          </cell>
          <cell r="F726" t="str">
            <v>200*210*12*10</v>
          </cell>
          <cell r="G726" t="e">
            <v>#N/A</v>
          </cell>
          <cell r="H726" t="e">
            <v>#N/A</v>
          </cell>
          <cell r="I726" t="e">
            <v>#N/A</v>
          </cell>
          <cell r="J726" t="e">
            <v>#N/A</v>
          </cell>
          <cell r="K726" t="e">
            <v>#N/A</v>
          </cell>
          <cell r="L726">
            <v>272.27999999999997</v>
          </cell>
          <cell r="M726">
            <v>1</v>
          </cell>
          <cell r="N726" t="e">
            <v>#N/A</v>
          </cell>
          <cell r="O726" t="e">
            <v>#N/A</v>
          </cell>
          <cell r="P726" t="e">
            <v>#N/A</v>
          </cell>
          <cell r="Q726"/>
          <cell r="R726"/>
          <cell r="S726"/>
          <cell r="T726"/>
          <cell r="U726" t="str">
            <v>UC200*210*12*10</v>
          </cell>
        </row>
        <row r="727">
          <cell r="D727" t="str">
            <v>S-42-04-L</v>
          </cell>
          <cell r="E727" t="str">
            <v>UC</v>
          </cell>
          <cell r="F727" t="str">
            <v>200*210*12*10</v>
          </cell>
          <cell r="G727" t="e">
            <v>#N/A</v>
          </cell>
          <cell r="H727" t="e">
            <v>#N/A</v>
          </cell>
          <cell r="I727" t="e">
            <v>#N/A</v>
          </cell>
          <cell r="J727" t="e">
            <v>#N/A</v>
          </cell>
          <cell r="K727" t="e">
            <v>#N/A</v>
          </cell>
          <cell r="L727">
            <v>403.71</v>
          </cell>
          <cell r="M727">
            <v>1</v>
          </cell>
          <cell r="N727" t="e">
            <v>#N/A</v>
          </cell>
          <cell r="O727">
            <v>1</v>
          </cell>
          <cell r="P727">
            <v>403.71</v>
          </cell>
          <cell r="Q727"/>
          <cell r="R727"/>
          <cell r="S727"/>
          <cell r="T727"/>
          <cell r="U727" t="str">
            <v>UC200*210*12*10</v>
          </cell>
        </row>
        <row r="728">
          <cell r="D728" t="str">
            <v>S-42-05-L</v>
          </cell>
          <cell r="E728" t="str">
            <v>UC</v>
          </cell>
          <cell r="F728" t="str">
            <v>200*210*12*10</v>
          </cell>
          <cell r="G728" t="e">
            <v>#N/A</v>
          </cell>
          <cell r="H728" t="e">
            <v>#N/A</v>
          </cell>
          <cell r="I728" t="e">
            <v>#N/A</v>
          </cell>
          <cell r="J728" t="e">
            <v>#N/A</v>
          </cell>
          <cell r="K728" t="e">
            <v>#N/A</v>
          </cell>
          <cell r="L728">
            <v>285.58</v>
          </cell>
          <cell r="M728">
            <v>4</v>
          </cell>
          <cell r="N728" t="e">
            <v>#N/A</v>
          </cell>
          <cell r="O728" t="e">
            <v>#N/A</v>
          </cell>
          <cell r="P728" t="e">
            <v>#N/A</v>
          </cell>
          <cell r="Q728"/>
          <cell r="R728"/>
          <cell r="S728"/>
          <cell r="T728"/>
          <cell r="U728" t="str">
            <v>UC200*210*12*10</v>
          </cell>
        </row>
        <row r="729">
          <cell r="D729" t="str">
            <v>S-42-06-L</v>
          </cell>
          <cell r="E729" t="str">
            <v>UC</v>
          </cell>
          <cell r="F729" t="str">
            <v>200*210*12*10</v>
          </cell>
          <cell r="G729" t="e">
            <v>#N/A</v>
          </cell>
          <cell r="H729" t="e">
            <v>#N/A</v>
          </cell>
          <cell r="I729" t="e">
            <v>#N/A</v>
          </cell>
          <cell r="J729" t="e">
            <v>#N/A</v>
          </cell>
          <cell r="K729" t="e">
            <v>#N/A</v>
          </cell>
          <cell r="L729">
            <v>416.2</v>
          </cell>
          <cell r="M729">
            <v>3</v>
          </cell>
          <cell r="N729" t="e">
            <v>#N/A</v>
          </cell>
          <cell r="O729">
            <v>3</v>
          </cell>
          <cell r="P729">
            <v>1248.5999999999999</v>
          </cell>
          <cell r="Q729"/>
          <cell r="R729"/>
          <cell r="S729"/>
          <cell r="T729"/>
          <cell r="U729" t="str">
            <v>UC200*210*12*10</v>
          </cell>
        </row>
        <row r="730">
          <cell r="D730" t="str">
            <v>S-42-08-L</v>
          </cell>
          <cell r="E730" t="str">
            <v>UC</v>
          </cell>
          <cell r="F730" t="str">
            <v>200*210*12*10</v>
          </cell>
          <cell r="G730" t="e">
            <v>#N/A</v>
          </cell>
          <cell r="H730" t="e">
            <v>#N/A</v>
          </cell>
          <cell r="I730" t="e">
            <v>#N/A</v>
          </cell>
          <cell r="J730" t="e">
            <v>#N/A</v>
          </cell>
          <cell r="K730" t="e">
            <v>#N/A</v>
          </cell>
          <cell r="L730">
            <v>418.64</v>
          </cell>
          <cell r="M730">
            <v>1</v>
          </cell>
          <cell r="N730" t="e">
            <v>#N/A</v>
          </cell>
          <cell r="O730">
            <v>1</v>
          </cell>
          <cell r="P730">
            <v>418.64</v>
          </cell>
          <cell r="Q730"/>
          <cell r="R730"/>
          <cell r="S730"/>
          <cell r="T730"/>
          <cell r="U730" t="str">
            <v>UC200*210*12*10</v>
          </cell>
        </row>
        <row r="731">
          <cell r="D731" t="str">
            <v>S43-01</v>
          </cell>
          <cell r="E731" t="str">
            <v>UC</v>
          </cell>
          <cell r="F731" t="str">
            <v>160*160*12*8</v>
          </cell>
          <cell r="G731" t="e">
            <v>#N/A</v>
          </cell>
          <cell r="H731" t="e">
            <v>#N/A</v>
          </cell>
          <cell r="I731" t="e">
            <v>#N/A</v>
          </cell>
          <cell r="J731" t="e">
            <v>#N/A</v>
          </cell>
          <cell r="K731" t="e">
            <v>#N/A</v>
          </cell>
          <cell r="L731">
            <v>93.41</v>
          </cell>
          <cell r="M731">
            <v>1</v>
          </cell>
          <cell r="N731" t="e">
            <v>#N/A</v>
          </cell>
          <cell r="O731" t="e">
            <v>#N/A</v>
          </cell>
          <cell r="P731" t="e">
            <v>#N/A</v>
          </cell>
          <cell r="Q731">
            <v>1</v>
          </cell>
          <cell r="R731">
            <v>93.41</v>
          </cell>
          <cell r="S731" t="e">
            <v>#N/A</v>
          </cell>
          <cell r="T731" t="e">
            <v>#N/A</v>
          </cell>
          <cell r="U731" t="str">
            <v>UC160*160*12*8</v>
          </cell>
        </row>
        <row r="732">
          <cell r="D732" t="str">
            <v>S43-02</v>
          </cell>
          <cell r="E732" t="str">
            <v>UC</v>
          </cell>
          <cell r="F732" t="str">
            <v>220*210*12*8</v>
          </cell>
          <cell r="G732" t="e">
            <v>#N/A</v>
          </cell>
          <cell r="H732" t="e">
            <v>#N/A</v>
          </cell>
          <cell r="I732" t="e">
            <v>#N/A</v>
          </cell>
          <cell r="J732" t="e">
            <v>#N/A</v>
          </cell>
          <cell r="K732" t="e">
            <v>#N/A</v>
          </cell>
          <cell r="L732">
            <v>128.37</v>
          </cell>
          <cell r="M732">
            <v>13</v>
          </cell>
          <cell r="N732" t="e">
            <v>#N/A</v>
          </cell>
          <cell r="O732" t="e">
            <v>#N/A</v>
          </cell>
          <cell r="P732" t="e">
            <v>#N/A</v>
          </cell>
          <cell r="Q732">
            <v>1</v>
          </cell>
          <cell r="R732">
            <v>128.37</v>
          </cell>
          <cell r="S732" t="e">
            <v>#N/A</v>
          </cell>
          <cell r="T732" t="e">
            <v>#N/A</v>
          </cell>
          <cell r="U732" t="str">
            <v>UC220*210*12*8</v>
          </cell>
        </row>
        <row r="733">
          <cell r="D733" t="str">
            <v>S43-04</v>
          </cell>
          <cell r="E733" t="str">
            <v>UC</v>
          </cell>
          <cell r="F733" t="str">
            <v>220*210*12*8</v>
          </cell>
          <cell r="G733" t="e">
            <v>#N/A</v>
          </cell>
          <cell r="H733" t="e">
            <v>#N/A</v>
          </cell>
          <cell r="I733" t="e">
            <v>#N/A</v>
          </cell>
          <cell r="J733" t="e">
            <v>#N/A</v>
          </cell>
          <cell r="K733" t="e">
            <v>#N/A</v>
          </cell>
          <cell r="L733">
            <v>80.22</v>
          </cell>
          <cell r="M733">
            <v>16</v>
          </cell>
          <cell r="N733" t="e">
            <v>#N/A</v>
          </cell>
          <cell r="O733">
            <v>1</v>
          </cell>
          <cell r="P733">
            <v>80.22</v>
          </cell>
          <cell r="Q733">
            <v>1</v>
          </cell>
          <cell r="R733">
            <v>80.22</v>
          </cell>
          <cell r="S733">
            <v>2</v>
          </cell>
          <cell r="T733">
            <v>160.44</v>
          </cell>
          <cell r="U733" t="str">
            <v>UC220*210*12*8</v>
          </cell>
        </row>
        <row r="734">
          <cell r="D734" t="str">
            <v>S43-05</v>
          </cell>
          <cell r="E734" t="str">
            <v>UC</v>
          </cell>
          <cell r="F734" t="str">
            <v>220*210*12*8</v>
          </cell>
          <cell r="G734" t="e">
            <v>#N/A</v>
          </cell>
          <cell r="H734" t="e">
            <v>#N/A</v>
          </cell>
          <cell r="I734" t="e">
            <v>#N/A</v>
          </cell>
          <cell r="J734" t="e">
            <v>#N/A</v>
          </cell>
          <cell r="K734" t="e">
            <v>#N/A</v>
          </cell>
          <cell r="L734">
            <v>113.33</v>
          </cell>
          <cell r="M734">
            <v>2</v>
          </cell>
          <cell r="N734" t="e">
            <v>#N/A</v>
          </cell>
          <cell r="O734" t="e">
            <v>#N/A</v>
          </cell>
          <cell r="P734" t="e">
            <v>#N/A</v>
          </cell>
          <cell r="Q734">
            <v>1</v>
          </cell>
          <cell r="R734">
            <v>113.33</v>
          </cell>
          <cell r="S734" t="e">
            <v>#N/A</v>
          </cell>
          <cell r="T734" t="e">
            <v>#N/A</v>
          </cell>
          <cell r="U734" t="str">
            <v>UC220*210*12*8</v>
          </cell>
        </row>
        <row r="735">
          <cell r="D735" t="str">
            <v>S43-06</v>
          </cell>
          <cell r="E735" t="str">
            <v>UC</v>
          </cell>
          <cell r="F735" t="str">
            <v>160*160*12*8</v>
          </cell>
          <cell r="G735" t="e">
            <v>#N/A</v>
          </cell>
          <cell r="H735" t="e">
            <v>#N/A</v>
          </cell>
          <cell r="I735" t="e">
            <v>#N/A</v>
          </cell>
          <cell r="J735" t="e">
            <v>#N/A</v>
          </cell>
          <cell r="K735" t="e">
            <v>#N/A</v>
          </cell>
          <cell r="L735">
            <v>78.67</v>
          </cell>
          <cell r="M735">
            <v>1</v>
          </cell>
          <cell r="N735" t="e">
            <v>#N/A</v>
          </cell>
          <cell r="O735" t="e">
            <v>#N/A</v>
          </cell>
          <cell r="P735" t="e">
            <v>#N/A</v>
          </cell>
          <cell r="Q735">
            <v>1</v>
          </cell>
          <cell r="R735">
            <v>78.67</v>
          </cell>
          <cell r="S735" t="e">
            <v>#N/A</v>
          </cell>
          <cell r="T735" t="e">
            <v>#N/A</v>
          </cell>
          <cell r="U735" t="str">
            <v>UC160*160*12*8</v>
          </cell>
        </row>
        <row r="736">
          <cell r="D736" t="str">
            <v>S43-07</v>
          </cell>
          <cell r="E736" t="str">
            <v>UC</v>
          </cell>
          <cell r="F736" t="str">
            <v>220*210*12*8</v>
          </cell>
          <cell r="G736" t="e">
            <v>#N/A</v>
          </cell>
          <cell r="H736" t="e">
            <v>#N/A</v>
          </cell>
          <cell r="I736" t="e">
            <v>#N/A</v>
          </cell>
          <cell r="J736" t="e">
            <v>#N/A</v>
          </cell>
          <cell r="K736" t="e">
            <v>#N/A</v>
          </cell>
          <cell r="L736">
            <v>96.37</v>
          </cell>
          <cell r="M736">
            <v>2</v>
          </cell>
          <cell r="N736" t="e">
            <v>#N/A</v>
          </cell>
          <cell r="O736">
            <v>2</v>
          </cell>
          <cell r="P736">
            <v>192.74</v>
          </cell>
          <cell r="Q736">
            <v>1</v>
          </cell>
          <cell r="R736">
            <v>96.37</v>
          </cell>
          <cell r="S736">
            <v>3</v>
          </cell>
          <cell r="T736">
            <v>289.11</v>
          </cell>
          <cell r="U736" t="str">
            <v>UC220*210*12*8</v>
          </cell>
        </row>
        <row r="737">
          <cell r="D737" t="str">
            <v>S43-07A</v>
          </cell>
          <cell r="E737" t="str">
            <v>UC</v>
          </cell>
          <cell r="F737" t="str">
            <v>220*210*12*8</v>
          </cell>
          <cell r="G737" t="e">
            <v>#N/A</v>
          </cell>
          <cell r="H737" t="e">
            <v>#N/A</v>
          </cell>
          <cell r="I737" t="e">
            <v>#N/A</v>
          </cell>
          <cell r="J737" t="e">
            <v>#N/A</v>
          </cell>
          <cell r="K737" t="e">
            <v>#N/A</v>
          </cell>
          <cell r="L737">
            <v>142.47999999999999</v>
          </cell>
          <cell r="M737">
            <v>1</v>
          </cell>
          <cell r="N737" t="e">
            <v>#N/A</v>
          </cell>
          <cell r="O737" t="e">
            <v>#N/A</v>
          </cell>
          <cell r="P737" t="e">
            <v>#N/A</v>
          </cell>
          <cell r="Q737">
            <v>1</v>
          </cell>
          <cell r="R737">
            <v>142.47999999999999</v>
          </cell>
          <cell r="S737" t="e">
            <v>#N/A</v>
          </cell>
          <cell r="T737" t="e">
            <v>#N/A</v>
          </cell>
          <cell r="U737" t="str">
            <v>UC220*210*12*8</v>
          </cell>
        </row>
        <row r="738">
          <cell r="D738" t="str">
            <v>S43-08</v>
          </cell>
          <cell r="E738" t="str">
            <v>UC</v>
          </cell>
          <cell r="F738" t="str">
            <v>160*160*12*8</v>
          </cell>
          <cell r="G738" t="e">
            <v>#N/A</v>
          </cell>
          <cell r="H738" t="e">
            <v>#N/A</v>
          </cell>
          <cell r="I738" t="e">
            <v>#N/A</v>
          </cell>
          <cell r="J738" t="e">
            <v>#N/A</v>
          </cell>
          <cell r="K738" t="e">
            <v>#N/A</v>
          </cell>
          <cell r="L738">
            <v>48.53</v>
          </cell>
          <cell r="M738">
            <v>2</v>
          </cell>
          <cell r="N738" t="e">
            <v>#N/A</v>
          </cell>
          <cell r="O738" t="e">
            <v>#N/A</v>
          </cell>
          <cell r="P738" t="e">
            <v>#N/A</v>
          </cell>
          <cell r="Q738">
            <v>1</v>
          </cell>
          <cell r="R738">
            <v>48.53</v>
          </cell>
          <cell r="S738"/>
          <cell r="T738"/>
          <cell r="U738" t="str">
            <v>UC160*160*12*8</v>
          </cell>
        </row>
        <row r="739">
          <cell r="D739" t="str">
            <v>S43-09</v>
          </cell>
          <cell r="E739" t="str">
            <v>UC</v>
          </cell>
          <cell r="F739" t="str">
            <v>160*160*12*8</v>
          </cell>
          <cell r="G739" t="e">
            <v>#N/A</v>
          </cell>
          <cell r="H739" t="e">
            <v>#N/A</v>
          </cell>
          <cell r="I739" t="e">
            <v>#N/A</v>
          </cell>
          <cell r="J739" t="e">
            <v>#N/A</v>
          </cell>
          <cell r="K739" t="e">
            <v>#N/A</v>
          </cell>
          <cell r="L739">
            <v>41.96</v>
          </cell>
          <cell r="M739">
            <v>2</v>
          </cell>
          <cell r="N739" t="e">
            <v>#N/A</v>
          </cell>
          <cell r="O739" t="e">
            <v>#N/A</v>
          </cell>
          <cell r="P739" t="e">
            <v>#N/A</v>
          </cell>
          <cell r="Q739">
            <v>1</v>
          </cell>
          <cell r="R739">
            <v>41.96</v>
          </cell>
          <cell r="S739"/>
          <cell r="T739"/>
          <cell r="U739" t="str">
            <v>UC160*160*12*8</v>
          </cell>
        </row>
        <row r="740">
          <cell r="D740" t="str">
            <v>S43-A-03</v>
          </cell>
          <cell r="E740" t="str">
            <v>UC</v>
          </cell>
          <cell r="F740" t="str">
            <v>160*155*10*8</v>
          </cell>
          <cell r="G740" t="e">
            <v>#N/A</v>
          </cell>
          <cell r="H740" t="e">
            <v>#N/A</v>
          </cell>
          <cell r="I740" t="e">
            <v>#N/A</v>
          </cell>
          <cell r="J740" t="e">
            <v>#N/A</v>
          </cell>
          <cell r="K740" t="e">
            <v>#N/A</v>
          </cell>
          <cell r="L740">
            <v>60.27</v>
          </cell>
          <cell r="M740">
            <v>1</v>
          </cell>
          <cell r="N740" t="e">
            <v>#N/A</v>
          </cell>
          <cell r="O740">
            <v>1</v>
          </cell>
          <cell r="P740">
            <v>60.27</v>
          </cell>
          <cell r="Q740"/>
          <cell r="R740"/>
          <cell r="S740"/>
          <cell r="T740"/>
          <cell r="U740" t="str">
            <v>UC160*155*10*8</v>
          </cell>
        </row>
        <row r="741">
          <cell r="D741" t="str">
            <v>S43-A-04</v>
          </cell>
          <cell r="E741" t="str">
            <v>UC</v>
          </cell>
          <cell r="F741" t="str">
            <v>160*155*10*8</v>
          </cell>
          <cell r="G741" t="str">
            <v>غیرقرینه</v>
          </cell>
          <cell r="H741">
            <v>3124</v>
          </cell>
          <cell r="I741">
            <v>2987</v>
          </cell>
          <cell r="J741">
            <v>0.93400000000000005</v>
          </cell>
          <cell r="K741">
            <v>2.7898580000000002</v>
          </cell>
          <cell r="L741">
            <v>104.95</v>
          </cell>
          <cell r="M741">
            <v>2</v>
          </cell>
          <cell r="N741">
            <v>5.5797160000000003</v>
          </cell>
          <cell r="O741">
            <v>1</v>
          </cell>
          <cell r="P741">
            <v>104.95</v>
          </cell>
          <cell r="Q741">
            <v>0</v>
          </cell>
          <cell r="R741">
            <v>0</v>
          </cell>
          <cell r="S741">
            <v>1</v>
          </cell>
          <cell r="T741">
            <v>104.95</v>
          </cell>
          <cell r="U741" t="str">
            <v>UC160*155*10*8</v>
          </cell>
        </row>
        <row r="742">
          <cell r="D742" t="str">
            <v>S43-B-03</v>
          </cell>
          <cell r="E742" t="str">
            <v>UC</v>
          </cell>
          <cell r="F742" t="str">
            <v>160*160*12*8</v>
          </cell>
          <cell r="G742" t="e">
            <v>#N/A</v>
          </cell>
          <cell r="H742" t="e">
            <v>#N/A</v>
          </cell>
          <cell r="I742" t="e">
            <v>#N/A</v>
          </cell>
          <cell r="J742" t="e">
            <v>#N/A</v>
          </cell>
          <cell r="K742" t="e">
            <v>#N/A</v>
          </cell>
          <cell r="L742">
            <v>90.12</v>
          </cell>
          <cell r="M742">
            <v>1</v>
          </cell>
          <cell r="N742" t="e">
            <v>#N/A</v>
          </cell>
          <cell r="O742">
            <v>1</v>
          </cell>
          <cell r="P742">
            <v>90.12</v>
          </cell>
          <cell r="Q742">
            <v>0</v>
          </cell>
          <cell r="R742">
            <v>0</v>
          </cell>
          <cell r="S742">
            <v>1</v>
          </cell>
          <cell r="T742">
            <v>90.12</v>
          </cell>
          <cell r="U742" t="str">
            <v>UC160*160*12*8</v>
          </cell>
        </row>
        <row r="743">
          <cell r="D743" t="str">
            <v>S43-B-05</v>
          </cell>
          <cell r="E743" t="str">
            <v>UC</v>
          </cell>
          <cell r="F743" t="str">
            <v>160*160*12*8</v>
          </cell>
          <cell r="G743" t="e">
            <v>#N/A</v>
          </cell>
          <cell r="H743" t="e">
            <v>#N/A</v>
          </cell>
          <cell r="I743" t="e">
            <v>#N/A</v>
          </cell>
          <cell r="J743" t="e">
            <v>#N/A</v>
          </cell>
          <cell r="K743" t="e">
            <v>#N/A</v>
          </cell>
          <cell r="L743">
            <v>86.54</v>
          </cell>
          <cell r="M743">
            <v>1</v>
          </cell>
          <cell r="N743" t="e">
            <v>#N/A</v>
          </cell>
          <cell r="O743">
            <v>1</v>
          </cell>
          <cell r="P743">
            <v>86.54</v>
          </cell>
          <cell r="Q743">
            <v>0</v>
          </cell>
          <cell r="R743">
            <v>0</v>
          </cell>
          <cell r="S743">
            <v>1</v>
          </cell>
          <cell r="T743">
            <v>86.54</v>
          </cell>
          <cell r="U743" t="str">
            <v>UC160*160*12*8</v>
          </cell>
        </row>
        <row r="744">
          <cell r="D744" t="str">
            <v>S43-B-06</v>
          </cell>
          <cell r="E744" t="str">
            <v>UC</v>
          </cell>
          <cell r="F744" t="str">
            <v>160*160*12*8</v>
          </cell>
          <cell r="G744" t="e">
            <v>#N/A</v>
          </cell>
          <cell r="H744" t="e">
            <v>#N/A</v>
          </cell>
          <cell r="I744" t="e">
            <v>#N/A</v>
          </cell>
          <cell r="J744" t="e">
            <v>#N/A</v>
          </cell>
          <cell r="K744" t="e">
            <v>#N/A</v>
          </cell>
          <cell r="L744">
            <v>98.07</v>
          </cell>
          <cell r="M744">
            <v>1</v>
          </cell>
          <cell r="N744" t="e">
            <v>#N/A</v>
          </cell>
          <cell r="O744">
            <v>1</v>
          </cell>
          <cell r="P744">
            <v>98.07</v>
          </cell>
          <cell r="Q744">
            <v>0</v>
          </cell>
          <cell r="R744">
            <v>0</v>
          </cell>
          <cell r="S744">
            <v>1</v>
          </cell>
          <cell r="T744">
            <v>98.07</v>
          </cell>
          <cell r="U744" t="str">
            <v>UC160*160*12*8</v>
          </cell>
        </row>
        <row r="745">
          <cell r="D745" t="str">
            <v>S43-C-03</v>
          </cell>
          <cell r="E745" t="str">
            <v>UC</v>
          </cell>
          <cell r="F745" t="str">
            <v>160*160*12*8</v>
          </cell>
          <cell r="G745" t="e">
            <v>#N/A</v>
          </cell>
          <cell r="H745" t="e">
            <v>#N/A</v>
          </cell>
          <cell r="I745" t="e">
            <v>#N/A</v>
          </cell>
          <cell r="J745" t="e">
            <v>#N/A</v>
          </cell>
          <cell r="K745" t="e">
            <v>#N/A</v>
          </cell>
          <cell r="L745">
            <v>63.01</v>
          </cell>
          <cell r="M745">
            <v>1</v>
          </cell>
          <cell r="N745" t="e">
            <v>#N/A</v>
          </cell>
          <cell r="O745" t="e">
            <v>#N/A</v>
          </cell>
          <cell r="P745" t="e">
            <v>#N/A</v>
          </cell>
          <cell r="Q745">
            <v>0</v>
          </cell>
          <cell r="R745">
            <v>0</v>
          </cell>
          <cell r="S745" t="e">
            <v>#N/A</v>
          </cell>
          <cell r="T745" t="e">
            <v>#N/A</v>
          </cell>
          <cell r="U745" t="str">
            <v>UC160*160*12*8</v>
          </cell>
        </row>
        <row r="746">
          <cell r="D746" t="str">
            <v>S43-C-04</v>
          </cell>
          <cell r="E746" t="str">
            <v>UC</v>
          </cell>
          <cell r="F746" t="str">
            <v>160*160*12*8</v>
          </cell>
          <cell r="G746" t="e">
            <v>#N/A</v>
          </cell>
          <cell r="H746" t="e">
            <v>#N/A</v>
          </cell>
          <cell r="I746" t="e">
            <v>#N/A</v>
          </cell>
          <cell r="J746" t="e">
            <v>#N/A</v>
          </cell>
          <cell r="K746" t="e">
            <v>#N/A</v>
          </cell>
          <cell r="L746">
            <v>114.05</v>
          </cell>
          <cell r="M746">
            <v>2</v>
          </cell>
          <cell r="N746" t="e">
            <v>#N/A</v>
          </cell>
          <cell r="O746" t="e">
            <v>#N/A</v>
          </cell>
          <cell r="P746" t="e">
            <v>#N/A</v>
          </cell>
          <cell r="Q746">
            <v>0</v>
          </cell>
          <cell r="R746">
            <v>0</v>
          </cell>
          <cell r="S746" t="e">
            <v>#N/A</v>
          </cell>
          <cell r="T746" t="e">
            <v>#N/A</v>
          </cell>
          <cell r="U746" t="str">
            <v>UC160*160*12*8</v>
          </cell>
        </row>
        <row r="747">
          <cell r="D747" t="str">
            <v>S43-E-03</v>
          </cell>
          <cell r="E747" t="str">
            <v>UC</v>
          </cell>
          <cell r="F747" t="str">
            <v>160*160*12*8</v>
          </cell>
          <cell r="G747" t="e">
            <v>#N/A</v>
          </cell>
          <cell r="H747" t="e">
            <v>#N/A</v>
          </cell>
          <cell r="I747" t="e">
            <v>#N/A</v>
          </cell>
          <cell r="J747" t="e">
            <v>#N/A</v>
          </cell>
          <cell r="K747" t="e">
            <v>#N/A</v>
          </cell>
          <cell r="L747">
            <v>63.01</v>
          </cell>
          <cell r="M747">
            <v>1</v>
          </cell>
          <cell r="N747" t="e">
            <v>#N/A</v>
          </cell>
          <cell r="O747" t="e">
            <v>#N/A</v>
          </cell>
          <cell r="P747" t="e">
            <v>#N/A</v>
          </cell>
          <cell r="Q747">
            <v>0</v>
          </cell>
          <cell r="R747">
            <v>0</v>
          </cell>
          <cell r="S747" t="e">
            <v>#N/A</v>
          </cell>
          <cell r="T747" t="e">
            <v>#N/A</v>
          </cell>
          <cell r="U747" t="str">
            <v>UC160*160*12*8</v>
          </cell>
        </row>
        <row r="748">
          <cell r="D748" t="str">
            <v>S43-E-04</v>
          </cell>
          <cell r="E748" t="str">
            <v>UC</v>
          </cell>
          <cell r="F748" t="str">
            <v>160*160*12*8</v>
          </cell>
          <cell r="G748" t="e">
            <v>#N/A</v>
          </cell>
          <cell r="H748" t="e">
            <v>#N/A</v>
          </cell>
          <cell r="I748" t="e">
            <v>#N/A</v>
          </cell>
          <cell r="J748" t="e">
            <v>#N/A</v>
          </cell>
          <cell r="K748" t="e">
            <v>#N/A</v>
          </cell>
          <cell r="L748">
            <v>114.05</v>
          </cell>
          <cell r="M748">
            <v>2</v>
          </cell>
          <cell r="N748" t="e">
            <v>#N/A</v>
          </cell>
          <cell r="O748" t="e">
            <v>#N/A</v>
          </cell>
          <cell r="P748" t="e">
            <v>#N/A</v>
          </cell>
          <cell r="Q748"/>
          <cell r="R748"/>
          <cell r="S748"/>
          <cell r="T748"/>
          <cell r="U748" t="str">
            <v>UC160*160*12*8</v>
          </cell>
        </row>
        <row r="749">
          <cell r="D749" t="str">
            <v>S43-F-03</v>
          </cell>
          <cell r="E749" t="str">
            <v>UC</v>
          </cell>
          <cell r="F749" t="str">
            <v>160*160*12*8</v>
          </cell>
          <cell r="G749" t="e">
            <v>#N/A</v>
          </cell>
          <cell r="H749" t="e">
            <v>#N/A</v>
          </cell>
          <cell r="I749" t="e">
            <v>#N/A</v>
          </cell>
          <cell r="J749" t="e">
            <v>#N/A</v>
          </cell>
          <cell r="K749" t="e">
            <v>#N/A</v>
          </cell>
          <cell r="L749">
            <v>90.12</v>
          </cell>
          <cell r="M749">
            <v>1</v>
          </cell>
          <cell r="N749" t="e">
            <v>#N/A</v>
          </cell>
          <cell r="O749" t="e">
            <v>#N/A</v>
          </cell>
          <cell r="P749" t="e">
            <v>#N/A</v>
          </cell>
          <cell r="Q749"/>
          <cell r="R749"/>
          <cell r="S749"/>
          <cell r="T749"/>
          <cell r="U749" t="str">
            <v>UC160*160*12*8</v>
          </cell>
        </row>
        <row r="750">
          <cell r="D750" t="str">
            <v>S43-F-04</v>
          </cell>
          <cell r="E750" t="str">
            <v>UC</v>
          </cell>
          <cell r="F750" t="str">
            <v>160*160*12*8</v>
          </cell>
          <cell r="G750" t="e">
            <v>#N/A</v>
          </cell>
          <cell r="H750" t="e">
            <v>#N/A</v>
          </cell>
          <cell r="I750" t="e">
            <v>#N/A</v>
          </cell>
          <cell r="J750" t="e">
            <v>#N/A</v>
          </cell>
          <cell r="K750" t="e">
            <v>#N/A</v>
          </cell>
          <cell r="L750">
            <v>85.55</v>
          </cell>
          <cell r="M750">
            <v>1</v>
          </cell>
          <cell r="N750" t="e">
            <v>#N/A</v>
          </cell>
          <cell r="O750" t="e">
            <v>#N/A</v>
          </cell>
          <cell r="P750" t="e">
            <v>#N/A</v>
          </cell>
          <cell r="Q750"/>
          <cell r="R750"/>
          <cell r="S750"/>
          <cell r="T750"/>
          <cell r="U750" t="str">
            <v>UC160*160*12*8</v>
          </cell>
        </row>
        <row r="751">
          <cell r="D751" t="str">
            <v>S43-F-05</v>
          </cell>
          <cell r="E751" t="str">
            <v>UC</v>
          </cell>
          <cell r="F751" t="str">
            <v>160*160*12*8</v>
          </cell>
          <cell r="G751" t="e">
            <v>#N/A</v>
          </cell>
          <cell r="H751" t="e">
            <v>#N/A</v>
          </cell>
          <cell r="I751" t="e">
            <v>#N/A</v>
          </cell>
          <cell r="J751" t="e">
            <v>#N/A</v>
          </cell>
          <cell r="K751" t="e">
            <v>#N/A</v>
          </cell>
          <cell r="L751">
            <v>86.54</v>
          </cell>
          <cell r="M751">
            <v>1</v>
          </cell>
          <cell r="N751" t="e">
            <v>#N/A</v>
          </cell>
          <cell r="O751" t="e">
            <v>#N/A</v>
          </cell>
          <cell r="P751" t="e">
            <v>#N/A</v>
          </cell>
          <cell r="Q751">
            <v>0</v>
          </cell>
          <cell r="R751">
            <v>0</v>
          </cell>
          <cell r="S751" t="e">
            <v>#N/A</v>
          </cell>
          <cell r="T751" t="e">
            <v>#N/A</v>
          </cell>
          <cell r="U751" t="str">
            <v>UC160*160*12*8</v>
          </cell>
        </row>
        <row r="752">
          <cell r="D752" t="str">
            <v>S43-G-03</v>
          </cell>
          <cell r="E752" t="str">
            <v>UC</v>
          </cell>
          <cell r="F752" t="str">
            <v>160*155*10*8</v>
          </cell>
          <cell r="G752" t="str">
            <v>قرینه</v>
          </cell>
          <cell r="H752">
            <v>1794</v>
          </cell>
          <cell r="I752">
            <v>1794</v>
          </cell>
          <cell r="J752">
            <v>0.93400000000000005</v>
          </cell>
          <cell r="K752">
            <v>1.6755960000000001</v>
          </cell>
          <cell r="L752">
            <v>60.27</v>
          </cell>
          <cell r="M752">
            <v>1</v>
          </cell>
          <cell r="N752">
            <v>1.6755960000000001</v>
          </cell>
          <cell r="O752">
            <v>1</v>
          </cell>
          <cell r="P752">
            <v>60.27</v>
          </cell>
          <cell r="Q752">
            <v>0</v>
          </cell>
          <cell r="R752">
            <v>0</v>
          </cell>
          <cell r="S752">
            <v>1</v>
          </cell>
          <cell r="T752">
            <v>60.27</v>
          </cell>
          <cell r="U752" t="str">
            <v>UC160*155*10*8</v>
          </cell>
        </row>
        <row r="753">
          <cell r="D753" t="str">
            <v>S43-G-04</v>
          </cell>
          <cell r="E753" t="str">
            <v>UC</v>
          </cell>
          <cell r="F753" t="str">
            <v>160*155*10*8</v>
          </cell>
          <cell r="G753" t="str">
            <v>غیرقرینه</v>
          </cell>
          <cell r="H753">
            <v>3124</v>
          </cell>
          <cell r="I753">
            <v>2987</v>
          </cell>
          <cell r="J753">
            <v>0.93400000000000005</v>
          </cell>
          <cell r="K753">
            <v>2.7898580000000002</v>
          </cell>
          <cell r="L753">
            <v>104.95</v>
          </cell>
          <cell r="M753">
            <v>2</v>
          </cell>
          <cell r="N753">
            <v>5.5797160000000003</v>
          </cell>
          <cell r="O753">
            <v>2</v>
          </cell>
          <cell r="P753">
            <v>209.9</v>
          </cell>
          <cell r="Q753">
            <v>0</v>
          </cell>
          <cell r="R753">
            <v>0</v>
          </cell>
          <cell r="S753">
            <v>2</v>
          </cell>
          <cell r="T753">
            <v>209.9</v>
          </cell>
          <cell r="U753" t="str">
            <v>UC160*155*10*8</v>
          </cell>
        </row>
        <row r="754">
          <cell r="D754" t="str">
            <v>S-43-03-U</v>
          </cell>
          <cell r="E754" t="str">
            <v>UC</v>
          </cell>
          <cell r="F754" t="str">
            <v>200*210*12*10</v>
          </cell>
          <cell r="G754" t="e">
            <v>#N/A</v>
          </cell>
          <cell r="H754" t="e">
            <v>#N/A</v>
          </cell>
          <cell r="I754" t="e">
            <v>#N/A</v>
          </cell>
          <cell r="J754" t="e">
            <v>#N/A</v>
          </cell>
          <cell r="K754" t="e">
            <v>#N/A</v>
          </cell>
          <cell r="L754">
            <v>272.27999999999997</v>
          </cell>
          <cell r="M754">
            <v>1</v>
          </cell>
          <cell r="N754" t="e">
            <v>#N/A</v>
          </cell>
          <cell r="O754" t="e">
            <v>#N/A</v>
          </cell>
          <cell r="P754"/>
          <cell r="Q754">
            <v>0</v>
          </cell>
          <cell r="R754">
            <v>0</v>
          </cell>
          <cell r="S754" t="e">
            <v>#N/A</v>
          </cell>
          <cell r="T754">
            <v>0</v>
          </cell>
          <cell r="U754" t="str">
            <v>UC200*210*12*10</v>
          </cell>
        </row>
        <row r="755">
          <cell r="D755" t="str">
            <v>S-43-04-U</v>
          </cell>
          <cell r="E755" t="str">
            <v>UC</v>
          </cell>
          <cell r="F755" t="str">
            <v>200*210*12*10</v>
          </cell>
          <cell r="G755" t="e">
            <v>#N/A</v>
          </cell>
          <cell r="H755" t="e">
            <v>#N/A</v>
          </cell>
          <cell r="I755" t="e">
            <v>#N/A</v>
          </cell>
          <cell r="J755" t="e">
            <v>#N/A</v>
          </cell>
          <cell r="K755" t="e">
            <v>#N/A</v>
          </cell>
          <cell r="L755">
            <v>403.71</v>
          </cell>
          <cell r="M755">
            <v>1</v>
          </cell>
          <cell r="N755" t="e">
            <v>#N/A</v>
          </cell>
          <cell r="O755">
            <v>1</v>
          </cell>
          <cell r="P755"/>
          <cell r="Q755">
            <v>0</v>
          </cell>
          <cell r="R755">
            <v>0</v>
          </cell>
          <cell r="S755">
            <v>1</v>
          </cell>
          <cell r="T755">
            <v>0</v>
          </cell>
          <cell r="U755" t="str">
            <v>UC200*210*12*10</v>
          </cell>
        </row>
        <row r="756">
          <cell r="D756" t="str">
            <v>S-43-05-U</v>
          </cell>
          <cell r="E756" t="str">
            <v>UC</v>
          </cell>
          <cell r="F756" t="str">
            <v>200*210*12*10</v>
          </cell>
          <cell r="G756" t="e">
            <v>#N/A</v>
          </cell>
          <cell r="H756" t="e">
            <v>#N/A</v>
          </cell>
          <cell r="I756" t="e">
            <v>#N/A</v>
          </cell>
          <cell r="J756" t="e">
            <v>#N/A</v>
          </cell>
          <cell r="K756" t="e">
            <v>#N/A</v>
          </cell>
          <cell r="L756">
            <v>285.58</v>
          </cell>
          <cell r="M756">
            <v>4</v>
          </cell>
          <cell r="N756" t="e">
            <v>#N/A</v>
          </cell>
          <cell r="O756" t="e">
            <v>#N/A</v>
          </cell>
          <cell r="P756"/>
          <cell r="Q756">
            <v>0</v>
          </cell>
          <cell r="R756">
            <v>0</v>
          </cell>
          <cell r="S756" t="e">
            <v>#N/A</v>
          </cell>
          <cell r="T756">
            <v>0</v>
          </cell>
          <cell r="U756" t="str">
            <v>UC200*210*12*10</v>
          </cell>
        </row>
        <row r="757">
          <cell r="D757" t="str">
            <v>S-43-06-U</v>
          </cell>
          <cell r="E757" t="str">
            <v>UC</v>
          </cell>
          <cell r="F757" t="str">
            <v>200*210*12*10</v>
          </cell>
          <cell r="G757" t="e">
            <v>#N/A</v>
          </cell>
          <cell r="H757" t="e">
            <v>#N/A</v>
          </cell>
          <cell r="I757" t="e">
            <v>#N/A</v>
          </cell>
          <cell r="J757" t="e">
            <v>#N/A</v>
          </cell>
          <cell r="K757" t="e">
            <v>#N/A</v>
          </cell>
          <cell r="L757">
            <v>416.2</v>
          </cell>
          <cell r="M757">
            <v>3</v>
          </cell>
          <cell r="N757" t="e">
            <v>#N/A</v>
          </cell>
          <cell r="O757">
            <v>3</v>
          </cell>
          <cell r="P757"/>
          <cell r="Q757">
            <v>0</v>
          </cell>
          <cell r="R757">
            <v>0</v>
          </cell>
          <cell r="S757">
            <v>3</v>
          </cell>
          <cell r="T757">
            <v>0</v>
          </cell>
          <cell r="U757" t="str">
            <v>UC200*210*12*10</v>
          </cell>
        </row>
        <row r="758">
          <cell r="D758" t="str">
            <v>S-43-07-U</v>
          </cell>
          <cell r="E758" t="str">
            <v>UC</v>
          </cell>
          <cell r="F758" t="str">
            <v>200*210*12*10</v>
          </cell>
          <cell r="G758" t="e">
            <v>#N/A</v>
          </cell>
          <cell r="H758" t="e">
            <v>#N/A</v>
          </cell>
          <cell r="I758" t="e">
            <v>#N/A</v>
          </cell>
          <cell r="J758" t="e">
            <v>#N/A</v>
          </cell>
          <cell r="K758" t="e">
            <v>#N/A</v>
          </cell>
          <cell r="L758">
            <v>405.64</v>
          </cell>
          <cell r="M758">
            <v>1</v>
          </cell>
          <cell r="N758" t="e">
            <v>#N/A</v>
          </cell>
          <cell r="O758" t="e">
            <v>#N/A</v>
          </cell>
          <cell r="P758"/>
          <cell r="Q758"/>
          <cell r="R758"/>
          <cell r="S758"/>
          <cell r="T758"/>
          <cell r="U758" t="str">
            <v>UC200*210*12*10</v>
          </cell>
        </row>
        <row r="759">
          <cell r="D759" t="str">
            <v>S-43-08-U</v>
          </cell>
          <cell r="E759" t="str">
            <v>UC</v>
          </cell>
          <cell r="F759" t="str">
            <v>200*210*12*10</v>
          </cell>
          <cell r="G759" t="e">
            <v>#N/A</v>
          </cell>
          <cell r="H759" t="e">
            <v>#N/A</v>
          </cell>
          <cell r="I759" t="e">
            <v>#N/A</v>
          </cell>
          <cell r="J759" t="e">
            <v>#N/A</v>
          </cell>
          <cell r="K759" t="e">
            <v>#N/A</v>
          </cell>
          <cell r="L759">
            <v>418.42</v>
          </cell>
          <cell r="M759">
            <v>1</v>
          </cell>
          <cell r="N759" t="e">
            <v>#N/A</v>
          </cell>
          <cell r="O759" t="e">
            <v>#N/A</v>
          </cell>
          <cell r="P759"/>
          <cell r="Q759">
            <v>0</v>
          </cell>
          <cell r="R759">
            <v>0</v>
          </cell>
          <cell r="S759" t="e">
            <v>#N/A</v>
          </cell>
          <cell r="T759">
            <v>0</v>
          </cell>
          <cell r="U759" t="str">
            <v>UC200*210*12*10</v>
          </cell>
        </row>
        <row r="760">
          <cell r="D760" t="str">
            <v>S-43-03-L</v>
          </cell>
          <cell r="E760" t="str">
            <v>UC</v>
          </cell>
          <cell r="F760" t="str">
            <v>200*210*12*10</v>
          </cell>
          <cell r="G760" t="e">
            <v>#N/A</v>
          </cell>
          <cell r="H760" t="e">
            <v>#N/A</v>
          </cell>
          <cell r="I760" t="e">
            <v>#N/A</v>
          </cell>
          <cell r="J760" t="e">
            <v>#N/A</v>
          </cell>
          <cell r="K760" t="e">
            <v>#N/A</v>
          </cell>
          <cell r="L760">
            <v>272.27999999999997</v>
          </cell>
          <cell r="M760">
            <v>1</v>
          </cell>
          <cell r="N760" t="e">
            <v>#N/A</v>
          </cell>
          <cell r="O760" t="e">
            <v>#N/A</v>
          </cell>
          <cell r="P760" t="e">
            <v>#N/A</v>
          </cell>
          <cell r="Q760">
            <v>0</v>
          </cell>
          <cell r="R760">
            <v>0</v>
          </cell>
          <cell r="S760" t="e">
            <v>#N/A</v>
          </cell>
          <cell r="T760" t="e">
            <v>#N/A</v>
          </cell>
          <cell r="U760" t="str">
            <v>UC200*210*12*10</v>
          </cell>
        </row>
        <row r="761">
          <cell r="D761" t="str">
            <v>S-43-04-L</v>
          </cell>
          <cell r="E761" t="str">
            <v>UC</v>
          </cell>
          <cell r="F761" t="str">
            <v>200*210*12*10</v>
          </cell>
          <cell r="G761" t="e">
            <v>#N/A</v>
          </cell>
          <cell r="H761" t="e">
            <v>#N/A</v>
          </cell>
          <cell r="I761" t="e">
            <v>#N/A</v>
          </cell>
          <cell r="J761" t="e">
            <v>#N/A</v>
          </cell>
          <cell r="K761" t="e">
            <v>#N/A</v>
          </cell>
          <cell r="L761">
            <v>403.71</v>
          </cell>
          <cell r="M761">
            <v>1</v>
          </cell>
          <cell r="N761" t="e">
            <v>#N/A</v>
          </cell>
          <cell r="O761">
            <v>1</v>
          </cell>
          <cell r="P761">
            <v>403.71</v>
          </cell>
          <cell r="Q761">
            <v>0</v>
          </cell>
          <cell r="R761">
            <v>0</v>
          </cell>
          <cell r="S761">
            <v>1</v>
          </cell>
          <cell r="T761">
            <v>403.71</v>
          </cell>
          <cell r="U761" t="str">
            <v>UC200*210*12*10</v>
          </cell>
        </row>
        <row r="762">
          <cell r="D762" t="str">
            <v>S-43-05-L</v>
          </cell>
          <cell r="E762" t="str">
            <v>UC</v>
          </cell>
          <cell r="F762" t="str">
            <v>200*210*12*10</v>
          </cell>
          <cell r="G762" t="e">
            <v>#N/A</v>
          </cell>
          <cell r="H762" t="e">
            <v>#N/A</v>
          </cell>
          <cell r="I762" t="e">
            <v>#N/A</v>
          </cell>
          <cell r="J762" t="e">
            <v>#N/A</v>
          </cell>
          <cell r="K762" t="e">
            <v>#N/A</v>
          </cell>
          <cell r="L762">
            <v>285.58</v>
          </cell>
          <cell r="M762">
            <v>4</v>
          </cell>
          <cell r="N762" t="e">
            <v>#N/A</v>
          </cell>
          <cell r="O762" t="e">
            <v>#N/A</v>
          </cell>
          <cell r="P762" t="e">
            <v>#N/A</v>
          </cell>
          <cell r="Q762">
            <v>0</v>
          </cell>
          <cell r="R762">
            <v>0</v>
          </cell>
          <cell r="S762" t="e">
            <v>#N/A</v>
          </cell>
          <cell r="T762" t="e">
            <v>#N/A</v>
          </cell>
          <cell r="U762" t="str">
            <v>UC200*210*12*10</v>
          </cell>
        </row>
        <row r="763">
          <cell r="D763" t="str">
            <v>S-43-06-L</v>
          </cell>
          <cell r="E763" t="str">
            <v>UC</v>
          </cell>
          <cell r="F763" t="str">
            <v>200*210*12*10</v>
          </cell>
          <cell r="G763" t="e">
            <v>#N/A</v>
          </cell>
          <cell r="H763" t="e">
            <v>#N/A</v>
          </cell>
          <cell r="I763" t="e">
            <v>#N/A</v>
          </cell>
          <cell r="J763" t="e">
            <v>#N/A</v>
          </cell>
          <cell r="K763" t="e">
            <v>#N/A</v>
          </cell>
          <cell r="L763">
            <v>416.2</v>
          </cell>
          <cell r="M763">
            <v>3</v>
          </cell>
          <cell r="N763" t="e">
            <v>#N/A</v>
          </cell>
          <cell r="O763" t="e">
            <v>#N/A</v>
          </cell>
          <cell r="P763" t="e">
            <v>#N/A</v>
          </cell>
          <cell r="Q763"/>
          <cell r="R763"/>
          <cell r="S763"/>
          <cell r="T763"/>
          <cell r="U763" t="str">
            <v>UC200*210*12*10</v>
          </cell>
        </row>
        <row r="764">
          <cell r="D764" t="str">
            <v>S-43-07-L</v>
          </cell>
          <cell r="E764" t="str">
            <v>UC</v>
          </cell>
          <cell r="F764" t="str">
            <v>200*210*12*10</v>
          </cell>
          <cell r="G764" t="e">
            <v>#N/A</v>
          </cell>
          <cell r="H764" t="e">
            <v>#N/A</v>
          </cell>
          <cell r="I764" t="e">
            <v>#N/A</v>
          </cell>
          <cell r="J764" t="e">
            <v>#N/A</v>
          </cell>
          <cell r="K764" t="e">
            <v>#N/A</v>
          </cell>
          <cell r="L764">
            <v>405.64</v>
          </cell>
          <cell r="M764">
            <v>1</v>
          </cell>
          <cell r="N764" t="e">
            <v>#N/A</v>
          </cell>
          <cell r="O764">
            <v>1</v>
          </cell>
          <cell r="P764">
            <v>405.64</v>
          </cell>
          <cell r="Q764">
            <v>0</v>
          </cell>
          <cell r="R764">
            <v>0</v>
          </cell>
          <cell r="S764">
            <v>1</v>
          </cell>
          <cell r="T764">
            <v>405.64</v>
          </cell>
          <cell r="U764" t="str">
            <v>UC200*210*12*10</v>
          </cell>
        </row>
        <row r="765">
          <cell r="D765" t="str">
            <v>S-43-08-L</v>
          </cell>
          <cell r="E765" t="str">
            <v>UC</v>
          </cell>
          <cell r="F765" t="str">
            <v>200*210*12*10</v>
          </cell>
          <cell r="G765" t="e">
            <v>#N/A</v>
          </cell>
          <cell r="H765" t="e">
            <v>#N/A</v>
          </cell>
          <cell r="I765" t="e">
            <v>#N/A</v>
          </cell>
          <cell r="J765" t="e">
            <v>#N/A</v>
          </cell>
          <cell r="K765" t="e">
            <v>#N/A</v>
          </cell>
          <cell r="L765">
            <v>418.42</v>
          </cell>
          <cell r="M765">
            <v>1</v>
          </cell>
          <cell r="N765" t="e">
            <v>#N/A</v>
          </cell>
          <cell r="O765">
            <v>1</v>
          </cell>
          <cell r="P765">
            <v>418.42</v>
          </cell>
          <cell r="Q765">
            <v>0</v>
          </cell>
          <cell r="R765">
            <v>0</v>
          </cell>
          <cell r="S765">
            <v>1</v>
          </cell>
          <cell r="T765">
            <v>418.42</v>
          </cell>
          <cell r="U765" t="str">
            <v>UC200*210*12*10</v>
          </cell>
        </row>
        <row r="766">
          <cell r="D766" t="str">
            <v>S44-01</v>
          </cell>
          <cell r="E766" t="str">
            <v>UC</v>
          </cell>
          <cell r="F766" t="str">
            <v>160*160*12*8</v>
          </cell>
          <cell r="G766" t="e">
            <v>#N/A</v>
          </cell>
          <cell r="H766" t="e">
            <v>#N/A</v>
          </cell>
          <cell r="I766" t="e">
            <v>#N/A</v>
          </cell>
          <cell r="J766" t="e">
            <v>#N/A</v>
          </cell>
          <cell r="K766" t="e">
            <v>#N/A</v>
          </cell>
          <cell r="L766">
            <v>93.41</v>
          </cell>
          <cell r="M766">
            <v>2</v>
          </cell>
          <cell r="N766" t="e">
            <v>#N/A</v>
          </cell>
          <cell r="O766" t="e">
            <v>#N/A</v>
          </cell>
          <cell r="P766" t="e">
            <v>#N/A</v>
          </cell>
          <cell r="Q766">
            <v>1</v>
          </cell>
          <cell r="R766">
            <v>93.41</v>
          </cell>
          <cell r="S766"/>
          <cell r="T766"/>
          <cell r="U766" t="str">
            <v>UC160*160*12*8</v>
          </cell>
        </row>
        <row r="767">
          <cell r="D767" t="str">
            <v>S44-02</v>
          </cell>
          <cell r="E767" t="str">
            <v>UC</v>
          </cell>
          <cell r="F767" t="str">
            <v>160*160*12*8</v>
          </cell>
          <cell r="G767" t="e">
            <v>#N/A</v>
          </cell>
          <cell r="H767" t="e">
            <v>#N/A</v>
          </cell>
          <cell r="I767" t="e">
            <v>#N/A</v>
          </cell>
          <cell r="J767" t="e">
            <v>#N/A</v>
          </cell>
          <cell r="K767" t="e">
            <v>#N/A</v>
          </cell>
          <cell r="L767">
            <v>93.54</v>
          </cell>
          <cell r="M767">
            <v>11</v>
          </cell>
          <cell r="N767" t="e">
            <v>#N/A</v>
          </cell>
          <cell r="O767">
            <v>1</v>
          </cell>
          <cell r="P767">
            <v>93.54</v>
          </cell>
          <cell r="Q767">
            <v>1</v>
          </cell>
          <cell r="R767">
            <v>93.54</v>
          </cell>
          <cell r="S767"/>
          <cell r="T767"/>
          <cell r="U767" t="str">
            <v>UC160*160*12*8</v>
          </cell>
        </row>
        <row r="768">
          <cell r="D768" t="str">
            <v>S44-03</v>
          </cell>
          <cell r="E768" t="str">
            <v>UC</v>
          </cell>
          <cell r="F768" t="str">
            <v>120*130*10*8</v>
          </cell>
          <cell r="G768" t="e">
            <v>#N/A</v>
          </cell>
          <cell r="H768" t="e">
            <v>#N/A</v>
          </cell>
          <cell r="I768" t="e">
            <v>#N/A</v>
          </cell>
          <cell r="J768" t="e">
            <v>#N/A</v>
          </cell>
          <cell r="K768" t="e">
            <v>#N/A</v>
          </cell>
          <cell r="L768">
            <v>38.880000000000003</v>
          </cell>
          <cell r="M768">
            <v>8</v>
          </cell>
          <cell r="N768" t="e">
            <v>#N/A</v>
          </cell>
          <cell r="O768" t="e">
            <v>#N/A</v>
          </cell>
          <cell r="P768" t="e">
            <v>#N/A</v>
          </cell>
          <cell r="Q768">
            <v>1</v>
          </cell>
          <cell r="R768">
            <v>38.880000000000003</v>
          </cell>
          <cell r="S768" t="e">
            <v>#N/A</v>
          </cell>
          <cell r="T768" t="e">
            <v>#N/A</v>
          </cell>
          <cell r="U768" t="str">
            <v>UC120*130*10*8</v>
          </cell>
        </row>
        <row r="769">
          <cell r="D769" t="str">
            <v>S44-04</v>
          </cell>
          <cell r="E769" t="str">
            <v>UC</v>
          </cell>
          <cell r="F769" t="str">
            <v>220*210*12*8</v>
          </cell>
          <cell r="G769" t="str">
            <v>قرینه</v>
          </cell>
          <cell r="H769">
            <v>1510</v>
          </cell>
          <cell r="I769">
            <v>1510</v>
          </cell>
          <cell r="J769">
            <v>1.284</v>
          </cell>
          <cell r="K769">
            <v>1.9388400000000001</v>
          </cell>
          <cell r="L769">
            <v>80.22</v>
          </cell>
          <cell r="M769">
            <v>7</v>
          </cell>
          <cell r="N769">
            <v>13.57188</v>
          </cell>
          <cell r="O769">
            <v>3</v>
          </cell>
          <cell r="P769">
            <v>240.66</v>
          </cell>
          <cell r="Q769">
            <v>1</v>
          </cell>
          <cell r="R769">
            <v>80.22</v>
          </cell>
          <cell r="S769">
            <v>4</v>
          </cell>
          <cell r="T769">
            <v>320.88</v>
          </cell>
          <cell r="U769" t="str">
            <v>UC220*210*12*8</v>
          </cell>
        </row>
        <row r="770">
          <cell r="D770" t="str">
            <v>S44-05</v>
          </cell>
          <cell r="E770" t="str">
            <v>UC</v>
          </cell>
          <cell r="F770" t="str">
            <v>220*210*12*8</v>
          </cell>
          <cell r="G770" t="e">
            <v>#N/A</v>
          </cell>
          <cell r="H770" t="e">
            <v>#N/A</v>
          </cell>
          <cell r="I770" t="e">
            <v>#N/A</v>
          </cell>
          <cell r="J770" t="e">
            <v>#N/A</v>
          </cell>
          <cell r="K770" t="e">
            <v>#N/A</v>
          </cell>
          <cell r="L770">
            <v>122.29</v>
          </cell>
          <cell r="M770">
            <v>5</v>
          </cell>
          <cell r="N770" t="e">
            <v>#N/A</v>
          </cell>
          <cell r="O770">
            <v>1</v>
          </cell>
          <cell r="P770">
            <v>122.29</v>
          </cell>
          <cell r="Q770">
            <v>1</v>
          </cell>
          <cell r="R770">
            <v>122.29</v>
          </cell>
          <cell r="S770">
            <v>2</v>
          </cell>
          <cell r="T770">
            <v>244.58</v>
          </cell>
          <cell r="U770" t="str">
            <v>UC220*210*12*8</v>
          </cell>
        </row>
        <row r="771">
          <cell r="D771" t="str">
            <v>S44-06</v>
          </cell>
          <cell r="E771" t="str">
            <v>UC</v>
          </cell>
          <cell r="F771" t="str">
            <v>160*160*12*8</v>
          </cell>
          <cell r="G771" t="e">
            <v>#N/A</v>
          </cell>
          <cell r="H771" t="e">
            <v>#N/A</v>
          </cell>
          <cell r="I771" t="e">
            <v>#N/A</v>
          </cell>
          <cell r="J771" t="e">
            <v>#N/A</v>
          </cell>
          <cell r="K771" t="e">
            <v>#N/A</v>
          </cell>
          <cell r="L771">
            <v>41.96</v>
          </cell>
          <cell r="M771">
            <v>2</v>
          </cell>
          <cell r="N771" t="e">
            <v>#N/A</v>
          </cell>
          <cell r="O771" t="e">
            <v>#N/A</v>
          </cell>
          <cell r="P771" t="e">
            <v>#N/A</v>
          </cell>
          <cell r="Q771">
            <v>1</v>
          </cell>
          <cell r="R771">
            <v>41.96</v>
          </cell>
          <cell r="S771" t="e">
            <v>#N/A</v>
          </cell>
          <cell r="T771" t="e">
            <v>#N/A</v>
          </cell>
          <cell r="U771" t="str">
            <v>UC160*160*12*8</v>
          </cell>
        </row>
        <row r="772">
          <cell r="D772" t="str">
            <v>S44-07</v>
          </cell>
          <cell r="E772" t="str">
            <v>UC</v>
          </cell>
          <cell r="F772" t="str">
            <v>220*210*12*8</v>
          </cell>
          <cell r="G772" t="str">
            <v>قرینه</v>
          </cell>
          <cell r="H772">
            <v>1814</v>
          </cell>
          <cell r="I772">
            <v>1814</v>
          </cell>
          <cell r="J772">
            <v>1.284</v>
          </cell>
          <cell r="K772">
            <v>2.3291759999999999</v>
          </cell>
          <cell r="L772">
            <v>96.37</v>
          </cell>
          <cell r="M772">
            <v>2</v>
          </cell>
          <cell r="N772">
            <v>4.6583519999999998</v>
          </cell>
          <cell r="O772">
            <v>1</v>
          </cell>
          <cell r="P772">
            <v>96.37</v>
          </cell>
          <cell r="Q772">
            <v>1</v>
          </cell>
          <cell r="R772">
            <v>96.37</v>
          </cell>
          <cell r="S772"/>
          <cell r="T772"/>
          <cell r="U772" t="str">
            <v>UC220*210*12*8</v>
          </cell>
        </row>
        <row r="773">
          <cell r="D773" t="str">
            <v>S44-08</v>
          </cell>
          <cell r="E773" t="str">
            <v>UC</v>
          </cell>
          <cell r="F773" t="str">
            <v>160*160*12*8</v>
          </cell>
          <cell r="G773" t="e">
            <v>#N/A</v>
          </cell>
          <cell r="H773" t="e">
            <v>#N/A</v>
          </cell>
          <cell r="I773" t="e">
            <v>#N/A</v>
          </cell>
          <cell r="J773" t="e">
            <v>#N/A</v>
          </cell>
          <cell r="K773" t="e">
            <v>#N/A</v>
          </cell>
          <cell r="L773">
            <v>58.41</v>
          </cell>
          <cell r="M773">
            <v>2</v>
          </cell>
          <cell r="N773" t="e">
            <v>#N/A</v>
          </cell>
          <cell r="O773">
            <v>1</v>
          </cell>
          <cell r="P773">
            <v>58.41</v>
          </cell>
          <cell r="Q773">
            <v>1</v>
          </cell>
          <cell r="R773">
            <v>58.41</v>
          </cell>
          <cell r="S773"/>
          <cell r="T773"/>
          <cell r="U773" t="str">
            <v>UC160*160*12*8</v>
          </cell>
        </row>
        <row r="774">
          <cell r="D774" t="str">
            <v>S44-A-03</v>
          </cell>
          <cell r="E774" t="str">
            <v>UC</v>
          </cell>
          <cell r="F774" t="str">
            <v>160*155*10*8</v>
          </cell>
          <cell r="G774" t="e">
            <v>#N/A</v>
          </cell>
          <cell r="H774" t="e">
            <v>#N/A</v>
          </cell>
          <cell r="I774" t="e">
            <v>#N/A</v>
          </cell>
          <cell r="J774" t="e">
            <v>#N/A</v>
          </cell>
          <cell r="K774" t="e">
            <v>#N/A</v>
          </cell>
          <cell r="L774">
            <v>60.27</v>
          </cell>
          <cell r="M774">
            <v>1</v>
          </cell>
          <cell r="N774" t="e">
            <v>#N/A</v>
          </cell>
          <cell r="O774">
            <v>1</v>
          </cell>
          <cell r="P774">
            <v>60.27</v>
          </cell>
          <cell r="Q774"/>
          <cell r="R774"/>
          <cell r="S774"/>
          <cell r="T774"/>
          <cell r="U774" t="str">
            <v>UC160*155*10*8</v>
          </cell>
        </row>
        <row r="775">
          <cell r="D775" t="str">
            <v>S44-A-04</v>
          </cell>
          <cell r="E775" t="str">
            <v>UC</v>
          </cell>
          <cell r="F775" t="str">
            <v>160*155*10*8</v>
          </cell>
          <cell r="G775" t="e">
            <v>#N/A</v>
          </cell>
          <cell r="H775" t="e">
            <v>#N/A</v>
          </cell>
          <cell r="I775" t="e">
            <v>#N/A</v>
          </cell>
          <cell r="J775" t="e">
            <v>#N/A</v>
          </cell>
          <cell r="K775" t="e">
            <v>#N/A</v>
          </cell>
          <cell r="L775">
            <v>104.95</v>
          </cell>
          <cell r="M775">
            <v>2</v>
          </cell>
          <cell r="N775" t="e">
            <v>#N/A</v>
          </cell>
          <cell r="O775">
            <v>2</v>
          </cell>
          <cell r="P775">
            <v>209.9</v>
          </cell>
          <cell r="Q775">
            <v>0</v>
          </cell>
          <cell r="R775">
            <v>0</v>
          </cell>
          <cell r="S775">
            <v>2</v>
          </cell>
          <cell r="T775">
            <v>209.9</v>
          </cell>
          <cell r="U775" t="str">
            <v>UC160*155*10*8</v>
          </cell>
        </row>
        <row r="776">
          <cell r="D776" t="str">
            <v>S44-B-03</v>
          </cell>
          <cell r="E776" t="str">
            <v>UC</v>
          </cell>
          <cell r="F776" t="str">
            <v>160*160*12*8</v>
          </cell>
          <cell r="G776" t="e">
            <v>#N/A</v>
          </cell>
          <cell r="H776" t="e">
            <v>#N/A</v>
          </cell>
          <cell r="I776" t="e">
            <v>#N/A</v>
          </cell>
          <cell r="J776" t="e">
            <v>#N/A</v>
          </cell>
          <cell r="K776" t="e">
            <v>#N/A</v>
          </cell>
          <cell r="L776">
            <v>90.12</v>
          </cell>
          <cell r="M776">
            <v>1</v>
          </cell>
          <cell r="N776" t="e">
            <v>#N/A</v>
          </cell>
          <cell r="O776" t="e">
            <v>#N/A</v>
          </cell>
          <cell r="P776" t="e">
            <v>#N/A</v>
          </cell>
          <cell r="Q776">
            <v>0</v>
          </cell>
          <cell r="R776">
            <v>0</v>
          </cell>
          <cell r="S776" t="e">
            <v>#N/A</v>
          </cell>
          <cell r="T776" t="e">
            <v>#N/A</v>
          </cell>
          <cell r="U776" t="str">
            <v>UC160*160*12*8</v>
          </cell>
        </row>
        <row r="777">
          <cell r="D777" t="str">
            <v>S44-B-05</v>
          </cell>
          <cell r="E777" t="str">
            <v>UC</v>
          </cell>
          <cell r="F777" t="str">
            <v>160*160*12*8</v>
          </cell>
          <cell r="G777" t="e">
            <v>#N/A</v>
          </cell>
          <cell r="H777" t="e">
            <v>#N/A</v>
          </cell>
          <cell r="I777" t="e">
            <v>#N/A</v>
          </cell>
          <cell r="J777" t="e">
            <v>#N/A</v>
          </cell>
          <cell r="K777" t="e">
            <v>#N/A</v>
          </cell>
          <cell r="L777">
            <v>86.54</v>
          </cell>
          <cell r="M777">
            <v>1</v>
          </cell>
          <cell r="N777" t="e">
            <v>#N/A</v>
          </cell>
          <cell r="O777" t="e">
            <v>#N/A</v>
          </cell>
          <cell r="P777" t="e">
            <v>#N/A</v>
          </cell>
          <cell r="Q777">
            <v>0</v>
          </cell>
          <cell r="R777">
            <v>0</v>
          </cell>
          <cell r="S777" t="e">
            <v>#N/A</v>
          </cell>
          <cell r="T777" t="e">
            <v>#N/A</v>
          </cell>
          <cell r="U777" t="str">
            <v>UC160*160*12*8</v>
          </cell>
        </row>
        <row r="778">
          <cell r="D778" t="str">
            <v>S44-B-06</v>
          </cell>
          <cell r="E778" t="str">
            <v>UC</v>
          </cell>
          <cell r="F778" t="str">
            <v>160*160*12*8</v>
          </cell>
          <cell r="G778" t="e">
            <v>#N/A</v>
          </cell>
          <cell r="H778" t="e">
            <v>#N/A</v>
          </cell>
          <cell r="I778" t="e">
            <v>#N/A</v>
          </cell>
          <cell r="J778" t="e">
            <v>#N/A</v>
          </cell>
          <cell r="K778" t="e">
            <v>#N/A</v>
          </cell>
          <cell r="L778">
            <v>98.07</v>
          </cell>
          <cell r="M778">
            <v>1</v>
          </cell>
          <cell r="N778" t="e">
            <v>#N/A</v>
          </cell>
          <cell r="O778" t="e">
            <v>#N/A</v>
          </cell>
          <cell r="P778" t="e">
            <v>#N/A</v>
          </cell>
          <cell r="Q778">
            <v>0</v>
          </cell>
          <cell r="R778">
            <v>0</v>
          </cell>
          <cell r="S778" t="e">
            <v>#N/A</v>
          </cell>
          <cell r="T778" t="e">
            <v>#N/A</v>
          </cell>
          <cell r="U778" t="str">
            <v>UC160*160*12*8</v>
          </cell>
        </row>
        <row r="779">
          <cell r="D779" t="str">
            <v>S44-C-03</v>
          </cell>
          <cell r="E779" t="str">
            <v>UC</v>
          </cell>
          <cell r="F779" t="str">
            <v>160*160*12*8</v>
          </cell>
          <cell r="G779" t="e">
            <v>#N/A</v>
          </cell>
          <cell r="H779" t="e">
            <v>#N/A</v>
          </cell>
          <cell r="I779" t="e">
            <v>#N/A</v>
          </cell>
          <cell r="J779" t="e">
            <v>#N/A</v>
          </cell>
          <cell r="K779" t="e">
            <v>#N/A</v>
          </cell>
          <cell r="L779">
            <v>63.01</v>
          </cell>
          <cell r="M779">
            <v>1</v>
          </cell>
          <cell r="N779" t="e">
            <v>#N/A</v>
          </cell>
          <cell r="O779" t="e">
            <v>#N/A</v>
          </cell>
          <cell r="P779" t="e">
            <v>#N/A</v>
          </cell>
          <cell r="Q779">
            <v>0</v>
          </cell>
          <cell r="R779">
            <v>0</v>
          </cell>
          <cell r="S779" t="e">
            <v>#N/A</v>
          </cell>
          <cell r="T779" t="e">
            <v>#N/A</v>
          </cell>
          <cell r="U779" t="str">
            <v>UC160*160*12*8</v>
          </cell>
        </row>
        <row r="780">
          <cell r="D780" t="str">
            <v>S44-C-04</v>
          </cell>
          <cell r="E780" t="str">
            <v>UC</v>
          </cell>
          <cell r="F780" t="str">
            <v>160*160*12*8</v>
          </cell>
          <cell r="G780" t="e">
            <v>#N/A</v>
          </cell>
          <cell r="H780" t="e">
            <v>#N/A</v>
          </cell>
          <cell r="I780" t="e">
            <v>#N/A</v>
          </cell>
          <cell r="J780" t="e">
            <v>#N/A</v>
          </cell>
          <cell r="K780" t="e">
            <v>#N/A</v>
          </cell>
          <cell r="L780">
            <v>114.05</v>
          </cell>
          <cell r="M780">
            <v>2</v>
          </cell>
          <cell r="N780" t="e">
            <v>#N/A</v>
          </cell>
          <cell r="O780" t="e">
            <v>#N/A</v>
          </cell>
          <cell r="P780" t="e">
            <v>#N/A</v>
          </cell>
          <cell r="Q780">
            <v>0</v>
          </cell>
          <cell r="R780">
            <v>0</v>
          </cell>
          <cell r="S780" t="e">
            <v>#N/A</v>
          </cell>
          <cell r="T780" t="e">
            <v>#N/A</v>
          </cell>
          <cell r="U780" t="str">
            <v>UC160*160*12*8</v>
          </cell>
        </row>
        <row r="781">
          <cell r="D781" t="str">
            <v>S44-E-03</v>
          </cell>
          <cell r="E781" t="str">
            <v>UC</v>
          </cell>
          <cell r="F781" t="str">
            <v>160*160*12*8</v>
          </cell>
          <cell r="G781" t="e">
            <v>#N/A</v>
          </cell>
          <cell r="H781" t="e">
            <v>#N/A</v>
          </cell>
          <cell r="I781" t="e">
            <v>#N/A</v>
          </cell>
          <cell r="J781" t="e">
            <v>#N/A</v>
          </cell>
          <cell r="K781" t="e">
            <v>#N/A</v>
          </cell>
          <cell r="L781">
            <v>63.01</v>
          </cell>
          <cell r="M781">
            <v>1</v>
          </cell>
          <cell r="N781" t="e">
            <v>#N/A</v>
          </cell>
          <cell r="O781">
            <v>1</v>
          </cell>
          <cell r="P781">
            <v>63.01</v>
          </cell>
          <cell r="Q781">
            <v>0</v>
          </cell>
          <cell r="R781">
            <v>0</v>
          </cell>
          <cell r="S781">
            <v>1</v>
          </cell>
          <cell r="T781">
            <v>63.01</v>
          </cell>
          <cell r="U781" t="str">
            <v>UC160*160*12*8</v>
          </cell>
        </row>
        <row r="782">
          <cell r="D782" t="str">
            <v>S44-E-04</v>
          </cell>
          <cell r="E782" t="str">
            <v>UC</v>
          </cell>
          <cell r="F782" t="str">
            <v>160*160*12*8</v>
          </cell>
          <cell r="G782" t="str">
            <v>غیرقرینه</v>
          </cell>
          <cell r="H782">
            <v>2948</v>
          </cell>
          <cell r="I782">
            <v>2771</v>
          </cell>
          <cell r="J782">
            <v>0.94399999999999995</v>
          </cell>
          <cell r="K782">
            <v>2.6158239999999999</v>
          </cell>
          <cell r="L782">
            <v>114.05</v>
          </cell>
          <cell r="M782">
            <v>2</v>
          </cell>
          <cell r="N782">
            <v>5.2316479999999999</v>
          </cell>
          <cell r="O782">
            <v>1</v>
          </cell>
          <cell r="P782">
            <v>114.05</v>
          </cell>
          <cell r="Q782">
            <v>0</v>
          </cell>
          <cell r="R782">
            <v>0</v>
          </cell>
          <cell r="S782">
            <v>1</v>
          </cell>
          <cell r="T782">
            <v>114.05</v>
          </cell>
          <cell r="U782" t="str">
            <v>UC160*160*12*8</v>
          </cell>
        </row>
        <row r="783">
          <cell r="D783" t="str">
            <v>S44-F-03</v>
          </cell>
          <cell r="E783" t="str">
            <v>UC</v>
          </cell>
          <cell r="F783" t="str">
            <v>160*160*12*8</v>
          </cell>
          <cell r="G783" t="e">
            <v>#N/A</v>
          </cell>
          <cell r="H783" t="e">
            <v>#N/A</v>
          </cell>
          <cell r="I783" t="e">
            <v>#N/A</v>
          </cell>
          <cell r="J783" t="e">
            <v>#N/A</v>
          </cell>
          <cell r="K783" t="e">
            <v>#N/A</v>
          </cell>
          <cell r="L783">
            <v>90.12</v>
          </cell>
          <cell r="M783">
            <v>1</v>
          </cell>
          <cell r="N783" t="e">
            <v>#N/A</v>
          </cell>
          <cell r="O783" t="e">
            <v>#N/A</v>
          </cell>
          <cell r="P783" t="e">
            <v>#N/A</v>
          </cell>
          <cell r="Q783">
            <v>0</v>
          </cell>
          <cell r="R783">
            <v>0</v>
          </cell>
          <cell r="S783" t="e">
            <v>#N/A</v>
          </cell>
          <cell r="T783" t="e">
            <v>#N/A</v>
          </cell>
          <cell r="U783" t="str">
            <v>UC160*160*12*8</v>
          </cell>
        </row>
        <row r="784">
          <cell r="D784" t="str">
            <v>S44-F-04</v>
          </cell>
          <cell r="E784" t="str">
            <v>UC</v>
          </cell>
          <cell r="F784" t="str">
            <v>160*160*12*8</v>
          </cell>
          <cell r="G784" t="e">
            <v>#N/A</v>
          </cell>
          <cell r="H784" t="e">
            <v>#N/A</v>
          </cell>
          <cell r="I784" t="e">
            <v>#N/A</v>
          </cell>
          <cell r="J784" t="e">
            <v>#N/A</v>
          </cell>
          <cell r="K784" t="e">
            <v>#N/A</v>
          </cell>
          <cell r="L784">
            <v>85.55</v>
          </cell>
          <cell r="M784">
            <v>1</v>
          </cell>
          <cell r="N784" t="e">
            <v>#N/A</v>
          </cell>
          <cell r="O784" t="e">
            <v>#N/A</v>
          </cell>
          <cell r="P784" t="e">
            <v>#N/A</v>
          </cell>
          <cell r="Q784">
            <v>0</v>
          </cell>
          <cell r="R784">
            <v>0</v>
          </cell>
          <cell r="S784" t="e">
            <v>#N/A</v>
          </cell>
          <cell r="T784" t="e">
            <v>#N/A</v>
          </cell>
          <cell r="U784" t="str">
            <v>UC160*160*12*8</v>
          </cell>
        </row>
        <row r="785">
          <cell r="D785" t="str">
            <v>S44-F-05</v>
          </cell>
          <cell r="E785" t="str">
            <v>UC</v>
          </cell>
          <cell r="F785" t="str">
            <v>160*160*12*8</v>
          </cell>
          <cell r="G785" t="e">
            <v>#N/A</v>
          </cell>
          <cell r="H785" t="e">
            <v>#N/A</v>
          </cell>
          <cell r="I785" t="e">
            <v>#N/A</v>
          </cell>
          <cell r="J785" t="e">
            <v>#N/A</v>
          </cell>
          <cell r="K785" t="e">
            <v>#N/A</v>
          </cell>
          <cell r="L785">
            <v>86.54</v>
          </cell>
          <cell r="M785">
            <v>1</v>
          </cell>
          <cell r="N785" t="e">
            <v>#N/A</v>
          </cell>
          <cell r="O785" t="e">
            <v>#N/A</v>
          </cell>
          <cell r="P785" t="e">
            <v>#N/A</v>
          </cell>
          <cell r="Q785">
            <v>0</v>
          </cell>
          <cell r="R785">
            <v>0</v>
          </cell>
          <cell r="S785" t="e">
            <v>#N/A</v>
          </cell>
          <cell r="T785" t="e">
            <v>#N/A</v>
          </cell>
          <cell r="U785" t="str">
            <v>UC160*160*12*8</v>
          </cell>
        </row>
        <row r="786">
          <cell r="D786" t="str">
            <v>S44-G-03</v>
          </cell>
          <cell r="E786" t="str">
            <v>UC</v>
          </cell>
          <cell r="F786" t="str">
            <v>160*155*10*8</v>
          </cell>
          <cell r="G786" t="e">
            <v>#N/A</v>
          </cell>
          <cell r="H786" t="e">
            <v>#N/A</v>
          </cell>
          <cell r="I786" t="e">
            <v>#N/A</v>
          </cell>
          <cell r="J786" t="e">
            <v>#N/A</v>
          </cell>
          <cell r="K786" t="e">
            <v>#N/A</v>
          </cell>
          <cell r="L786">
            <v>60.27</v>
          </cell>
          <cell r="M786">
            <v>1</v>
          </cell>
          <cell r="N786" t="e">
            <v>#N/A</v>
          </cell>
          <cell r="O786">
            <v>1</v>
          </cell>
          <cell r="P786">
            <v>60.27</v>
          </cell>
          <cell r="Q786">
            <v>0</v>
          </cell>
          <cell r="R786">
            <v>0</v>
          </cell>
          <cell r="S786">
            <v>1</v>
          </cell>
          <cell r="T786">
            <v>60.27</v>
          </cell>
          <cell r="U786" t="str">
            <v>UC160*155*10*8</v>
          </cell>
        </row>
        <row r="787">
          <cell r="D787" t="str">
            <v>S44-G-04</v>
          </cell>
          <cell r="E787" t="str">
            <v>UC</v>
          </cell>
          <cell r="F787" t="str">
            <v>160*155*10*8</v>
          </cell>
          <cell r="G787" t="e">
            <v>#N/A</v>
          </cell>
          <cell r="H787" t="e">
            <v>#N/A</v>
          </cell>
          <cell r="I787" t="e">
            <v>#N/A</v>
          </cell>
          <cell r="J787" t="e">
            <v>#N/A</v>
          </cell>
          <cell r="K787" t="e">
            <v>#N/A</v>
          </cell>
          <cell r="L787">
            <v>104.95</v>
          </cell>
          <cell r="M787">
            <v>2</v>
          </cell>
          <cell r="N787" t="e">
            <v>#N/A</v>
          </cell>
          <cell r="O787">
            <v>2</v>
          </cell>
          <cell r="P787">
            <v>209.9</v>
          </cell>
          <cell r="Q787">
            <v>0</v>
          </cell>
          <cell r="R787">
            <v>0</v>
          </cell>
          <cell r="S787">
            <v>2</v>
          </cell>
          <cell r="T787">
            <v>209.9</v>
          </cell>
          <cell r="U787" t="str">
            <v>UC160*155*10*8</v>
          </cell>
        </row>
        <row r="788">
          <cell r="D788" t="str">
            <v>S-44-03-U</v>
          </cell>
          <cell r="E788" t="str">
            <v>UC</v>
          </cell>
          <cell r="F788" t="str">
            <v>200*210*12*10</v>
          </cell>
          <cell r="G788" t="e">
            <v>#N/A</v>
          </cell>
          <cell r="H788" t="e">
            <v>#N/A</v>
          </cell>
          <cell r="I788" t="e">
            <v>#N/A</v>
          </cell>
          <cell r="J788" t="e">
            <v>#N/A</v>
          </cell>
          <cell r="K788" t="e">
            <v>#N/A</v>
          </cell>
          <cell r="L788">
            <v>272.27999999999997</v>
          </cell>
          <cell r="M788">
            <v>1</v>
          </cell>
          <cell r="N788" t="e">
            <v>#N/A</v>
          </cell>
          <cell r="O788">
            <v>1</v>
          </cell>
          <cell r="P788"/>
          <cell r="Q788">
            <v>0</v>
          </cell>
          <cell r="R788">
            <v>0</v>
          </cell>
          <cell r="S788">
            <v>1</v>
          </cell>
          <cell r="T788">
            <v>0</v>
          </cell>
          <cell r="U788" t="str">
            <v>UC200*210*12*10</v>
          </cell>
        </row>
        <row r="789">
          <cell r="D789" t="str">
            <v>S-44-04-U</v>
          </cell>
          <cell r="E789" t="str">
            <v>UC</v>
          </cell>
          <cell r="F789" t="str">
            <v>200*210*12*10</v>
          </cell>
          <cell r="G789" t="e">
            <v>#N/A</v>
          </cell>
          <cell r="H789" t="e">
            <v>#N/A</v>
          </cell>
          <cell r="I789" t="e">
            <v>#N/A</v>
          </cell>
          <cell r="J789" t="e">
            <v>#N/A</v>
          </cell>
          <cell r="K789" t="e">
            <v>#N/A</v>
          </cell>
          <cell r="L789">
            <v>403.71</v>
          </cell>
          <cell r="M789">
            <v>1</v>
          </cell>
          <cell r="N789" t="e">
            <v>#N/A</v>
          </cell>
          <cell r="O789">
            <v>1</v>
          </cell>
          <cell r="P789"/>
          <cell r="Q789">
            <v>0</v>
          </cell>
          <cell r="R789">
            <v>0</v>
          </cell>
          <cell r="S789">
            <v>1</v>
          </cell>
          <cell r="T789">
            <v>0</v>
          </cell>
          <cell r="U789" t="str">
            <v>UC200*210*12*10</v>
          </cell>
        </row>
        <row r="790">
          <cell r="D790" t="str">
            <v>S-44-05-U</v>
          </cell>
          <cell r="E790" t="str">
            <v>UC</v>
          </cell>
          <cell r="F790" t="str">
            <v>200*210*12*10</v>
          </cell>
          <cell r="G790" t="str">
            <v>قرینه</v>
          </cell>
          <cell r="H790">
            <v>5486</v>
          </cell>
          <cell r="I790">
            <v>5486</v>
          </cell>
          <cell r="J790">
            <v>1.22</v>
          </cell>
          <cell r="K790">
            <v>6.69292</v>
          </cell>
          <cell r="L790">
            <v>285.58</v>
          </cell>
          <cell r="M790">
            <v>4</v>
          </cell>
          <cell r="N790">
            <v>26.77168</v>
          </cell>
          <cell r="O790">
            <v>4</v>
          </cell>
          <cell r="P790"/>
          <cell r="Q790">
            <v>0</v>
          </cell>
          <cell r="R790">
            <v>0</v>
          </cell>
          <cell r="S790">
            <v>4</v>
          </cell>
          <cell r="T790">
            <v>0</v>
          </cell>
          <cell r="U790" t="str">
            <v>UC200*210*12*10</v>
          </cell>
        </row>
        <row r="791">
          <cell r="D791" t="str">
            <v>S-44-06-U</v>
          </cell>
          <cell r="E791" t="str">
            <v>UC</v>
          </cell>
          <cell r="F791" t="str">
            <v>200*210*12*10</v>
          </cell>
          <cell r="G791" t="str">
            <v>قرینه</v>
          </cell>
          <cell r="H791">
            <v>7829</v>
          </cell>
          <cell r="I791">
            <v>7829</v>
          </cell>
          <cell r="J791">
            <v>1.22</v>
          </cell>
          <cell r="K791">
            <v>9.55138</v>
          </cell>
          <cell r="L791">
            <v>416.2</v>
          </cell>
          <cell r="M791">
            <v>3</v>
          </cell>
          <cell r="N791">
            <v>28.654139999999998</v>
          </cell>
          <cell r="O791">
            <v>3</v>
          </cell>
          <cell r="P791"/>
          <cell r="Q791">
            <v>0</v>
          </cell>
          <cell r="R791">
            <v>0</v>
          </cell>
          <cell r="S791">
            <v>3</v>
          </cell>
          <cell r="T791">
            <v>0</v>
          </cell>
          <cell r="U791" t="str">
            <v>UC200*210*12*10</v>
          </cell>
        </row>
        <row r="792">
          <cell r="D792" t="str">
            <v>S-44-07-U</v>
          </cell>
          <cell r="E792" t="str">
            <v>UC</v>
          </cell>
          <cell r="F792" t="str">
            <v>200*210*12*10</v>
          </cell>
          <cell r="G792" t="str">
            <v>قرینه</v>
          </cell>
          <cell r="H792">
            <v>7619</v>
          </cell>
          <cell r="I792">
            <v>7619</v>
          </cell>
          <cell r="J792">
            <v>1.22</v>
          </cell>
          <cell r="K792">
            <v>9.2951800000000002</v>
          </cell>
          <cell r="L792">
            <v>405.64</v>
          </cell>
          <cell r="M792">
            <v>1</v>
          </cell>
          <cell r="N792">
            <v>9.2951800000000002</v>
          </cell>
          <cell r="O792">
            <v>1</v>
          </cell>
          <cell r="P792"/>
          <cell r="Q792">
            <v>0</v>
          </cell>
          <cell r="R792">
            <v>0</v>
          </cell>
          <cell r="S792">
            <v>1</v>
          </cell>
          <cell r="T792">
            <v>0</v>
          </cell>
          <cell r="U792" t="str">
            <v>UC200*210*12*10</v>
          </cell>
        </row>
        <row r="793">
          <cell r="D793" t="str">
            <v>S-44-08-U</v>
          </cell>
          <cell r="E793" t="str">
            <v>UC</v>
          </cell>
          <cell r="F793" t="str">
            <v>200*210*12*10</v>
          </cell>
          <cell r="G793" t="str">
            <v>قرینه</v>
          </cell>
          <cell r="H793">
            <v>7869</v>
          </cell>
          <cell r="I793">
            <v>7869</v>
          </cell>
          <cell r="J793">
            <v>1.22</v>
          </cell>
          <cell r="K793">
            <v>9.6001799999999999</v>
          </cell>
          <cell r="L793">
            <v>418.42</v>
          </cell>
          <cell r="M793">
            <v>1</v>
          </cell>
          <cell r="N793">
            <v>9.6001799999999999</v>
          </cell>
          <cell r="O793">
            <v>1</v>
          </cell>
          <cell r="P793"/>
          <cell r="Q793">
            <v>0</v>
          </cell>
          <cell r="R793">
            <v>0</v>
          </cell>
          <cell r="S793">
            <v>1</v>
          </cell>
          <cell r="T793">
            <v>0</v>
          </cell>
          <cell r="U793" t="str">
            <v>UC200*210*12*10</v>
          </cell>
        </row>
        <row r="794">
          <cell r="D794" t="str">
            <v>S-44-03-L</v>
          </cell>
          <cell r="E794" t="str">
            <v>UC</v>
          </cell>
          <cell r="F794" t="str">
            <v>200*210*12*10</v>
          </cell>
          <cell r="G794" t="e">
            <v>#N/A</v>
          </cell>
          <cell r="H794" t="e">
            <v>#N/A</v>
          </cell>
          <cell r="I794" t="e">
            <v>#N/A</v>
          </cell>
          <cell r="J794" t="e">
            <v>#N/A</v>
          </cell>
          <cell r="K794" t="e">
            <v>#N/A</v>
          </cell>
          <cell r="L794">
            <v>272.27999999999997</v>
          </cell>
          <cell r="M794">
            <v>1</v>
          </cell>
          <cell r="N794" t="e">
            <v>#N/A</v>
          </cell>
          <cell r="O794">
            <v>1</v>
          </cell>
          <cell r="P794">
            <v>272.27999999999997</v>
          </cell>
          <cell r="Q794">
            <v>0</v>
          </cell>
          <cell r="R794">
            <v>0</v>
          </cell>
          <cell r="S794">
            <v>1</v>
          </cell>
          <cell r="T794">
            <v>272.27999999999997</v>
          </cell>
          <cell r="U794" t="str">
            <v>UC200*210*12*10</v>
          </cell>
        </row>
        <row r="795">
          <cell r="D795" t="str">
            <v>S-44-04-L</v>
          </cell>
          <cell r="E795" t="str">
            <v>UC</v>
          </cell>
          <cell r="F795" t="str">
            <v>200*210*12*10</v>
          </cell>
          <cell r="G795" t="e">
            <v>#N/A</v>
          </cell>
          <cell r="H795" t="e">
            <v>#N/A</v>
          </cell>
          <cell r="I795" t="e">
            <v>#N/A</v>
          </cell>
          <cell r="J795" t="e">
            <v>#N/A</v>
          </cell>
          <cell r="K795" t="e">
            <v>#N/A</v>
          </cell>
          <cell r="L795">
            <v>403.71</v>
          </cell>
          <cell r="M795">
            <v>1</v>
          </cell>
          <cell r="N795" t="e">
            <v>#N/A</v>
          </cell>
          <cell r="O795">
            <v>1</v>
          </cell>
          <cell r="P795">
            <v>403.71</v>
          </cell>
          <cell r="Q795">
            <v>0</v>
          </cell>
          <cell r="R795">
            <v>0</v>
          </cell>
          <cell r="S795">
            <v>1</v>
          </cell>
          <cell r="T795">
            <v>403.71</v>
          </cell>
          <cell r="U795" t="str">
            <v>UC200*210*12*10</v>
          </cell>
        </row>
        <row r="796">
          <cell r="D796" t="str">
            <v>S-44-05-L</v>
          </cell>
          <cell r="E796" t="str">
            <v>UC</v>
          </cell>
          <cell r="F796" t="str">
            <v>200*210*12*10</v>
          </cell>
          <cell r="G796" t="str">
            <v>قرینه</v>
          </cell>
          <cell r="H796">
            <v>5486</v>
          </cell>
          <cell r="I796">
            <v>5486</v>
          </cell>
          <cell r="J796">
            <v>1.22</v>
          </cell>
          <cell r="K796">
            <v>6.69292</v>
          </cell>
          <cell r="L796">
            <v>285.58</v>
          </cell>
          <cell r="M796">
            <v>4</v>
          </cell>
          <cell r="N796">
            <v>26.77168</v>
          </cell>
          <cell r="O796">
            <v>4</v>
          </cell>
          <cell r="P796">
            <v>1142.32</v>
          </cell>
          <cell r="Q796">
            <v>0</v>
          </cell>
          <cell r="R796">
            <v>0</v>
          </cell>
          <cell r="S796">
            <v>4</v>
          </cell>
          <cell r="T796">
            <v>1142.32</v>
          </cell>
          <cell r="U796" t="str">
            <v>UC200*210*12*10</v>
          </cell>
        </row>
        <row r="797">
          <cell r="D797" t="str">
            <v>S-44-06-L</v>
          </cell>
          <cell r="E797" t="str">
            <v>UC</v>
          </cell>
          <cell r="F797" t="str">
            <v>200*210*12*10</v>
          </cell>
          <cell r="G797" t="str">
            <v>قرینه</v>
          </cell>
          <cell r="H797">
            <v>7829</v>
          </cell>
          <cell r="I797">
            <v>7829</v>
          </cell>
          <cell r="J797">
            <v>1.22</v>
          </cell>
          <cell r="K797">
            <v>9.55138</v>
          </cell>
          <cell r="L797">
            <v>416.2</v>
          </cell>
          <cell r="M797">
            <v>3</v>
          </cell>
          <cell r="N797">
            <v>28.654139999999998</v>
          </cell>
          <cell r="O797">
            <v>3</v>
          </cell>
          <cell r="P797">
            <v>1248.5999999999999</v>
          </cell>
          <cell r="Q797">
            <v>0</v>
          </cell>
          <cell r="R797">
            <v>0</v>
          </cell>
          <cell r="S797">
            <v>3</v>
          </cell>
          <cell r="T797">
            <v>1248.5999999999999</v>
          </cell>
          <cell r="U797" t="str">
            <v>UC200*210*12*10</v>
          </cell>
        </row>
        <row r="798">
          <cell r="D798" t="str">
            <v>S-44-07-L</v>
          </cell>
          <cell r="E798" t="str">
            <v>UC</v>
          </cell>
          <cell r="F798" t="str">
            <v>200*210*12*10</v>
          </cell>
          <cell r="G798" t="str">
            <v>قرینه</v>
          </cell>
          <cell r="H798">
            <v>7619</v>
          </cell>
          <cell r="I798">
            <v>7619</v>
          </cell>
          <cell r="J798">
            <v>1.22</v>
          </cell>
          <cell r="K798">
            <v>9.2951800000000002</v>
          </cell>
          <cell r="L798">
            <v>405.64</v>
          </cell>
          <cell r="M798">
            <v>1</v>
          </cell>
          <cell r="N798">
            <v>9.2951800000000002</v>
          </cell>
          <cell r="O798">
            <v>1</v>
          </cell>
          <cell r="P798">
            <v>405.64</v>
          </cell>
          <cell r="Q798">
            <v>0</v>
          </cell>
          <cell r="R798">
            <v>0</v>
          </cell>
          <cell r="S798">
            <v>1</v>
          </cell>
          <cell r="T798">
            <v>405.64</v>
          </cell>
          <cell r="U798" t="str">
            <v>UC200*210*12*10</v>
          </cell>
        </row>
        <row r="799">
          <cell r="D799" t="str">
            <v>S-44-08-L</v>
          </cell>
          <cell r="E799" t="str">
            <v>UC</v>
          </cell>
          <cell r="F799" t="str">
            <v>200*210*12*10</v>
          </cell>
          <cell r="G799" t="str">
            <v>قرینه</v>
          </cell>
          <cell r="H799">
            <v>7869</v>
          </cell>
          <cell r="I799">
            <v>7869</v>
          </cell>
          <cell r="J799">
            <v>1.22</v>
          </cell>
          <cell r="K799">
            <v>9.6001799999999999</v>
          </cell>
          <cell r="L799">
            <v>418.42</v>
          </cell>
          <cell r="M799">
            <v>1</v>
          </cell>
          <cell r="N799">
            <v>9.6001799999999999</v>
          </cell>
          <cell r="O799">
            <v>1</v>
          </cell>
          <cell r="P799">
            <v>418.42</v>
          </cell>
          <cell r="Q799">
            <v>0</v>
          </cell>
          <cell r="R799">
            <v>0</v>
          </cell>
          <cell r="S799">
            <v>1</v>
          </cell>
          <cell r="T799">
            <v>418.42</v>
          </cell>
          <cell r="U799" t="str">
            <v>UC200*210*12*10</v>
          </cell>
        </row>
        <row r="800">
          <cell r="D800" t="str">
            <v>S45-01</v>
          </cell>
          <cell r="E800" t="str">
            <v>UC</v>
          </cell>
          <cell r="F800" t="str">
            <v>160*160*12*8</v>
          </cell>
          <cell r="G800" t="e">
            <v>#N/A</v>
          </cell>
          <cell r="H800" t="e">
            <v>#N/A</v>
          </cell>
          <cell r="I800" t="e">
            <v>#N/A</v>
          </cell>
          <cell r="J800" t="e">
            <v>#N/A</v>
          </cell>
          <cell r="K800" t="e">
            <v>#N/A</v>
          </cell>
          <cell r="L800">
            <v>93.41</v>
          </cell>
          <cell r="M800">
            <v>1</v>
          </cell>
          <cell r="N800" t="e">
            <v>#N/A</v>
          </cell>
          <cell r="O800" t="e">
            <v>#N/A</v>
          </cell>
          <cell r="P800" t="e">
            <v>#N/A</v>
          </cell>
          <cell r="Q800">
            <v>1</v>
          </cell>
          <cell r="R800">
            <v>93.41</v>
          </cell>
          <cell r="S800" t="e">
            <v>#N/A</v>
          </cell>
          <cell r="T800" t="e">
            <v>#N/A</v>
          </cell>
          <cell r="U800" t="str">
            <v>UC160*160*12*8</v>
          </cell>
        </row>
        <row r="801">
          <cell r="D801" t="str">
            <v>S45-02</v>
          </cell>
          <cell r="E801" t="str">
            <v>UC</v>
          </cell>
          <cell r="F801" t="str">
            <v>160*160*12*8</v>
          </cell>
          <cell r="G801" t="str">
            <v>قرینه</v>
          </cell>
          <cell r="H801">
            <v>2396</v>
          </cell>
          <cell r="I801">
            <v>2270</v>
          </cell>
          <cell r="J801">
            <v>0.94399999999999995</v>
          </cell>
          <cell r="K801">
            <v>2.1428799999999999</v>
          </cell>
          <cell r="L801">
            <v>93.54</v>
          </cell>
          <cell r="M801">
            <v>11</v>
          </cell>
          <cell r="N801">
            <v>23.571680000000001</v>
          </cell>
          <cell r="O801">
            <v>4</v>
          </cell>
          <cell r="P801">
            <v>374.16</v>
          </cell>
          <cell r="Q801">
            <v>1</v>
          </cell>
          <cell r="R801">
            <v>93.54</v>
          </cell>
          <cell r="S801">
            <v>5</v>
          </cell>
          <cell r="T801">
            <v>467.70000000000005</v>
          </cell>
          <cell r="U801" t="str">
            <v>UC160*160*12*8</v>
          </cell>
        </row>
        <row r="802">
          <cell r="D802" t="str">
            <v>S45-02A</v>
          </cell>
          <cell r="E802" t="str">
            <v>UC</v>
          </cell>
          <cell r="F802" t="str">
            <v>220*210*12*8</v>
          </cell>
          <cell r="G802" t="e">
            <v>#N/A</v>
          </cell>
          <cell r="H802" t="e">
            <v>#N/A</v>
          </cell>
          <cell r="I802" t="e">
            <v>#N/A</v>
          </cell>
          <cell r="J802" t="e">
            <v>#N/A</v>
          </cell>
          <cell r="K802" t="e">
            <v>#N/A</v>
          </cell>
          <cell r="L802">
            <v>127.59</v>
          </cell>
          <cell r="M802">
            <v>2</v>
          </cell>
          <cell r="N802" t="e">
            <v>#N/A</v>
          </cell>
          <cell r="O802" t="e">
            <v>#N/A</v>
          </cell>
          <cell r="P802" t="e">
            <v>#N/A</v>
          </cell>
          <cell r="Q802">
            <v>1</v>
          </cell>
          <cell r="R802">
            <v>127.59</v>
          </cell>
          <cell r="S802" t="e">
            <v>#N/A</v>
          </cell>
          <cell r="T802" t="e">
            <v>#N/A</v>
          </cell>
          <cell r="U802" t="str">
            <v>UC220*210*12*8</v>
          </cell>
        </row>
        <row r="803">
          <cell r="D803" t="str">
            <v>S45-03</v>
          </cell>
          <cell r="E803" t="str">
            <v>UC</v>
          </cell>
          <cell r="F803" t="str">
            <v>160*160*12*8</v>
          </cell>
          <cell r="G803" t="str">
            <v>قرینه</v>
          </cell>
          <cell r="H803">
            <v>1510</v>
          </cell>
          <cell r="I803">
            <v>1510</v>
          </cell>
          <cell r="J803">
            <v>0.94399999999999995</v>
          </cell>
          <cell r="K803">
            <v>1.4254399999999998</v>
          </cell>
          <cell r="L803">
            <v>58.41</v>
          </cell>
          <cell r="M803">
            <v>14</v>
          </cell>
          <cell r="N803">
            <v>19.956159999999997</v>
          </cell>
          <cell r="O803">
            <v>3</v>
          </cell>
          <cell r="P803">
            <v>175.23</v>
          </cell>
          <cell r="Q803">
            <v>1</v>
          </cell>
          <cell r="R803">
            <v>58.41</v>
          </cell>
          <cell r="S803">
            <v>4</v>
          </cell>
          <cell r="T803">
            <v>233.64</v>
          </cell>
          <cell r="U803" t="str">
            <v>UC160*160*12*8</v>
          </cell>
        </row>
        <row r="804">
          <cell r="D804" t="str">
            <v>S45-04</v>
          </cell>
          <cell r="E804" t="str">
            <v>UC</v>
          </cell>
          <cell r="F804" t="str">
            <v>220*210*12*8</v>
          </cell>
          <cell r="G804" t="str">
            <v>قرینه</v>
          </cell>
          <cell r="H804">
            <v>1510</v>
          </cell>
          <cell r="I804">
            <v>1510</v>
          </cell>
          <cell r="J804">
            <v>1.284</v>
          </cell>
          <cell r="K804">
            <v>1.9388400000000001</v>
          </cell>
          <cell r="L804">
            <v>80.22</v>
          </cell>
          <cell r="M804">
            <v>4</v>
          </cell>
          <cell r="N804">
            <v>7.7553600000000005</v>
          </cell>
          <cell r="O804">
            <v>3</v>
          </cell>
          <cell r="P804">
            <v>240.66</v>
          </cell>
          <cell r="Q804">
            <v>1</v>
          </cell>
          <cell r="R804">
            <v>80.22</v>
          </cell>
          <cell r="S804">
            <v>4</v>
          </cell>
          <cell r="T804">
            <v>320.88</v>
          </cell>
          <cell r="U804" t="str">
            <v>UC220*210*12*8</v>
          </cell>
        </row>
        <row r="805">
          <cell r="D805" t="str">
            <v>S45-05</v>
          </cell>
          <cell r="E805" t="str">
            <v>UC</v>
          </cell>
          <cell r="F805" t="str">
            <v>220*210*12*8</v>
          </cell>
          <cell r="G805" t="e">
            <v>#N/A</v>
          </cell>
          <cell r="H805" t="e">
            <v>#N/A</v>
          </cell>
          <cell r="I805" t="e">
            <v>#N/A</v>
          </cell>
          <cell r="J805" t="e">
            <v>#N/A</v>
          </cell>
          <cell r="K805" t="e">
            <v>#N/A</v>
          </cell>
          <cell r="L805">
            <v>126.6</v>
          </cell>
          <cell r="M805">
            <v>1</v>
          </cell>
          <cell r="N805" t="e">
            <v>#N/A</v>
          </cell>
          <cell r="O805" t="e">
            <v>#N/A</v>
          </cell>
          <cell r="P805" t="e">
            <v>#N/A</v>
          </cell>
          <cell r="Q805">
            <v>1</v>
          </cell>
          <cell r="R805">
            <v>126.6</v>
          </cell>
          <cell r="S805" t="e">
            <v>#N/A</v>
          </cell>
          <cell r="T805" t="e">
            <v>#N/A</v>
          </cell>
          <cell r="U805" t="str">
            <v>UC220*210*12*8</v>
          </cell>
        </row>
        <row r="806">
          <cell r="D806" t="str">
            <v>S45-06</v>
          </cell>
          <cell r="E806" t="str">
            <v>UC</v>
          </cell>
          <cell r="F806" t="str">
            <v>220*210*12*8</v>
          </cell>
          <cell r="G806" t="e">
            <v>#N/A</v>
          </cell>
          <cell r="H806" t="e">
            <v>#N/A</v>
          </cell>
          <cell r="I806" t="e">
            <v>#N/A</v>
          </cell>
          <cell r="J806" t="e">
            <v>#N/A</v>
          </cell>
          <cell r="K806" t="e">
            <v>#N/A</v>
          </cell>
          <cell r="L806">
            <v>112.69</v>
          </cell>
          <cell r="M806">
            <v>2</v>
          </cell>
          <cell r="N806" t="e">
            <v>#N/A</v>
          </cell>
          <cell r="O806" t="e">
            <v>#N/A</v>
          </cell>
          <cell r="P806" t="e">
            <v>#N/A</v>
          </cell>
          <cell r="Q806">
            <v>1</v>
          </cell>
          <cell r="R806">
            <v>112.69</v>
          </cell>
          <cell r="S806" t="e">
            <v>#N/A</v>
          </cell>
          <cell r="T806" t="e">
            <v>#N/A</v>
          </cell>
          <cell r="U806" t="str">
            <v>UC220*210*12*8</v>
          </cell>
        </row>
        <row r="807">
          <cell r="D807" t="str">
            <v>S45-07</v>
          </cell>
          <cell r="E807" t="str">
            <v>UC</v>
          </cell>
          <cell r="F807" t="str">
            <v>220*210*12*8</v>
          </cell>
          <cell r="G807" t="str">
            <v>قرینه</v>
          </cell>
          <cell r="H807">
            <v>1510</v>
          </cell>
          <cell r="I807">
            <v>1510</v>
          </cell>
          <cell r="J807">
            <v>1.284</v>
          </cell>
          <cell r="K807">
            <v>1.9388400000000001</v>
          </cell>
          <cell r="L807">
            <v>96.37</v>
          </cell>
          <cell r="M807">
            <v>2</v>
          </cell>
          <cell r="N807">
            <v>3.8776800000000002</v>
          </cell>
          <cell r="O807">
            <v>2</v>
          </cell>
          <cell r="P807">
            <v>192.74</v>
          </cell>
          <cell r="Q807">
            <v>1</v>
          </cell>
          <cell r="R807">
            <v>96.37</v>
          </cell>
          <cell r="S807">
            <v>3</v>
          </cell>
          <cell r="T807">
            <v>289.11</v>
          </cell>
          <cell r="U807" t="str">
            <v>UC220*210*12*8</v>
          </cell>
        </row>
        <row r="808">
          <cell r="D808" t="str">
            <v>S45-08</v>
          </cell>
          <cell r="E808" t="str">
            <v>UC</v>
          </cell>
          <cell r="F808" t="str">
            <v>220*210*12*8</v>
          </cell>
          <cell r="G808" t="e">
            <v>#N/A</v>
          </cell>
          <cell r="H808" t="e">
            <v>#N/A</v>
          </cell>
          <cell r="I808" t="e">
            <v>#N/A</v>
          </cell>
          <cell r="J808" t="e">
            <v>#N/A</v>
          </cell>
          <cell r="K808" t="e">
            <v>#N/A</v>
          </cell>
          <cell r="L808">
            <v>98.16</v>
          </cell>
          <cell r="M808">
            <v>2</v>
          </cell>
          <cell r="N808" t="e">
            <v>#N/A</v>
          </cell>
          <cell r="O808" t="e">
            <v>#N/A</v>
          </cell>
          <cell r="P808" t="e">
            <v>#N/A</v>
          </cell>
          <cell r="Q808">
            <v>1</v>
          </cell>
          <cell r="R808">
            <v>98.16</v>
          </cell>
          <cell r="S808" t="e">
            <v>#N/A</v>
          </cell>
          <cell r="T808" t="e">
            <v>#N/A</v>
          </cell>
          <cell r="U808" t="str">
            <v>UC220*210*12*8</v>
          </cell>
        </row>
        <row r="809">
          <cell r="D809" t="str">
            <v>S19~45</v>
          </cell>
          <cell r="E809" t="str">
            <v>UC</v>
          </cell>
          <cell r="F809" t="str">
            <v>165*305*12*8</v>
          </cell>
          <cell r="G809" t="e">
            <v>#N/A</v>
          </cell>
          <cell r="H809" t="e">
            <v>#N/A</v>
          </cell>
          <cell r="I809" t="e">
            <v>#N/A</v>
          </cell>
          <cell r="J809" t="e">
            <v>#N/A</v>
          </cell>
          <cell r="K809" t="e">
            <v>#N/A</v>
          </cell>
          <cell r="L809" t="e">
            <v>#N/A</v>
          </cell>
          <cell r="M809" t="e">
            <v>#N/A</v>
          </cell>
          <cell r="N809" t="e">
            <v>#N/A</v>
          </cell>
          <cell r="O809" t="e">
            <v>#N/A</v>
          </cell>
          <cell r="P809" t="e">
            <v>#N/A</v>
          </cell>
          <cell r="Q809">
            <v>1</v>
          </cell>
          <cell r="R809" t="e">
            <v>#N/A</v>
          </cell>
          <cell r="S809" t="e">
            <v>#N/A</v>
          </cell>
          <cell r="T809" t="e">
            <v>#N/A</v>
          </cell>
          <cell r="U809" t="str">
            <v>UC165*305*12*8</v>
          </cell>
        </row>
        <row r="810">
          <cell r="D810" t="str">
            <v>S-19.45</v>
          </cell>
          <cell r="E810" t="str">
            <v>UC</v>
          </cell>
          <cell r="F810" t="str">
            <v>370*370*25*15</v>
          </cell>
          <cell r="G810" t="str">
            <v>غیرقرینه</v>
          </cell>
          <cell r="H810">
            <v>6000</v>
          </cell>
          <cell r="I810">
            <v>6000</v>
          </cell>
          <cell r="J810">
            <v>2.19</v>
          </cell>
          <cell r="K810">
            <v>13.14</v>
          </cell>
          <cell r="L810">
            <v>1097.43</v>
          </cell>
          <cell r="M810">
            <v>1</v>
          </cell>
          <cell r="N810">
            <v>13.14</v>
          </cell>
          <cell r="O810">
            <v>1</v>
          </cell>
          <cell r="P810">
            <v>1097.43</v>
          </cell>
          <cell r="Q810">
            <v>2</v>
          </cell>
          <cell r="R810">
            <v>2194.86</v>
          </cell>
          <cell r="S810">
            <v>3</v>
          </cell>
          <cell r="T810">
            <v>3292.29</v>
          </cell>
          <cell r="U810" t="str">
            <v>UC370*370*25*15</v>
          </cell>
        </row>
        <row r="811">
          <cell r="D811" t="str">
            <v>S19-45</v>
          </cell>
          <cell r="E811" t="str">
            <v>UC</v>
          </cell>
          <cell r="F811" t="str">
            <v>313*308*20*15</v>
          </cell>
          <cell r="G811" t="str">
            <v>قرینه</v>
          </cell>
          <cell r="H811">
            <v>6000</v>
          </cell>
          <cell r="I811">
            <v>6000</v>
          </cell>
          <cell r="J811">
            <v>1.8280000000000001</v>
          </cell>
          <cell r="K811">
            <v>10.968</v>
          </cell>
          <cell r="L811" t="e">
            <v>#N/A</v>
          </cell>
          <cell r="M811" t="e">
            <v>#N/A</v>
          </cell>
          <cell r="N811" t="e">
            <v>#N/A</v>
          </cell>
          <cell r="O811" t="e">
            <v>#N/A</v>
          </cell>
          <cell r="P811" t="e">
            <v>#N/A</v>
          </cell>
          <cell r="Q811">
            <v>1</v>
          </cell>
          <cell r="R811" t="e">
            <v>#N/A</v>
          </cell>
          <cell r="S811" t="e">
            <v>#N/A</v>
          </cell>
          <cell r="T811" t="e">
            <v>#N/A</v>
          </cell>
          <cell r="U811" t="str">
            <v>UC313*308*20*15</v>
          </cell>
        </row>
        <row r="812">
          <cell r="D812"/>
          <cell r="E812"/>
          <cell r="F812"/>
          <cell r="G812"/>
          <cell r="H812"/>
          <cell r="I812"/>
          <cell r="J812"/>
          <cell r="K812"/>
          <cell r="L812"/>
          <cell r="M812"/>
          <cell r="N812"/>
          <cell r="O812"/>
          <cell r="P812"/>
          <cell r="Q812"/>
          <cell r="R812"/>
          <cell r="S812"/>
          <cell r="T812"/>
        </row>
        <row r="813">
          <cell r="D813"/>
          <cell r="E813"/>
          <cell r="F813"/>
          <cell r="G813"/>
          <cell r="H813"/>
          <cell r="I813"/>
          <cell r="J813"/>
          <cell r="K813"/>
          <cell r="L813"/>
          <cell r="M813"/>
          <cell r="N813"/>
          <cell r="O813"/>
          <cell r="P813"/>
          <cell r="Q813"/>
          <cell r="R813"/>
          <cell r="S813"/>
          <cell r="T813"/>
        </row>
        <row r="814">
          <cell r="D814"/>
          <cell r="E814"/>
          <cell r="F814"/>
          <cell r="G814"/>
          <cell r="H814"/>
          <cell r="I814"/>
          <cell r="J814"/>
          <cell r="K814"/>
          <cell r="L814"/>
          <cell r="M814"/>
          <cell r="N814"/>
          <cell r="O814"/>
          <cell r="P814"/>
          <cell r="Q814"/>
          <cell r="R814"/>
          <cell r="S814"/>
          <cell r="T814"/>
        </row>
        <row r="815">
          <cell r="D815"/>
          <cell r="E815"/>
          <cell r="F815"/>
          <cell r="G815"/>
          <cell r="H815"/>
          <cell r="I815"/>
          <cell r="J815"/>
          <cell r="K815"/>
          <cell r="L815"/>
          <cell r="M815"/>
          <cell r="N815"/>
          <cell r="O815"/>
          <cell r="P815"/>
          <cell r="Q815"/>
          <cell r="R815"/>
          <cell r="S815"/>
          <cell r="T815"/>
        </row>
        <row r="816">
          <cell r="D816"/>
          <cell r="E816"/>
          <cell r="F816"/>
          <cell r="G816"/>
          <cell r="H816"/>
          <cell r="I816"/>
          <cell r="J816"/>
          <cell r="K816"/>
          <cell r="L816"/>
          <cell r="M816"/>
          <cell r="N816"/>
          <cell r="O816"/>
          <cell r="P816"/>
          <cell r="Q816"/>
          <cell r="R816"/>
          <cell r="S816"/>
          <cell r="T816"/>
        </row>
        <row r="817">
          <cell r="D817"/>
          <cell r="E817"/>
          <cell r="F817"/>
          <cell r="G817"/>
          <cell r="H817"/>
          <cell r="I817"/>
          <cell r="J817"/>
          <cell r="K817"/>
          <cell r="L817"/>
          <cell r="M817"/>
          <cell r="N817"/>
          <cell r="O817"/>
          <cell r="P817"/>
          <cell r="Q817"/>
          <cell r="R817"/>
          <cell r="S817"/>
          <cell r="T817"/>
        </row>
        <row r="818">
          <cell r="D818"/>
          <cell r="E818"/>
          <cell r="F818"/>
          <cell r="G818"/>
          <cell r="H818"/>
          <cell r="I818"/>
          <cell r="J818"/>
          <cell r="K818"/>
          <cell r="L818"/>
          <cell r="M818"/>
          <cell r="N818"/>
          <cell r="O818"/>
          <cell r="P818"/>
          <cell r="Q818"/>
          <cell r="R818"/>
          <cell r="S818"/>
          <cell r="T818"/>
        </row>
        <row r="819">
          <cell r="D819"/>
          <cell r="E819"/>
          <cell r="F819"/>
          <cell r="G819"/>
          <cell r="H819"/>
          <cell r="I819"/>
          <cell r="J819"/>
          <cell r="K819"/>
          <cell r="L819"/>
          <cell r="M819"/>
          <cell r="N819"/>
          <cell r="O819"/>
          <cell r="P819"/>
          <cell r="Q819"/>
          <cell r="R819"/>
          <cell r="S819"/>
          <cell r="T819"/>
        </row>
        <row r="820">
          <cell r="D820"/>
          <cell r="E820"/>
          <cell r="F820"/>
          <cell r="G820"/>
          <cell r="H820"/>
          <cell r="I820"/>
          <cell r="J820"/>
          <cell r="K820"/>
          <cell r="L820"/>
          <cell r="M820"/>
          <cell r="N820"/>
          <cell r="O820"/>
          <cell r="P820"/>
          <cell r="Q820"/>
          <cell r="R820"/>
          <cell r="S820"/>
          <cell r="T820"/>
        </row>
        <row r="821">
          <cell r="D821"/>
          <cell r="E821"/>
          <cell r="F821"/>
          <cell r="G821"/>
          <cell r="H821"/>
          <cell r="I821"/>
          <cell r="J821"/>
          <cell r="K821"/>
          <cell r="L821"/>
          <cell r="M821"/>
          <cell r="N821"/>
          <cell r="O821"/>
          <cell r="P821"/>
          <cell r="Q821"/>
          <cell r="R821"/>
          <cell r="S821"/>
          <cell r="T821"/>
        </row>
        <row r="822">
          <cell r="D822"/>
          <cell r="E822"/>
          <cell r="F822"/>
          <cell r="G822"/>
          <cell r="H822"/>
          <cell r="I822"/>
          <cell r="J822"/>
          <cell r="K822"/>
          <cell r="L822"/>
          <cell r="M822"/>
          <cell r="N822"/>
          <cell r="O822"/>
          <cell r="P822"/>
          <cell r="Q822"/>
          <cell r="R822"/>
          <cell r="S822"/>
          <cell r="T822"/>
        </row>
        <row r="823">
          <cell r="D823"/>
          <cell r="E823"/>
          <cell r="F823"/>
          <cell r="G823"/>
          <cell r="H823"/>
          <cell r="I823"/>
          <cell r="J823"/>
          <cell r="K823"/>
          <cell r="L823"/>
          <cell r="M823"/>
          <cell r="N823"/>
          <cell r="O823"/>
          <cell r="P823"/>
          <cell r="Q823"/>
          <cell r="R823"/>
          <cell r="S823"/>
          <cell r="T823"/>
        </row>
        <row r="824">
          <cell r="D824"/>
          <cell r="E824"/>
          <cell r="F824"/>
          <cell r="G824"/>
          <cell r="H824"/>
          <cell r="I824"/>
          <cell r="J824"/>
          <cell r="K824"/>
          <cell r="L824"/>
          <cell r="M824"/>
          <cell r="N824"/>
          <cell r="O824"/>
          <cell r="P824"/>
          <cell r="Q824"/>
          <cell r="R824"/>
          <cell r="S824"/>
          <cell r="T824"/>
        </row>
        <row r="825">
          <cell r="D825"/>
          <cell r="E825"/>
          <cell r="F825"/>
          <cell r="G825"/>
          <cell r="H825"/>
          <cell r="I825"/>
          <cell r="J825"/>
          <cell r="K825"/>
          <cell r="L825"/>
          <cell r="M825"/>
          <cell r="N825"/>
          <cell r="O825"/>
          <cell r="P825"/>
          <cell r="Q825"/>
          <cell r="R825"/>
          <cell r="S825"/>
          <cell r="T825"/>
        </row>
        <row r="826">
          <cell r="D826"/>
          <cell r="E826"/>
          <cell r="F826"/>
          <cell r="G826"/>
          <cell r="H826"/>
          <cell r="I826"/>
          <cell r="J826"/>
          <cell r="K826"/>
          <cell r="L826"/>
          <cell r="M826"/>
          <cell r="N826"/>
          <cell r="O826"/>
          <cell r="P826"/>
          <cell r="Q826"/>
          <cell r="R826"/>
          <cell r="S826"/>
          <cell r="T826"/>
        </row>
        <row r="827">
          <cell r="D827"/>
          <cell r="E827"/>
          <cell r="F827"/>
          <cell r="G827"/>
          <cell r="H827"/>
          <cell r="I827"/>
          <cell r="J827"/>
          <cell r="K827"/>
          <cell r="L827"/>
          <cell r="M827"/>
          <cell r="N827"/>
          <cell r="O827"/>
          <cell r="P827"/>
          <cell r="Q827"/>
          <cell r="R827"/>
          <cell r="S827"/>
          <cell r="T827"/>
        </row>
        <row r="828">
          <cell r="D828"/>
          <cell r="E828"/>
          <cell r="F828"/>
          <cell r="G828"/>
          <cell r="H828"/>
          <cell r="I828"/>
          <cell r="J828"/>
          <cell r="K828"/>
          <cell r="L828"/>
          <cell r="M828"/>
          <cell r="N828"/>
          <cell r="O828"/>
          <cell r="P828"/>
          <cell r="Q828"/>
          <cell r="R828"/>
          <cell r="S828"/>
          <cell r="T828"/>
        </row>
        <row r="829">
          <cell r="D829"/>
          <cell r="E829"/>
          <cell r="F829"/>
          <cell r="G829"/>
          <cell r="H829"/>
          <cell r="I829"/>
          <cell r="J829"/>
          <cell r="K829"/>
          <cell r="L829"/>
          <cell r="M829"/>
          <cell r="N829"/>
          <cell r="O829"/>
          <cell r="P829"/>
          <cell r="Q829"/>
          <cell r="R829"/>
          <cell r="S829"/>
          <cell r="T829"/>
        </row>
        <row r="830">
          <cell r="D830"/>
          <cell r="E830"/>
          <cell r="F830"/>
          <cell r="G830"/>
          <cell r="H830"/>
          <cell r="I830"/>
          <cell r="J830"/>
          <cell r="K830"/>
          <cell r="L830"/>
          <cell r="M830"/>
          <cell r="N830"/>
          <cell r="O830"/>
          <cell r="P830"/>
          <cell r="Q830"/>
          <cell r="R830"/>
          <cell r="S830"/>
          <cell r="T830"/>
        </row>
        <row r="831">
          <cell r="D831"/>
          <cell r="E831"/>
          <cell r="F831"/>
          <cell r="G831"/>
          <cell r="H831"/>
          <cell r="I831"/>
          <cell r="J831"/>
          <cell r="K831"/>
          <cell r="L831"/>
          <cell r="M831"/>
          <cell r="N831"/>
          <cell r="O831"/>
          <cell r="P831"/>
          <cell r="Q831"/>
          <cell r="R831"/>
          <cell r="S831"/>
          <cell r="T831"/>
        </row>
        <row r="832">
          <cell r="D832"/>
          <cell r="E832"/>
          <cell r="F832"/>
          <cell r="G832"/>
          <cell r="H832"/>
          <cell r="I832"/>
          <cell r="J832"/>
          <cell r="K832"/>
          <cell r="L832"/>
          <cell r="M832"/>
          <cell r="N832"/>
          <cell r="O832"/>
          <cell r="P832"/>
          <cell r="Q832"/>
          <cell r="R832"/>
          <cell r="S832"/>
          <cell r="T832"/>
        </row>
        <row r="833">
          <cell r="D833"/>
          <cell r="E833"/>
          <cell r="F833"/>
          <cell r="G833"/>
          <cell r="H833"/>
          <cell r="I833"/>
          <cell r="J833"/>
          <cell r="K833"/>
          <cell r="L833"/>
          <cell r="M833"/>
          <cell r="N833"/>
          <cell r="O833"/>
          <cell r="P833"/>
          <cell r="Q833"/>
          <cell r="R833"/>
          <cell r="S833"/>
          <cell r="T833"/>
        </row>
        <row r="834">
          <cell r="D834"/>
          <cell r="E834"/>
          <cell r="F834"/>
          <cell r="G834"/>
          <cell r="H834"/>
          <cell r="I834"/>
          <cell r="J834"/>
          <cell r="K834"/>
          <cell r="L834"/>
          <cell r="M834"/>
          <cell r="N834"/>
          <cell r="O834"/>
          <cell r="P834"/>
          <cell r="Q834"/>
          <cell r="R834"/>
          <cell r="S834"/>
          <cell r="T834"/>
        </row>
        <row r="835">
          <cell r="D835"/>
          <cell r="E835"/>
          <cell r="F835"/>
          <cell r="G835"/>
          <cell r="H835"/>
          <cell r="I835"/>
          <cell r="J835"/>
          <cell r="K835"/>
          <cell r="L835"/>
          <cell r="M835"/>
          <cell r="N835"/>
          <cell r="O835"/>
          <cell r="P835"/>
          <cell r="Q835"/>
          <cell r="R835"/>
          <cell r="S835"/>
          <cell r="T835"/>
        </row>
        <row r="836">
          <cell r="D836"/>
          <cell r="E836"/>
          <cell r="F836"/>
          <cell r="G836"/>
          <cell r="H836"/>
          <cell r="I836"/>
          <cell r="J836"/>
          <cell r="K836"/>
          <cell r="L836"/>
          <cell r="M836"/>
          <cell r="N836"/>
          <cell r="O836"/>
          <cell r="P836"/>
          <cell r="Q836"/>
          <cell r="R836"/>
          <cell r="S836"/>
          <cell r="T836"/>
        </row>
        <row r="837">
          <cell r="D837"/>
          <cell r="E837"/>
          <cell r="F837"/>
          <cell r="G837"/>
          <cell r="H837"/>
          <cell r="I837"/>
          <cell r="J837"/>
          <cell r="K837"/>
          <cell r="L837"/>
          <cell r="M837"/>
          <cell r="N837"/>
          <cell r="O837"/>
          <cell r="P837"/>
          <cell r="Q837"/>
          <cell r="R837"/>
          <cell r="S837"/>
          <cell r="T837"/>
        </row>
        <row r="838">
          <cell r="D838"/>
          <cell r="E838"/>
          <cell r="F838"/>
          <cell r="G838"/>
          <cell r="H838"/>
          <cell r="I838"/>
          <cell r="J838"/>
          <cell r="K838"/>
          <cell r="L838"/>
          <cell r="M838"/>
          <cell r="N838"/>
          <cell r="O838"/>
          <cell r="P838"/>
          <cell r="Q838"/>
          <cell r="R838"/>
          <cell r="S838"/>
          <cell r="T838"/>
        </row>
        <row r="839">
          <cell r="D839"/>
          <cell r="E839"/>
          <cell r="F839"/>
          <cell r="G839"/>
          <cell r="H839"/>
          <cell r="I839"/>
          <cell r="J839"/>
          <cell r="K839"/>
          <cell r="L839"/>
          <cell r="M839"/>
          <cell r="N839"/>
          <cell r="O839"/>
          <cell r="P839"/>
          <cell r="Q839"/>
          <cell r="R839"/>
          <cell r="S839"/>
          <cell r="T839"/>
        </row>
        <row r="840">
          <cell r="D840"/>
          <cell r="E840"/>
          <cell r="F840"/>
          <cell r="G840"/>
          <cell r="H840"/>
          <cell r="I840"/>
          <cell r="J840"/>
          <cell r="K840"/>
          <cell r="L840"/>
          <cell r="M840"/>
          <cell r="N840"/>
          <cell r="O840"/>
          <cell r="P840"/>
          <cell r="Q840"/>
          <cell r="R840"/>
          <cell r="S840"/>
          <cell r="T840"/>
        </row>
        <row r="841">
          <cell r="D841"/>
          <cell r="E841"/>
          <cell r="F841"/>
          <cell r="G841"/>
          <cell r="H841"/>
          <cell r="I841"/>
          <cell r="J841"/>
          <cell r="K841"/>
          <cell r="L841"/>
          <cell r="M841"/>
          <cell r="N841"/>
          <cell r="O841"/>
          <cell r="P841"/>
          <cell r="Q841"/>
          <cell r="R841"/>
          <cell r="S841"/>
          <cell r="T841"/>
        </row>
        <row r="842">
          <cell r="D842"/>
          <cell r="E842"/>
          <cell r="F842"/>
          <cell r="G842"/>
          <cell r="H842"/>
          <cell r="I842"/>
          <cell r="J842"/>
          <cell r="K842"/>
          <cell r="L842"/>
          <cell r="M842"/>
          <cell r="N842"/>
          <cell r="O842"/>
          <cell r="P842"/>
          <cell r="Q842"/>
          <cell r="R842"/>
          <cell r="S842"/>
          <cell r="T842"/>
        </row>
        <row r="843">
          <cell r="D843"/>
          <cell r="E843"/>
          <cell r="F843"/>
          <cell r="G843"/>
          <cell r="H843"/>
          <cell r="I843"/>
          <cell r="J843"/>
          <cell r="K843"/>
          <cell r="L843"/>
          <cell r="M843"/>
          <cell r="N843"/>
          <cell r="O843"/>
          <cell r="P843"/>
          <cell r="Q843"/>
          <cell r="R843"/>
          <cell r="S843"/>
          <cell r="T843"/>
        </row>
        <row r="844">
          <cell r="D844"/>
          <cell r="E844"/>
          <cell r="F844"/>
          <cell r="G844"/>
          <cell r="H844"/>
          <cell r="I844"/>
          <cell r="J844"/>
          <cell r="K844"/>
          <cell r="L844"/>
          <cell r="M844"/>
          <cell r="N844"/>
          <cell r="O844"/>
          <cell r="P844"/>
          <cell r="Q844"/>
          <cell r="R844"/>
          <cell r="S844"/>
          <cell r="T844"/>
        </row>
        <row r="845">
          <cell r="D845"/>
          <cell r="E845"/>
          <cell r="F845"/>
          <cell r="G845"/>
          <cell r="H845"/>
          <cell r="I845"/>
          <cell r="J845"/>
          <cell r="K845"/>
          <cell r="L845"/>
          <cell r="M845"/>
          <cell r="N845"/>
          <cell r="O845"/>
          <cell r="P845"/>
          <cell r="Q845"/>
          <cell r="R845"/>
          <cell r="S845"/>
          <cell r="T845"/>
        </row>
        <row r="846">
          <cell r="D846"/>
          <cell r="E846"/>
          <cell r="F846"/>
          <cell r="G846"/>
          <cell r="H846"/>
          <cell r="I846"/>
          <cell r="J846"/>
          <cell r="K846"/>
          <cell r="L846"/>
          <cell r="M846"/>
          <cell r="N846"/>
          <cell r="O846"/>
          <cell r="P846"/>
          <cell r="Q846"/>
          <cell r="R846"/>
          <cell r="S846"/>
          <cell r="T846"/>
        </row>
        <row r="847">
          <cell r="D847"/>
          <cell r="E847"/>
          <cell r="F847"/>
          <cell r="G847"/>
          <cell r="H847"/>
          <cell r="I847"/>
          <cell r="J847"/>
          <cell r="K847"/>
          <cell r="L847"/>
          <cell r="M847"/>
          <cell r="N847"/>
          <cell r="O847"/>
          <cell r="P847"/>
          <cell r="Q847"/>
          <cell r="R847"/>
          <cell r="S847"/>
          <cell r="T847"/>
        </row>
        <row r="848">
          <cell r="D848"/>
          <cell r="E848"/>
          <cell r="F848"/>
          <cell r="G848"/>
          <cell r="H848"/>
          <cell r="I848"/>
          <cell r="J848"/>
          <cell r="K848"/>
          <cell r="L848"/>
          <cell r="M848"/>
          <cell r="N848"/>
          <cell r="O848"/>
          <cell r="P848"/>
          <cell r="Q848"/>
          <cell r="R848"/>
          <cell r="S848"/>
          <cell r="T848"/>
        </row>
        <row r="849">
          <cell r="D849"/>
          <cell r="E849"/>
          <cell r="F849"/>
          <cell r="G849"/>
          <cell r="H849"/>
          <cell r="I849"/>
          <cell r="J849"/>
          <cell r="K849"/>
          <cell r="L849"/>
          <cell r="M849"/>
          <cell r="N849"/>
          <cell r="O849"/>
          <cell r="P849"/>
          <cell r="Q849"/>
          <cell r="R849"/>
          <cell r="S849"/>
          <cell r="T849"/>
        </row>
        <row r="850">
          <cell r="D850"/>
          <cell r="E850"/>
          <cell r="F850"/>
          <cell r="G850"/>
          <cell r="H850"/>
          <cell r="I850"/>
          <cell r="J850"/>
          <cell r="K850"/>
          <cell r="L850"/>
          <cell r="M850"/>
          <cell r="N850"/>
          <cell r="O850"/>
          <cell r="P850"/>
          <cell r="Q850"/>
          <cell r="R850"/>
          <cell r="S850"/>
          <cell r="T850"/>
        </row>
        <row r="851">
          <cell r="D851"/>
          <cell r="E851"/>
          <cell r="F851"/>
          <cell r="G851"/>
          <cell r="H851"/>
          <cell r="I851"/>
          <cell r="J851"/>
          <cell r="K851"/>
          <cell r="L851"/>
          <cell r="M851"/>
          <cell r="N851"/>
          <cell r="O851"/>
          <cell r="P851"/>
          <cell r="Q851"/>
          <cell r="R851"/>
          <cell r="S851"/>
          <cell r="T851"/>
        </row>
        <row r="852">
          <cell r="D852"/>
          <cell r="E852"/>
          <cell r="F852"/>
          <cell r="G852"/>
          <cell r="H852"/>
          <cell r="I852"/>
          <cell r="J852"/>
          <cell r="K852"/>
          <cell r="L852"/>
          <cell r="M852"/>
          <cell r="N852"/>
          <cell r="O852"/>
          <cell r="P852"/>
          <cell r="Q852"/>
          <cell r="R852"/>
          <cell r="S852"/>
          <cell r="T852"/>
        </row>
        <row r="853">
          <cell r="D853"/>
          <cell r="E853"/>
          <cell r="F853"/>
          <cell r="G853"/>
          <cell r="H853"/>
          <cell r="I853"/>
          <cell r="J853"/>
          <cell r="K853"/>
          <cell r="L853"/>
          <cell r="M853"/>
          <cell r="N853"/>
          <cell r="O853"/>
          <cell r="P853"/>
          <cell r="Q853"/>
          <cell r="R853"/>
          <cell r="S853"/>
          <cell r="T853"/>
        </row>
        <row r="854">
          <cell r="D854"/>
          <cell r="E854"/>
          <cell r="F854"/>
          <cell r="G854"/>
          <cell r="H854"/>
          <cell r="I854"/>
          <cell r="J854"/>
          <cell r="K854"/>
          <cell r="L854"/>
          <cell r="M854"/>
          <cell r="N854"/>
          <cell r="O854"/>
          <cell r="P854"/>
          <cell r="Q854"/>
          <cell r="R854"/>
          <cell r="S854"/>
          <cell r="T854"/>
        </row>
        <row r="855">
          <cell r="D855"/>
          <cell r="E855"/>
          <cell r="F855"/>
          <cell r="G855"/>
          <cell r="H855"/>
          <cell r="I855"/>
          <cell r="J855"/>
          <cell r="K855"/>
          <cell r="L855"/>
          <cell r="M855"/>
          <cell r="N855"/>
          <cell r="O855"/>
          <cell r="P855"/>
          <cell r="Q855"/>
          <cell r="R855"/>
          <cell r="S855"/>
          <cell r="T855"/>
        </row>
        <row r="856">
          <cell r="D856"/>
          <cell r="E856"/>
          <cell r="F856"/>
          <cell r="G856"/>
          <cell r="H856"/>
          <cell r="I856"/>
          <cell r="J856"/>
          <cell r="K856"/>
          <cell r="L856"/>
          <cell r="M856"/>
          <cell r="N856"/>
          <cell r="O856"/>
          <cell r="P856"/>
          <cell r="Q856"/>
          <cell r="R856"/>
          <cell r="S856"/>
          <cell r="T856"/>
        </row>
        <row r="857">
          <cell r="D857"/>
          <cell r="E857"/>
          <cell r="F857"/>
          <cell r="G857"/>
          <cell r="H857"/>
          <cell r="I857"/>
          <cell r="J857"/>
          <cell r="K857"/>
          <cell r="L857"/>
          <cell r="M857"/>
          <cell r="N857"/>
          <cell r="O857"/>
          <cell r="P857"/>
          <cell r="Q857"/>
          <cell r="R857"/>
          <cell r="S857"/>
          <cell r="T857"/>
        </row>
        <row r="858">
          <cell r="D858"/>
          <cell r="E858"/>
          <cell r="F858"/>
          <cell r="G858"/>
          <cell r="H858"/>
          <cell r="I858"/>
          <cell r="J858"/>
          <cell r="K858"/>
          <cell r="L858"/>
          <cell r="M858"/>
          <cell r="N858"/>
          <cell r="O858"/>
          <cell r="P858"/>
          <cell r="Q858"/>
          <cell r="R858"/>
          <cell r="S858"/>
          <cell r="T858"/>
        </row>
        <row r="859">
          <cell r="D859"/>
          <cell r="E859"/>
          <cell r="F859"/>
          <cell r="G859"/>
          <cell r="H859"/>
          <cell r="I859"/>
          <cell r="J859"/>
          <cell r="K859"/>
          <cell r="L859"/>
          <cell r="M859"/>
          <cell r="N859"/>
          <cell r="O859"/>
          <cell r="P859"/>
          <cell r="Q859"/>
          <cell r="R859"/>
          <cell r="S859"/>
          <cell r="T859"/>
        </row>
        <row r="860">
          <cell r="D860"/>
          <cell r="E860"/>
          <cell r="F860"/>
          <cell r="G860"/>
          <cell r="H860"/>
          <cell r="I860"/>
          <cell r="J860"/>
          <cell r="K860"/>
          <cell r="L860"/>
          <cell r="M860"/>
          <cell r="N860"/>
          <cell r="O860"/>
          <cell r="P860"/>
          <cell r="Q860"/>
          <cell r="R860"/>
          <cell r="S860"/>
          <cell r="T860"/>
        </row>
        <row r="861">
          <cell r="D861"/>
          <cell r="E861"/>
          <cell r="F861"/>
          <cell r="G861"/>
          <cell r="H861"/>
          <cell r="I861"/>
          <cell r="J861"/>
          <cell r="K861"/>
          <cell r="L861"/>
          <cell r="M861"/>
          <cell r="N861"/>
          <cell r="O861"/>
          <cell r="P861"/>
          <cell r="Q861"/>
          <cell r="R861"/>
          <cell r="S861"/>
          <cell r="T861"/>
        </row>
        <row r="862">
          <cell r="D862"/>
          <cell r="E862"/>
          <cell r="F862"/>
          <cell r="G862"/>
          <cell r="H862"/>
          <cell r="I862"/>
          <cell r="J862"/>
          <cell r="K862"/>
          <cell r="L862"/>
          <cell r="M862"/>
          <cell r="N862"/>
          <cell r="O862"/>
          <cell r="P862"/>
          <cell r="Q862"/>
          <cell r="R862"/>
          <cell r="S862"/>
          <cell r="T862"/>
        </row>
        <row r="863">
          <cell r="D863"/>
          <cell r="E863"/>
          <cell r="F863"/>
          <cell r="G863"/>
          <cell r="H863"/>
          <cell r="I863"/>
          <cell r="J863"/>
          <cell r="K863"/>
          <cell r="L863"/>
          <cell r="M863"/>
          <cell r="N863"/>
          <cell r="O863"/>
          <cell r="P863"/>
          <cell r="Q863"/>
          <cell r="R863"/>
          <cell r="S863"/>
          <cell r="T863"/>
        </row>
        <row r="864">
          <cell r="D864"/>
          <cell r="E864"/>
          <cell r="F864"/>
          <cell r="G864"/>
          <cell r="H864"/>
          <cell r="I864"/>
          <cell r="J864"/>
          <cell r="K864"/>
          <cell r="L864"/>
          <cell r="M864"/>
          <cell r="N864"/>
          <cell r="O864"/>
          <cell r="P864"/>
          <cell r="Q864"/>
          <cell r="R864"/>
          <cell r="S864"/>
          <cell r="T864"/>
        </row>
        <row r="865">
          <cell r="D865"/>
          <cell r="E865"/>
          <cell r="F865"/>
          <cell r="G865"/>
          <cell r="H865"/>
          <cell r="I865"/>
          <cell r="J865"/>
          <cell r="K865"/>
          <cell r="L865"/>
          <cell r="M865"/>
          <cell r="N865"/>
          <cell r="O865"/>
          <cell r="P865"/>
          <cell r="Q865"/>
          <cell r="R865"/>
          <cell r="S865"/>
          <cell r="T865"/>
        </row>
        <row r="866">
          <cell r="D866"/>
          <cell r="E866"/>
          <cell r="F866"/>
          <cell r="G866"/>
          <cell r="H866"/>
          <cell r="I866"/>
          <cell r="J866"/>
          <cell r="K866"/>
          <cell r="L866"/>
          <cell r="M866"/>
          <cell r="N866"/>
          <cell r="O866"/>
          <cell r="P866"/>
          <cell r="Q866"/>
          <cell r="R866"/>
          <cell r="S866"/>
          <cell r="T866"/>
        </row>
        <row r="867">
          <cell r="D867"/>
          <cell r="E867"/>
          <cell r="F867"/>
          <cell r="G867"/>
          <cell r="H867"/>
          <cell r="I867"/>
          <cell r="J867"/>
          <cell r="K867"/>
          <cell r="L867"/>
          <cell r="M867"/>
          <cell r="N867"/>
          <cell r="O867"/>
          <cell r="P867"/>
          <cell r="Q867"/>
          <cell r="R867"/>
          <cell r="S867"/>
          <cell r="T867"/>
        </row>
        <row r="868">
          <cell r="D868"/>
          <cell r="E868"/>
          <cell r="F868"/>
          <cell r="G868"/>
          <cell r="H868"/>
          <cell r="I868"/>
          <cell r="J868"/>
          <cell r="K868"/>
          <cell r="L868"/>
          <cell r="M868"/>
          <cell r="N868"/>
          <cell r="O868"/>
          <cell r="P868"/>
          <cell r="Q868"/>
          <cell r="R868"/>
          <cell r="S868"/>
          <cell r="T868"/>
        </row>
        <row r="869">
          <cell r="D869"/>
          <cell r="E869"/>
          <cell r="F869"/>
          <cell r="G869"/>
          <cell r="H869"/>
          <cell r="I869"/>
          <cell r="J869"/>
          <cell r="K869"/>
          <cell r="L869"/>
          <cell r="M869"/>
          <cell r="N869"/>
          <cell r="O869"/>
          <cell r="P869"/>
          <cell r="Q869"/>
          <cell r="R869"/>
          <cell r="S869"/>
          <cell r="T869"/>
        </row>
        <row r="870">
          <cell r="D870"/>
          <cell r="E870"/>
          <cell r="F870"/>
          <cell r="G870"/>
          <cell r="H870"/>
          <cell r="I870"/>
          <cell r="J870"/>
          <cell r="K870"/>
          <cell r="L870"/>
          <cell r="M870"/>
          <cell r="N870"/>
          <cell r="O870"/>
          <cell r="P870"/>
          <cell r="Q870"/>
          <cell r="R870"/>
          <cell r="S870"/>
          <cell r="T870"/>
        </row>
        <row r="871">
          <cell r="D871"/>
          <cell r="E871"/>
          <cell r="F871"/>
          <cell r="G871"/>
          <cell r="H871"/>
          <cell r="I871"/>
          <cell r="J871"/>
          <cell r="K871"/>
          <cell r="L871"/>
          <cell r="M871"/>
          <cell r="N871"/>
          <cell r="O871"/>
          <cell r="P871"/>
          <cell r="Q871"/>
          <cell r="R871"/>
          <cell r="S871"/>
          <cell r="T871"/>
        </row>
        <row r="872">
          <cell r="D872"/>
          <cell r="E872"/>
          <cell r="F872"/>
          <cell r="G872"/>
          <cell r="H872"/>
          <cell r="I872"/>
          <cell r="J872"/>
          <cell r="K872"/>
          <cell r="L872"/>
          <cell r="M872"/>
          <cell r="N872"/>
          <cell r="O872"/>
          <cell r="P872"/>
          <cell r="Q872"/>
          <cell r="R872"/>
          <cell r="S872"/>
          <cell r="T872"/>
        </row>
        <row r="873">
          <cell r="D873"/>
          <cell r="E873"/>
          <cell r="F873"/>
          <cell r="G873"/>
          <cell r="H873"/>
          <cell r="I873"/>
          <cell r="J873"/>
          <cell r="K873"/>
          <cell r="L873"/>
          <cell r="M873"/>
          <cell r="N873"/>
          <cell r="O873"/>
          <cell r="P873"/>
          <cell r="Q873"/>
          <cell r="R873"/>
          <cell r="S873"/>
          <cell r="T873"/>
        </row>
        <row r="874">
          <cell r="D874"/>
          <cell r="E874"/>
          <cell r="F874"/>
          <cell r="G874"/>
          <cell r="H874"/>
          <cell r="I874"/>
          <cell r="J874"/>
          <cell r="K874"/>
          <cell r="L874"/>
          <cell r="M874"/>
          <cell r="N874"/>
          <cell r="O874"/>
          <cell r="P874"/>
          <cell r="Q874"/>
          <cell r="R874"/>
          <cell r="S874"/>
          <cell r="T874"/>
        </row>
        <row r="875">
          <cell r="D875"/>
          <cell r="E875"/>
          <cell r="F875"/>
          <cell r="G875"/>
          <cell r="H875"/>
          <cell r="I875"/>
          <cell r="J875"/>
          <cell r="K875"/>
          <cell r="L875"/>
          <cell r="M875"/>
          <cell r="N875"/>
          <cell r="O875"/>
          <cell r="P875"/>
          <cell r="Q875"/>
          <cell r="R875"/>
          <cell r="S875"/>
          <cell r="T875"/>
        </row>
        <row r="876">
          <cell r="D876"/>
          <cell r="E876"/>
          <cell r="F876"/>
          <cell r="G876"/>
          <cell r="H876"/>
          <cell r="I876"/>
          <cell r="J876"/>
          <cell r="K876"/>
          <cell r="L876"/>
          <cell r="M876"/>
          <cell r="N876"/>
          <cell r="O876"/>
          <cell r="P876"/>
          <cell r="Q876"/>
          <cell r="R876"/>
          <cell r="S876"/>
          <cell r="T876"/>
        </row>
        <row r="877">
          <cell r="D877"/>
          <cell r="E877"/>
          <cell r="F877"/>
          <cell r="G877"/>
          <cell r="H877"/>
          <cell r="I877"/>
          <cell r="J877"/>
          <cell r="K877"/>
          <cell r="L877"/>
          <cell r="M877"/>
          <cell r="N877"/>
          <cell r="O877"/>
          <cell r="P877"/>
          <cell r="Q877"/>
          <cell r="R877"/>
          <cell r="S877"/>
          <cell r="T877"/>
        </row>
        <row r="878">
          <cell r="D878"/>
          <cell r="E878"/>
          <cell r="F878"/>
          <cell r="G878"/>
          <cell r="H878"/>
          <cell r="I878"/>
          <cell r="J878"/>
          <cell r="K878"/>
          <cell r="L878"/>
          <cell r="M878"/>
          <cell r="N878"/>
          <cell r="O878"/>
          <cell r="P878"/>
          <cell r="Q878"/>
          <cell r="R878"/>
          <cell r="S878"/>
          <cell r="T878"/>
        </row>
        <row r="879">
          <cell r="D879"/>
          <cell r="E879"/>
          <cell r="F879"/>
          <cell r="G879"/>
          <cell r="H879"/>
          <cell r="I879"/>
          <cell r="J879"/>
          <cell r="K879"/>
          <cell r="L879"/>
          <cell r="M879"/>
          <cell r="N879"/>
          <cell r="O879"/>
          <cell r="P879"/>
          <cell r="Q879"/>
          <cell r="R879"/>
          <cell r="S879"/>
          <cell r="T879"/>
        </row>
        <row r="880">
          <cell r="D880"/>
          <cell r="E880"/>
          <cell r="F880"/>
          <cell r="G880"/>
          <cell r="H880"/>
          <cell r="I880"/>
          <cell r="J880"/>
          <cell r="K880"/>
          <cell r="L880"/>
          <cell r="M880"/>
          <cell r="N880"/>
          <cell r="O880"/>
          <cell r="P880"/>
          <cell r="Q880"/>
          <cell r="R880"/>
          <cell r="S880"/>
          <cell r="T880"/>
        </row>
        <row r="881">
          <cell r="D881"/>
          <cell r="E881"/>
          <cell r="F881"/>
          <cell r="G881"/>
          <cell r="H881"/>
          <cell r="I881"/>
          <cell r="J881"/>
          <cell r="K881"/>
          <cell r="L881"/>
          <cell r="M881"/>
          <cell r="N881"/>
          <cell r="O881"/>
          <cell r="P881"/>
          <cell r="Q881"/>
          <cell r="R881"/>
          <cell r="S881"/>
          <cell r="T881"/>
        </row>
        <row r="882">
          <cell r="D882"/>
          <cell r="E882"/>
          <cell r="F882"/>
          <cell r="G882"/>
          <cell r="H882"/>
          <cell r="I882"/>
          <cell r="J882"/>
          <cell r="K882"/>
          <cell r="L882"/>
          <cell r="M882"/>
          <cell r="N882"/>
          <cell r="O882"/>
          <cell r="P882"/>
          <cell r="Q882"/>
          <cell r="R882"/>
          <cell r="S882"/>
          <cell r="T882"/>
        </row>
        <row r="883">
          <cell r="D883"/>
          <cell r="E883"/>
          <cell r="F883"/>
          <cell r="G883"/>
          <cell r="H883"/>
          <cell r="I883"/>
          <cell r="J883"/>
          <cell r="K883"/>
          <cell r="L883"/>
          <cell r="M883"/>
          <cell r="N883"/>
          <cell r="O883"/>
          <cell r="P883"/>
          <cell r="Q883"/>
          <cell r="R883"/>
          <cell r="S883"/>
          <cell r="T883"/>
        </row>
        <row r="884">
          <cell r="D884"/>
          <cell r="E884"/>
          <cell r="F884"/>
          <cell r="G884"/>
          <cell r="H884"/>
          <cell r="I884"/>
          <cell r="J884"/>
          <cell r="K884"/>
          <cell r="L884"/>
          <cell r="M884"/>
          <cell r="N884"/>
          <cell r="O884"/>
          <cell r="P884"/>
          <cell r="Q884"/>
          <cell r="R884"/>
          <cell r="S884"/>
          <cell r="T884"/>
        </row>
        <row r="885">
          <cell r="D885"/>
          <cell r="E885"/>
          <cell r="F885"/>
          <cell r="G885"/>
          <cell r="H885"/>
          <cell r="I885"/>
          <cell r="J885"/>
          <cell r="K885"/>
          <cell r="L885"/>
          <cell r="M885"/>
          <cell r="N885"/>
          <cell r="O885"/>
          <cell r="P885"/>
          <cell r="Q885"/>
          <cell r="R885"/>
          <cell r="S885"/>
          <cell r="T885"/>
        </row>
        <row r="886">
          <cell r="D886"/>
          <cell r="E886"/>
          <cell r="F886"/>
          <cell r="G886"/>
          <cell r="H886"/>
          <cell r="I886"/>
          <cell r="J886"/>
          <cell r="K886"/>
          <cell r="L886"/>
          <cell r="M886"/>
          <cell r="N886"/>
          <cell r="O886"/>
          <cell r="P886"/>
          <cell r="Q886"/>
          <cell r="R886"/>
          <cell r="S886"/>
          <cell r="T886"/>
        </row>
        <row r="887">
          <cell r="D887"/>
          <cell r="E887"/>
          <cell r="F887"/>
          <cell r="G887"/>
          <cell r="H887"/>
          <cell r="I887"/>
          <cell r="J887"/>
          <cell r="K887"/>
          <cell r="L887"/>
          <cell r="M887"/>
          <cell r="N887"/>
          <cell r="O887"/>
          <cell r="P887"/>
          <cell r="Q887"/>
          <cell r="R887"/>
          <cell r="S887"/>
          <cell r="T887"/>
        </row>
        <row r="888">
          <cell r="D888"/>
          <cell r="E888"/>
          <cell r="F888"/>
          <cell r="G888"/>
          <cell r="H888"/>
          <cell r="I888"/>
          <cell r="J888"/>
          <cell r="K888"/>
          <cell r="L888"/>
          <cell r="M888"/>
          <cell r="N888"/>
          <cell r="O888"/>
          <cell r="P888"/>
          <cell r="Q888"/>
          <cell r="R888"/>
          <cell r="S888"/>
          <cell r="T888"/>
        </row>
        <row r="889">
          <cell r="D889"/>
          <cell r="E889"/>
          <cell r="F889"/>
          <cell r="G889"/>
          <cell r="H889"/>
          <cell r="I889"/>
          <cell r="J889"/>
          <cell r="K889"/>
          <cell r="L889"/>
          <cell r="M889"/>
          <cell r="N889"/>
          <cell r="O889"/>
          <cell r="P889"/>
          <cell r="Q889"/>
          <cell r="R889"/>
          <cell r="S889"/>
          <cell r="T889"/>
        </row>
        <row r="890">
          <cell r="D890"/>
          <cell r="E890"/>
          <cell r="F890"/>
          <cell r="G890"/>
          <cell r="H890"/>
          <cell r="I890"/>
          <cell r="J890"/>
          <cell r="K890"/>
          <cell r="L890"/>
          <cell r="M890"/>
          <cell r="N890"/>
          <cell r="O890"/>
          <cell r="P890"/>
          <cell r="Q890"/>
          <cell r="R890"/>
          <cell r="S890"/>
          <cell r="T890"/>
        </row>
        <row r="891">
          <cell r="D891"/>
          <cell r="E891"/>
          <cell r="F891"/>
          <cell r="G891"/>
          <cell r="H891"/>
          <cell r="I891"/>
          <cell r="J891"/>
          <cell r="K891"/>
          <cell r="L891"/>
          <cell r="M891"/>
          <cell r="N891"/>
          <cell r="O891"/>
          <cell r="P891"/>
          <cell r="Q891"/>
          <cell r="R891"/>
          <cell r="S891"/>
          <cell r="T891"/>
        </row>
        <row r="892">
          <cell r="D892"/>
          <cell r="E892"/>
          <cell r="F892"/>
          <cell r="G892"/>
          <cell r="H892"/>
          <cell r="I892"/>
          <cell r="J892"/>
          <cell r="K892"/>
          <cell r="L892"/>
          <cell r="M892"/>
          <cell r="N892"/>
          <cell r="O892"/>
          <cell r="P892"/>
          <cell r="Q892"/>
          <cell r="R892"/>
          <cell r="S892"/>
          <cell r="T892"/>
        </row>
        <row r="893">
          <cell r="D893"/>
          <cell r="E893"/>
          <cell r="F893"/>
          <cell r="G893"/>
          <cell r="H893"/>
          <cell r="I893"/>
          <cell r="J893"/>
          <cell r="K893"/>
          <cell r="L893"/>
          <cell r="M893"/>
          <cell r="N893"/>
          <cell r="O893"/>
          <cell r="P893"/>
          <cell r="Q893"/>
          <cell r="R893"/>
          <cell r="S893"/>
          <cell r="T893"/>
        </row>
        <row r="894">
          <cell r="D894"/>
          <cell r="E894"/>
          <cell r="F894"/>
          <cell r="G894"/>
          <cell r="H894"/>
          <cell r="I894"/>
          <cell r="J894"/>
          <cell r="K894"/>
          <cell r="L894"/>
          <cell r="M894"/>
          <cell r="N894"/>
          <cell r="O894"/>
          <cell r="P894"/>
          <cell r="Q894"/>
          <cell r="R894"/>
          <cell r="S894"/>
          <cell r="T894"/>
        </row>
        <row r="895">
          <cell r="D895"/>
          <cell r="E895"/>
          <cell r="F895"/>
          <cell r="G895"/>
          <cell r="H895"/>
          <cell r="I895"/>
          <cell r="J895"/>
          <cell r="K895"/>
          <cell r="L895"/>
          <cell r="M895"/>
          <cell r="N895"/>
          <cell r="O895"/>
          <cell r="P895"/>
          <cell r="Q895"/>
          <cell r="R895"/>
          <cell r="S895"/>
          <cell r="T895"/>
        </row>
        <row r="896">
          <cell r="D896"/>
          <cell r="E896"/>
          <cell r="F896"/>
          <cell r="G896"/>
          <cell r="H896"/>
          <cell r="I896"/>
          <cell r="J896"/>
          <cell r="K896"/>
          <cell r="L896"/>
          <cell r="M896"/>
          <cell r="N896"/>
          <cell r="O896"/>
          <cell r="P896"/>
          <cell r="Q896"/>
          <cell r="R896"/>
          <cell r="S896"/>
          <cell r="T896"/>
        </row>
        <row r="897">
          <cell r="D897"/>
          <cell r="E897"/>
          <cell r="F897"/>
          <cell r="G897"/>
          <cell r="H897"/>
          <cell r="I897"/>
          <cell r="J897"/>
          <cell r="K897"/>
          <cell r="L897"/>
          <cell r="M897"/>
          <cell r="N897"/>
          <cell r="O897"/>
          <cell r="P897"/>
          <cell r="Q897"/>
          <cell r="R897"/>
          <cell r="S897"/>
          <cell r="T897"/>
        </row>
        <row r="898">
          <cell r="D898"/>
          <cell r="E898"/>
          <cell r="F898"/>
          <cell r="G898"/>
          <cell r="H898"/>
          <cell r="I898"/>
          <cell r="J898"/>
          <cell r="K898"/>
          <cell r="L898"/>
          <cell r="M898"/>
          <cell r="N898"/>
          <cell r="O898"/>
          <cell r="P898"/>
          <cell r="Q898"/>
          <cell r="R898"/>
          <cell r="S898"/>
          <cell r="T898"/>
        </row>
        <row r="899">
          <cell r="D899"/>
          <cell r="E899"/>
          <cell r="F899"/>
          <cell r="G899"/>
          <cell r="H899"/>
          <cell r="I899"/>
          <cell r="J899"/>
          <cell r="K899"/>
          <cell r="L899"/>
          <cell r="M899"/>
          <cell r="N899"/>
          <cell r="O899"/>
          <cell r="P899"/>
          <cell r="Q899"/>
          <cell r="R899"/>
          <cell r="S899"/>
          <cell r="T899"/>
        </row>
        <row r="900">
          <cell r="D900"/>
          <cell r="E900"/>
          <cell r="F900"/>
          <cell r="G900"/>
          <cell r="H900"/>
          <cell r="I900"/>
          <cell r="J900"/>
          <cell r="K900"/>
          <cell r="L900"/>
          <cell r="M900"/>
          <cell r="N900"/>
          <cell r="O900"/>
          <cell r="P900"/>
          <cell r="Q900"/>
          <cell r="R900"/>
          <cell r="S900"/>
          <cell r="T900"/>
        </row>
        <row r="901">
          <cell r="D901"/>
          <cell r="E901"/>
          <cell r="F901"/>
          <cell r="G901"/>
          <cell r="H901"/>
          <cell r="I901"/>
          <cell r="J901"/>
          <cell r="K901"/>
          <cell r="L901"/>
          <cell r="M901"/>
          <cell r="N901"/>
          <cell r="O901"/>
          <cell r="P901"/>
          <cell r="Q901"/>
          <cell r="R901"/>
          <cell r="S901"/>
          <cell r="T901"/>
        </row>
        <row r="902">
          <cell r="D902"/>
          <cell r="E902"/>
          <cell r="F902"/>
          <cell r="G902"/>
          <cell r="H902"/>
          <cell r="I902"/>
          <cell r="J902"/>
          <cell r="K902"/>
          <cell r="L902"/>
          <cell r="M902"/>
          <cell r="N902"/>
          <cell r="O902"/>
          <cell r="P902"/>
          <cell r="Q902"/>
          <cell r="R902"/>
          <cell r="S902"/>
          <cell r="T902"/>
        </row>
        <row r="903">
          <cell r="D903"/>
          <cell r="E903"/>
          <cell r="F903"/>
          <cell r="G903"/>
          <cell r="H903"/>
          <cell r="I903"/>
          <cell r="J903"/>
          <cell r="K903"/>
          <cell r="L903"/>
          <cell r="M903"/>
          <cell r="N903"/>
          <cell r="O903"/>
          <cell r="P903"/>
          <cell r="Q903"/>
          <cell r="R903"/>
          <cell r="S903"/>
          <cell r="T903"/>
        </row>
        <row r="904">
          <cell r="D904"/>
          <cell r="E904"/>
          <cell r="F904"/>
          <cell r="G904"/>
          <cell r="H904"/>
          <cell r="I904"/>
          <cell r="J904"/>
          <cell r="K904"/>
          <cell r="L904"/>
          <cell r="M904"/>
          <cell r="N904"/>
          <cell r="O904"/>
          <cell r="P904"/>
          <cell r="Q904"/>
          <cell r="R904"/>
          <cell r="S904"/>
          <cell r="T904"/>
        </row>
        <row r="905">
          <cell r="D905"/>
          <cell r="E905"/>
          <cell r="F905"/>
          <cell r="G905"/>
          <cell r="H905"/>
          <cell r="I905"/>
          <cell r="J905"/>
          <cell r="K905"/>
          <cell r="L905"/>
          <cell r="M905"/>
          <cell r="N905"/>
          <cell r="O905"/>
          <cell r="P905"/>
          <cell r="Q905"/>
          <cell r="R905"/>
          <cell r="S905"/>
          <cell r="T905"/>
        </row>
        <row r="906">
          <cell r="D906"/>
          <cell r="E906"/>
          <cell r="F906"/>
          <cell r="G906"/>
          <cell r="H906"/>
          <cell r="I906"/>
          <cell r="J906"/>
          <cell r="K906"/>
          <cell r="L906"/>
          <cell r="M906"/>
          <cell r="N906"/>
          <cell r="O906"/>
          <cell r="P906"/>
          <cell r="Q906"/>
          <cell r="R906"/>
          <cell r="S906"/>
          <cell r="T906"/>
        </row>
        <row r="907">
          <cell r="D907"/>
          <cell r="E907"/>
          <cell r="F907"/>
          <cell r="G907"/>
          <cell r="H907"/>
          <cell r="I907"/>
          <cell r="J907"/>
          <cell r="K907"/>
          <cell r="L907"/>
          <cell r="M907"/>
          <cell r="N907"/>
          <cell r="O907"/>
          <cell r="P907"/>
          <cell r="Q907"/>
          <cell r="R907"/>
          <cell r="S907"/>
          <cell r="T907"/>
        </row>
        <row r="908">
          <cell r="D908"/>
          <cell r="E908"/>
          <cell r="F908"/>
          <cell r="G908"/>
          <cell r="H908"/>
          <cell r="I908"/>
          <cell r="J908"/>
          <cell r="K908"/>
          <cell r="L908"/>
          <cell r="M908"/>
          <cell r="N908"/>
          <cell r="O908"/>
          <cell r="P908"/>
          <cell r="Q908"/>
          <cell r="R908"/>
          <cell r="S908"/>
          <cell r="T908"/>
        </row>
        <row r="909">
          <cell r="D909"/>
          <cell r="E909"/>
          <cell r="F909"/>
          <cell r="G909"/>
          <cell r="H909"/>
          <cell r="I909"/>
          <cell r="J909"/>
          <cell r="K909"/>
          <cell r="L909"/>
          <cell r="M909"/>
          <cell r="N909"/>
          <cell r="O909"/>
          <cell r="P909"/>
          <cell r="Q909"/>
          <cell r="R909"/>
          <cell r="S909"/>
          <cell r="T909"/>
        </row>
        <row r="910">
          <cell r="D910"/>
          <cell r="E910"/>
          <cell r="F910"/>
          <cell r="G910"/>
          <cell r="H910"/>
          <cell r="I910"/>
          <cell r="J910"/>
          <cell r="K910"/>
          <cell r="L910"/>
          <cell r="M910"/>
          <cell r="N910"/>
          <cell r="O910"/>
          <cell r="P910"/>
          <cell r="Q910"/>
          <cell r="R910"/>
          <cell r="S910"/>
          <cell r="T910"/>
        </row>
        <row r="911">
          <cell r="D911"/>
          <cell r="E911"/>
          <cell r="F911"/>
          <cell r="G911"/>
          <cell r="H911"/>
          <cell r="I911"/>
          <cell r="J911"/>
          <cell r="K911"/>
          <cell r="L911"/>
          <cell r="M911"/>
          <cell r="N911"/>
          <cell r="O911"/>
          <cell r="P911"/>
          <cell r="Q911"/>
          <cell r="R911"/>
          <cell r="S911"/>
          <cell r="T911"/>
        </row>
        <row r="912">
          <cell r="D912"/>
          <cell r="E912"/>
          <cell r="F912"/>
          <cell r="G912"/>
          <cell r="H912"/>
          <cell r="I912"/>
          <cell r="J912"/>
          <cell r="K912"/>
          <cell r="L912"/>
          <cell r="M912"/>
          <cell r="N912"/>
          <cell r="O912"/>
          <cell r="P912"/>
          <cell r="Q912"/>
          <cell r="R912"/>
          <cell r="S912"/>
          <cell r="T912"/>
        </row>
        <row r="913">
          <cell r="D913"/>
          <cell r="E913"/>
          <cell r="F913"/>
          <cell r="G913"/>
          <cell r="H913"/>
          <cell r="I913"/>
          <cell r="J913"/>
          <cell r="K913"/>
          <cell r="L913"/>
          <cell r="M913"/>
          <cell r="N913"/>
          <cell r="O913"/>
          <cell r="P913"/>
          <cell r="Q913"/>
          <cell r="R913"/>
          <cell r="S913"/>
          <cell r="T913"/>
        </row>
        <row r="914">
          <cell r="D914"/>
          <cell r="E914"/>
          <cell r="F914"/>
          <cell r="G914"/>
          <cell r="H914"/>
          <cell r="I914"/>
          <cell r="J914"/>
          <cell r="K914"/>
          <cell r="L914"/>
          <cell r="M914"/>
          <cell r="N914"/>
          <cell r="O914"/>
          <cell r="P914"/>
          <cell r="Q914"/>
          <cell r="R914"/>
          <cell r="S914"/>
          <cell r="T914"/>
        </row>
        <row r="915">
          <cell r="D915"/>
          <cell r="E915"/>
          <cell r="F915"/>
          <cell r="G915"/>
          <cell r="H915"/>
          <cell r="I915"/>
          <cell r="J915"/>
          <cell r="K915"/>
          <cell r="L915"/>
          <cell r="M915"/>
          <cell r="N915"/>
          <cell r="O915"/>
          <cell r="P915"/>
          <cell r="Q915"/>
          <cell r="R915"/>
          <cell r="S915"/>
          <cell r="T915"/>
        </row>
        <row r="916">
          <cell r="D916"/>
          <cell r="E916"/>
          <cell r="F916"/>
          <cell r="G916"/>
          <cell r="H916"/>
          <cell r="I916"/>
          <cell r="J916"/>
          <cell r="K916"/>
          <cell r="L916"/>
          <cell r="M916"/>
          <cell r="N916"/>
          <cell r="O916"/>
          <cell r="P916"/>
          <cell r="Q916"/>
          <cell r="R916"/>
          <cell r="S916"/>
          <cell r="T916"/>
        </row>
        <row r="917">
          <cell r="D917"/>
          <cell r="E917"/>
          <cell r="F917"/>
          <cell r="G917"/>
          <cell r="H917"/>
          <cell r="I917"/>
          <cell r="J917"/>
          <cell r="K917"/>
          <cell r="L917"/>
          <cell r="M917"/>
          <cell r="N917"/>
          <cell r="O917"/>
          <cell r="P917"/>
          <cell r="Q917"/>
          <cell r="R917"/>
          <cell r="S917"/>
          <cell r="T917"/>
        </row>
        <row r="918">
          <cell r="D918"/>
          <cell r="E918"/>
          <cell r="F918"/>
          <cell r="G918"/>
          <cell r="H918"/>
          <cell r="I918"/>
          <cell r="J918"/>
          <cell r="K918"/>
          <cell r="L918"/>
          <cell r="M918"/>
          <cell r="N918"/>
          <cell r="O918"/>
          <cell r="P918"/>
          <cell r="Q918"/>
          <cell r="R918"/>
          <cell r="S918"/>
          <cell r="T918"/>
        </row>
        <row r="919">
          <cell r="D919"/>
          <cell r="E919"/>
          <cell r="F919"/>
          <cell r="G919"/>
          <cell r="H919"/>
          <cell r="I919"/>
          <cell r="J919"/>
          <cell r="K919"/>
          <cell r="L919"/>
          <cell r="M919"/>
          <cell r="N919"/>
          <cell r="O919"/>
          <cell r="P919"/>
          <cell r="Q919"/>
          <cell r="R919"/>
          <cell r="S919"/>
          <cell r="T919"/>
        </row>
        <row r="920">
          <cell r="D920"/>
          <cell r="E920"/>
          <cell r="F920"/>
          <cell r="G920"/>
          <cell r="H920"/>
          <cell r="I920"/>
          <cell r="J920"/>
          <cell r="K920"/>
          <cell r="L920"/>
          <cell r="M920"/>
          <cell r="N920"/>
          <cell r="O920"/>
          <cell r="P920"/>
          <cell r="Q920"/>
          <cell r="R920"/>
          <cell r="S920"/>
          <cell r="T920"/>
        </row>
        <row r="921">
          <cell r="D921"/>
          <cell r="E921"/>
          <cell r="F921"/>
          <cell r="G921"/>
          <cell r="H921"/>
          <cell r="I921"/>
          <cell r="J921"/>
          <cell r="K921"/>
          <cell r="L921"/>
          <cell r="M921"/>
          <cell r="N921"/>
          <cell r="O921"/>
          <cell r="P921"/>
          <cell r="Q921"/>
          <cell r="R921"/>
          <cell r="S921"/>
          <cell r="T921"/>
        </row>
        <row r="922">
          <cell r="D922"/>
          <cell r="E922"/>
          <cell r="F922"/>
          <cell r="G922"/>
          <cell r="H922"/>
          <cell r="I922"/>
          <cell r="J922"/>
          <cell r="K922"/>
          <cell r="L922"/>
          <cell r="M922"/>
          <cell r="N922"/>
          <cell r="O922"/>
          <cell r="P922"/>
          <cell r="Q922"/>
          <cell r="R922"/>
          <cell r="S922"/>
          <cell r="T922"/>
        </row>
        <row r="923">
          <cell r="D923"/>
          <cell r="E923"/>
          <cell r="F923"/>
          <cell r="G923"/>
          <cell r="H923"/>
          <cell r="I923"/>
          <cell r="J923"/>
          <cell r="K923"/>
          <cell r="L923"/>
          <cell r="M923"/>
          <cell r="N923"/>
          <cell r="O923"/>
          <cell r="P923"/>
          <cell r="Q923"/>
          <cell r="R923"/>
          <cell r="S923"/>
          <cell r="T923"/>
        </row>
        <row r="924">
          <cell r="D924"/>
          <cell r="E924"/>
          <cell r="F924"/>
          <cell r="G924"/>
          <cell r="H924"/>
          <cell r="I924"/>
          <cell r="J924"/>
          <cell r="K924"/>
          <cell r="L924"/>
          <cell r="M924"/>
          <cell r="N924"/>
          <cell r="O924"/>
          <cell r="P924"/>
          <cell r="Q924"/>
          <cell r="R924"/>
          <cell r="S924"/>
          <cell r="T924"/>
        </row>
        <row r="925">
          <cell r="D925"/>
          <cell r="E925"/>
          <cell r="F925"/>
          <cell r="G925"/>
          <cell r="H925"/>
          <cell r="I925"/>
          <cell r="J925"/>
          <cell r="K925"/>
          <cell r="L925"/>
          <cell r="M925"/>
          <cell r="N925"/>
          <cell r="O925"/>
          <cell r="P925"/>
          <cell r="Q925"/>
          <cell r="R925"/>
          <cell r="S925"/>
          <cell r="T925"/>
        </row>
        <row r="926">
          <cell r="D926"/>
          <cell r="E926"/>
          <cell r="F926"/>
          <cell r="G926"/>
          <cell r="H926"/>
          <cell r="I926"/>
          <cell r="J926"/>
          <cell r="K926"/>
          <cell r="L926"/>
          <cell r="M926"/>
          <cell r="N926"/>
          <cell r="O926"/>
          <cell r="P926"/>
          <cell r="Q926"/>
          <cell r="R926"/>
          <cell r="S926"/>
          <cell r="T926"/>
        </row>
        <row r="927">
          <cell r="D927"/>
          <cell r="E927"/>
          <cell r="F927"/>
          <cell r="G927"/>
          <cell r="H927"/>
          <cell r="I927"/>
          <cell r="J927"/>
          <cell r="K927"/>
          <cell r="L927"/>
          <cell r="M927"/>
          <cell r="N927"/>
          <cell r="O927"/>
          <cell r="P927"/>
          <cell r="Q927"/>
          <cell r="R927"/>
          <cell r="S927"/>
          <cell r="T927"/>
        </row>
        <row r="928">
          <cell r="D928"/>
          <cell r="E928"/>
          <cell r="F928"/>
          <cell r="G928"/>
          <cell r="H928"/>
          <cell r="I928"/>
          <cell r="J928"/>
          <cell r="K928"/>
          <cell r="L928"/>
          <cell r="M928"/>
          <cell r="N928"/>
          <cell r="O928"/>
          <cell r="P928"/>
          <cell r="Q928"/>
          <cell r="R928"/>
          <cell r="S928"/>
          <cell r="T928"/>
        </row>
        <row r="929">
          <cell r="D929"/>
          <cell r="E929"/>
          <cell r="F929"/>
          <cell r="G929"/>
          <cell r="H929"/>
          <cell r="I929"/>
          <cell r="J929"/>
          <cell r="K929"/>
          <cell r="L929"/>
          <cell r="M929"/>
          <cell r="N929"/>
          <cell r="O929"/>
          <cell r="P929"/>
          <cell r="Q929"/>
          <cell r="R929"/>
          <cell r="S929"/>
          <cell r="T929"/>
        </row>
        <row r="930">
          <cell r="D930"/>
          <cell r="E930"/>
          <cell r="F930"/>
          <cell r="G930"/>
          <cell r="H930"/>
          <cell r="I930"/>
          <cell r="J930"/>
          <cell r="K930"/>
          <cell r="L930"/>
          <cell r="M930"/>
          <cell r="N930"/>
          <cell r="O930"/>
          <cell r="P930"/>
          <cell r="Q930"/>
          <cell r="R930"/>
          <cell r="S930"/>
          <cell r="T930"/>
        </row>
        <row r="931">
          <cell r="D931"/>
          <cell r="E931"/>
          <cell r="F931"/>
          <cell r="G931"/>
          <cell r="H931"/>
          <cell r="I931"/>
          <cell r="J931"/>
          <cell r="K931"/>
          <cell r="L931"/>
          <cell r="M931"/>
          <cell r="N931"/>
          <cell r="O931"/>
          <cell r="P931"/>
          <cell r="Q931"/>
          <cell r="R931"/>
          <cell r="S931"/>
          <cell r="T931"/>
        </row>
        <row r="932">
          <cell r="D932"/>
          <cell r="E932"/>
          <cell r="F932"/>
          <cell r="G932"/>
          <cell r="H932"/>
          <cell r="I932"/>
          <cell r="J932"/>
          <cell r="K932"/>
          <cell r="L932"/>
          <cell r="M932"/>
          <cell r="N932"/>
          <cell r="O932"/>
          <cell r="P932"/>
          <cell r="Q932"/>
          <cell r="R932"/>
          <cell r="S932"/>
          <cell r="T932"/>
        </row>
        <row r="933">
          <cell r="D933"/>
          <cell r="E933"/>
          <cell r="F933"/>
          <cell r="G933"/>
          <cell r="H933"/>
          <cell r="I933"/>
          <cell r="J933"/>
          <cell r="K933"/>
          <cell r="L933"/>
          <cell r="M933"/>
          <cell r="N933"/>
          <cell r="O933"/>
          <cell r="P933"/>
          <cell r="Q933"/>
          <cell r="R933"/>
          <cell r="S933"/>
          <cell r="T933"/>
        </row>
        <row r="934">
          <cell r="D934"/>
          <cell r="E934"/>
          <cell r="F934"/>
          <cell r="G934"/>
          <cell r="H934"/>
          <cell r="I934"/>
          <cell r="J934"/>
          <cell r="K934"/>
          <cell r="L934"/>
          <cell r="M934"/>
          <cell r="N934"/>
          <cell r="O934"/>
          <cell r="P934"/>
          <cell r="Q934"/>
          <cell r="R934"/>
          <cell r="S934"/>
          <cell r="T934"/>
        </row>
        <row r="935">
          <cell r="D935"/>
          <cell r="E935"/>
          <cell r="F935"/>
          <cell r="G935"/>
          <cell r="H935"/>
          <cell r="I935"/>
          <cell r="J935"/>
          <cell r="K935"/>
          <cell r="L935"/>
          <cell r="M935"/>
          <cell r="N935"/>
          <cell r="O935"/>
          <cell r="P935"/>
          <cell r="Q935"/>
          <cell r="R935"/>
          <cell r="S935"/>
          <cell r="T935"/>
        </row>
        <row r="936">
          <cell r="D936"/>
          <cell r="E936"/>
          <cell r="F936"/>
          <cell r="G936"/>
          <cell r="H936"/>
          <cell r="I936"/>
          <cell r="J936"/>
          <cell r="K936"/>
          <cell r="L936"/>
          <cell r="M936"/>
          <cell r="N936"/>
          <cell r="O936"/>
          <cell r="P936"/>
          <cell r="Q936"/>
          <cell r="R936"/>
          <cell r="S936"/>
          <cell r="T936"/>
        </row>
        <row r="937">
          <cell r="D937"/>
          <cell r="E937"/>
          <cell r="F937"/>
          <cell r="G937"/>
          <cell r="H937"/>
          <cell r="I937"/>
          <cell r="J937"/>
          <cell r="K937"/>
          <cell r="L937"/>
          <cell r="M937"/>
          <cell r="N937"/>
          <cell r="O937"/>
          <cell r="P937"/>
          <cell r="Q937"/>
          <cell r="R937"/>
          <cell r="S937"/>
          <cell r="T937"/>
        </row>
        <row r="938">
          <cell r="D938"/>
          <cell r="E938"/>
          <cell r="F938"/>
          <cell r="G938"/>
          <cell r="H938"/>
          <cell r="I938"/>
          <cell r="J938"/>
          <cell r="K938"/>
          <cell r="L938"/>
          <cell r="M938"/>
          <cell r="N938"/>
          <cell r="O938"/>
          <cell r="P938"/>
          <cell r="Q938"/>
          <cell r="R938"/>
          <cell r="S938"/>
          <cell r="T938"/>
        </row>
        <row r="939">
          <cell r="D939"/>
          <cell r="E939"/>
          <cell r="F939"/>
          <cell r="G939"/>
          <cell r="H939"/>
          <cell r="I939"/>
          <cell r="J939"/>
          <cell r="K939"/>
          <cell r="L939"/>
          <cell r="M939"/>
          <cell r="N939"/>
          <cell r="O939"/>
          <cell r="P939"/>
          <cell r="Q939"/>
          <cell r="R939"/>
          <cell r="S939"/>
          <cell r="T939"/>
        </row>
        <row r="940">
          <cell r="D940"/>
          <cell r="E940"/>
          <cell r="F940"/>
          <cell r="G940"/>
          <cell r="H940"/>
          <cell r="I940"/>
          <cell r="J940"/>
          <cell r="K940"/>
          <cell r="L940"/>
          <cell r="M940"/>
          <cell r="N940"/>
          <cell r="O940"/>
          <cell r="P940"/>
          <cell r="Q940"/>
          <cell r="R940"/>
          <cell r="S940"/>
          <cell r="T940"/>
        </row>
        <row r="941">
          <cell r="D941"/>
          <cell r="E941"/>
          <cell r="F941"/>
          <cell r="G941"/>
          <cell r="H941"/>
          <cell r="I941"/>
          <cell r="J941"/>
          <cell r="K941"/>
          <cell r="L941"/>
          <cell r="M941"/>
          <cell r="N941"/>
          <cell r="O941"/>
          <cell r="P941"/>
          <cell r="Q941"/>
          <cell r="R941"/>
          <cell r="S941"/>
          <cell r="T941"/>
        </row>
        <row r="942">
          <cell r="D942"/>
          <cell r="E942"/>
          <cell r="F942"/>
          <cell r="G942"/>
          <cell r="H942"/>
          <cell r="I942"/>
          <cell r="J942"/>
          <cell r="K942"/>
          <cell r="L942"/>
          <cell r="M942"/>
          <cell r="N942"/>
          <cell r="O942"/>
          <cell r="P942"/>
          <cell r="Q942"/>
          <cell r="R942"/>
          <cell r="S942"/>
          <cell r="T942"/>
        </row>
        <row r="943">
          <cell r="D943"/>
          <cell r="E943"/>
          <cell r="F943"/>
          <cell r="G943"/>
          <cell r="H943"/>
          <cell r="I943"/>
          <cell r="J943"/>
          <cell r="K943"/>
          <cell r="L943"/>
          <cell r="M943"/>
          <cell r="N943"/>
          <cell r="O943"/>
          <cell r="P943"/>
          <cell r="Q943"/>
          <cell r="R943"/>
          <cell r="S943"/>
          <cell r="T943"/>
        </row>
        <row r="944">
          <cell r="D944"/>
          <cell r="E944"/>
          <cell r="F944"/>
          <cell r="G944"/>
          <cell r="H944"/>
          <cell r="I944"/>
          <cell r="J944"/>
          <cell r="K944"/>
          <cell r="L944"/>
          <cell r="M944"/>
          <cell r="N944"/>
          <cell r="O944"/>
          <cell r="P944"/>
          <cell r="Q944"/>
          <cell r="R944"/>
          <cell r="S944"/>
          <cell r="T944"/>
        </row>
        <row r="945">
          <cell r="D945"/>
          <cell r="E945"/>
          <cell r="F945"/>
          <cell r="G945"/>
          <cell r="H945"/>
          <cell r="I945"/>
          <cell r="J945"/>
          <cell r="K945"/>
          <cell r="L945"/>
          <cell r="M945"/>
          <cell r="N945"/>
          <cell r="O945"/>
          <cell r="P945"/>
          <cell r="Q945"/>
          <cell r="R945"/>
          <cell r="S945"/>
          <cell r="T945"/>
        </row>
        <row r="946">
          <cell r="D946"/>
          <cell r="E946"/>
          <cell r="F946"/>
          <cell r="G946"/>
          <cell r="H946"/>
          <cell r="I946"/>
          <cell r="J946"/>
          <cell r="K946"/>
          <cell r="L946"/>
          <cell r="M946"/>
          <cell r="N946"/>
          <cell r="O946"/>
          <cell r="P946"/>
          <cell r="Q946"/>
          <cell r="R946"/>
          <cell r="S946"/>
          <cell r="T946"/>
        </row>
        <row r="947">
          <cell r="D947"/>
          <cell r="E947"/>
          <cell r="F947"/>
          <cell r="G947"/>
          <cell r="H947"/>
          <cell r="I947"/>
          <cell r="J947"/>
          <cell r="K947"/>
          <cell r="L947"/>
          <cell r="M947"/>
          <cell r="N947"/>
          <cell r="O947"/>
          <cell r="P947"/>
          <cell r="Q947"/>
          <cell r="R947"/>
          <cell r="S947"/>
          <cell r="T947"/>
        </row>
        <row r="948">
          <cell r="D948"/>
          <cell r="E948"/>
          <cell r="F948"/>
          <cell r="G948"/>
          <cell r="H948"/>
          <cell r="I948"/>
          <cell r="J948"/>
          <cell r="K948"/>
          <cell r="L948"/>
          <cell r="M948"/>
          <cell r="N948"/>
          <cell r="O948"/>
          <cell r="P948"/>
          <cell r="Q948"/>
          <cell r="R948"/>
          <cell r="S948"/>
          <cell r="T948"/>
        </row>
        <row r="949">
          <cell r="D949"/>
          <cell r="E949"/>
          <cell r="F949"/>
          <cell r="G949"/>
          <cell r="H949"/>
          <cell r="I949"/>
          <cell r="J949"/>
          <cell r="K949"/>
          <cell r="L949"/>
          <cell r="M949"/>
          <cell r="N949"/>
          <cell r="O949"/>
          <cell r="P949"/>
          <cell r="Q949"/>
          <cell r="R949"/>
          <cell r="S949"/>
          <cell r="T949"/>
        </row>
        <row r="950">
          <cell r="D950"/>
          <cell r="E950"/>
          <cell r="F950"/>
          <cell r="G950"/>
          <cell r="H950"/>
          <cell r="I950"/>
          <cell r="J950"/>
          <cell r="K950"/>
          <cell r="L950"/>
          <cell r="M950"/>
          <cell r="N950"/>
          <cell r="O950"/>
          <cell r="P950"/>
          <cell r="Q950"/>
          <cell r="R950"/>
          <cell r="S950"/>
          <cell r="T950"/>
        </row>
        <row r="951">
          <cell r="D951"/>
          <cell r="E951"/>
          <cell r="F951"/>
          <cell r="G951"/>
          <cell r="H951"/>
          <cell r="I951"/>
          <cell r="J951"/>
          <cell r="K951"/>
          <cell r="L951"/>
          <cell r="M951"/>
          <cell r="N951"/>
          <cell r="O951"/>
          <cell r="P951"/>
          <cell r="Q951"/>
          <cell r="R951"/>
          <cell r="S951"/>
          <cell r="T951"/>
        </row>
        <row r="952">
          <cell r="D952"/>
          <cell r="E952"/>
          <cell r="F952"/>
          <cell r="G952"/>
          <cell r="H952"/>
          <cell r="I952"/>
          <cell r="J952"/>
          <cell r="K952"/>
          <cell r="L952"/>
          <cell r="M952"/>
          <cell r="N952"/>
          <cell r="O952"/>
          <cell r="P952"/>
          <cell r="Q952"/>
          <cell r="R952"/>
          <cell r="S952"/>
          <cell r="T952"/>
        </row>
        <row r="953">
          <cell r="D953"/>
          <cell r="E953"/>
          <cell r="F953"/>
          <cell r="G953"/>
          <cell r="H953"/>
          <cell r="I953"/>
          <cell r="J953"/>
          <cell r="K953"/>
          <cell r="L953"/>
          <cell r="M953"/>
          <cell r="N953"/>
          <cell r="O953"/>
          <cell r="P953"/>
          <cell r="Q953"/>
          <cell r="R953"/>
          <cell r="S953"/>
          <cell r="T953"/>
        </row>
        <row r="954">
          <cell r="D954"/>
          <cell r="E954"/>
          <cell r="F954"/>
          <cell r="G954"/>
          <cell r="H954"/>
          <cell r="I954"/>
          <cell r="J954"/>
          <cell r="K954"/>
          <cell r="L954"/>
          <cell r="M954"/>
          <cell r="N954"/>
          <cell r="O954"/>
          <cell r="P954"/>
          <cell r="Q954"/>
          <cell r="R954"/>
          <cell r="S954"/>
          <cell r="T954"/>
        </row>
        <row r="955">
          <cell r="D955"/>
          <cell r="E955"/>
          <cell r="F955"/>
          <cell r="G955"/>
          <cell r="H955"/>
          <cell r="I955"/>
          <cell r="J955"/>
          <cell r="K955"/>
          <cell r="L955"/>
          <cell r="M955"/>
          <cell r="N955"/>
          <cell r="O955"/>
          <cell r="P955"/>
          <cell r="Q955"/>
          <cell r="R955"/>
          <cell r="S955"/>
          <cell r="T955"/>
        </row>
        <row r="956">
          <cell r="D956"/>
          <cell r="E956"/>
          <cell r="F956"/>
          <cell r="G956"/>
          <cell r="H956"/>
          <cell r="I956"/>
          <cell r="J956"/>
          <cell r="K956"/>
          <cell r="L956"/>
          <cell r="M956"/>
          <cell r="N956"/>
          <cell r="O956"/>
          <cell r="P956"/>
          <cell r="Q956"/>
          <cell r="R956"/>
          <cell r="S956"/>
          <cell r="T956"/>
        </row>
        <row r="957">
          <cell r="D957"/>
          <cell r="E957"/>
          <cell r="F957"/>
          <cell r="G957"/>
          <cell r="H957"/>
          <cell r="I957"/>
          <cell r="J957"/>
          <cell r="K957"/>
          <cell r="L957"/>
          <cell r="M957"/>
          <cell r="N957"/>
          <cell r="O957"/>
          <cell r="P957"/>
          <cell r="Q957"/>
          <cell r="R957"/>
          <cell r="S957"/>
          <cell r="T957"/>
        </row>
        <row r="958">
          <cell r="D958"/>
          <cell r="E958"/>
          <cell r="F958"/>
          <cell r="G958"/>
          <cell r="H958"/>
          <cell r="I958"/>
          <cell r="J958"/>
          <cell r="K958"/>
          <cell r="L958"/>
          <cell r="M958"/>
          <cell r="N958"/>
          <cell r="O958"/>
          <cell r="P958"/>
          <cell r="Q958"/>
          <cell r="R958"/>
          <cell r="S958"/>
          <cell r="T958"/>
        </row>
        <row r="959">
          <cell r="D959"/>
          <cell r="E959"/>
          <cell r="F959"/>
          <cell r="G959"/>
          <cell r="H959"/>
          <cell r="I959"/>
          <cell r="J959"/>
          <cell r="K959"/>
          <cell r="L959"/>
          <cell r="M959"/>
          <cell r="N959"/>
          <cell r="O959"/>
          <cell r="P959"/>
          <cell r="Q959"/>
          <cell r="R959"/>
          <cell r="S959"/>
          <cell r="T959"/>
        </row>
        <row r="960">
          <cell r="D960"/>
          <cell r="E960"/>
          <cell r="F960"/>
          <cell r="G960"/>
          <cell r="H960"/>
          <cell r="I960"/>
          <cell r="J960"/>
          <cell r="K960"/>
          <cell r="L960"/>
          <cell r="M960"/>
          <cell r="N960"/>
          <cell r="O960"/>
          <cell r="P960"/>
          <cell r="Q960"/>
          <cell r="R960"/>
          <cell r="S960"/>
          <cell r="T960"/>
        </row>
        <row r="961">
          <cell r="D961"/>
          <cell r="E961"/>
          <cell r="F961"/>
          <cell r="G961"/>
          <cell r="H961"/>
          <cell r="I961"/>
          <cell r="J961"/>
          <cell r="K961"/>
          <cell r="L961"/>
          <cell r="M961"/>
          <cell r="N961"/>
          <cell r="O961"/>
          <cell r="P961"/>
          <cell r="Q961"/>
          <cell r="R961"/>
          <cell r="S961"/>
          <cell r="T961"/>
        </row>
        <row r="962">
          <cell r="D962"/>
          <cell r="E962"/>
          <cell r="F962"/>
          <cell r="G962"/>
          <cell r="H962"/>
          <cell r="I962"/>
          <cell r="J962"/>
          <cell r="K962"/>
          <cell r="L962"/>
          <cell r="M962"/>
          <cell r="N962"/>
          <cell r="O962"/>
          <cell r="P962"/>
          <cell r="Q962"/>
          <cell r="R962"/>
          <cell r="S962"/>
          <cell r="T962"/>
        </row>
        <row r="963">
          <cell r="D963"/>
          <cell r="E963"/>
          <cell r="F963"/>
          <cell r="G963"/>
          <cell r="H963"/>
          <cell r="I963"/>
          <cell r="J963"/>
          <cell r="K963"/>
          <cell r="L963"/>
          <cell r="M963"/>
          <cell r="N963"/>
          <cell r="O963"/>
          <cell r="P963"/>
          <cell r="Q963"/>
          <cell r="R963"/>
          <cell r="S963"/>
          <cell r="T963"/>
        </row>
        <row r="964">
          <cell r="D964"/>
          <cell r="E964"/>
          <cell r="F964"/>
          <cell r="G964"/>
          <cell r="H964"/>
          <cell r="I964"/>
          <cell r="J964"/>
          <cell r="K964"/>
          <cell r="L964"/>
          <cell r="M964"/>
          <cell r="N964"/>
          <cell r="O964"/>
          <cell r="P964"/>
          <cell r="Q964"/>
          <cell r="R964"/>
          <cell r="S964"/>
          <cell r="T964"/>
        </row>
        <row r="965">
          <cell r="D965"/>
          <cell r="E965"/>
          <cell r="F965"/>
          <cell r="G965"/>
          <cell r="H965"/>
          <cell r="I965"/>
          <cell r="J965"/>
          <cell r="K965"/>
          <cell r="L965"/>
          <cell r="M965"/>
          <cell r="N965"/>
          <cell r="O965"/>
          <cell r="P965"/>
          <cell r="Q965"/>
          <cell r="R965"/>
          <cell r="S965"/>
          <cell r="T965"/>
        </row>
        <row r="966">
          <cell r="D966"/>
          <cell r="E966"/>
          <cell r="F966"/>
          <cell r="G966"/>
          <cell r="H966"/>
          <cell r="I966"/>
          <cell r="J966"/>
          <cell r="K966"/>
          <cell r="L966"/>
          <cell r="M966"/>
          <cell r="N966"/>
          <cell r="O966"/>
          <cell r="P966"/>
          <cell r="Q966"/>
          <cell r="R966"/>
          <cell r="S966"/>
          <cell r="T966"/>
        </row>
        <row r="967">
          <cell r="D967"/>
          <cell r="E967"/>
          <cell r="F967"/>
          <cell r="G967"/>
          <cell r="H967"/>
          <cell r="I967"/>
          <cell r="J967"/>
          <cell r="K967"/>
          <cell r="L967"/>
          <cell r="M967"/>
          <cell r="N967"/>
          <cell r="O967"/>
          <cell r="P967"/>
          <cell r="Q967"/>
          <cell r="R967"/>
          <cell r="S967"/>
          <cell r="T967"/>
        </row>
        <row r="968">
          <cell r="D968"/>
          <cell r="E968"/>
          <cell r="F968"/>
          <cell r="G968"/>
          <cell r="H968"/>
          <cell r="I968"/>
          <cell r="J968"/>
          <cell r="K968"/>
          <cell r="L968"/>
          <cell r="M968"/>
          <cell r="N968"/>
          <cell r="O968"/>
          <cell r="P968"/>
          <cell r="Q968"/>
          <cell r="R968"/>
          <cell r="S968"/>
          <cell r="T968"/>
        </row>
        <row r="969">
          <cell r="D969"/>
          <cell r="E969"/>
          <cell r="F969"/>
          <cell r="G969"/>
          <cell r="H969"/>
          <cell r="I969"/>
          <cell r="J969"/>
          <cell r="K969"/>
          <cell r="L969"/>
          <cell r="M969"/>
          <cell r="N969"/>
          <cell r="O969"/>
          <cell r="P969"/>
          <cell r="Q969"/>
          <cell r="R969"/>
          <cell r="S969"/>
          <cell r="T969"/>
        </row>
        <row r="970">
          <cell r="D970"/>
          <cell r="E970"/>
          <cell r="F970"/>
          <cell r="G970"/>
          <cell r="H970"/>
          <cell r="I970"/>
          <cell r="J970"/>
          <cell r="K970"/>
          <cell r="L970"/>
          <cell r="M970"/>
          <cell r="N970"/>
          <cell r="O970"/>
          <cell r="P970"/>
          <cell r="Q970"/>
          <cell r="R970"/>
          <cell r="S970"/>
          <cell r="T970"/>
        </row>
        <row r="971">
          <cell r="D971"/>
          <cell r="E971"/>
          <cell r="F971"/>
          <cell r="G971"/>
          <cell r="H971"/>
          <cell r="I971"/>
          <cell r="J971"/>
          <cell r="K971"/>
          <cell r="L971"/>
          <cell r="M971"/>
          <cell r="N971"/>
          <cell r="O971"/>
          <cell r="P971"/>
          <cell r="Q971"/>
          <cell r="R971"/>
          <cell r="S971"/>
          <cell r="T971"/>
        </row>
        <row r="972">
          <cell r="D972"/>
          <cell r="E972"/>
          <cell r="F972"/>
          <cell r="G972"/>
          <cell r="H972"/>
          <cell r="I972"/>
          <cell r="J972"/>
          <cell r="K972"/>
          <cell r="L972"/>
          <cell r="M972"/>
          <cell r="N972"/>
          <cell r="O972"/>
          <cell r="P972"/>
          <cell r="Q972"/>
          <cell r="R972"/>
          <cell r="S972"/>
          <cell r="T972"/>
        </row>
        <row r="973">
          <cell r="D973"/>
          <cell r="E973"/>
          <cell r="F973"/>
          <cell r="G973"/>
          <cell r="H973"/>
          <cell r="I973"/>
          <cell r="J973"/>
          <cell r="K973"/>
          <cell r="L973"/>
          <cell r="M973"/>
          <cell r="N973"/>
          <cell r="O973"/>
          <cell r="P973"/>
          <cell r="Q973"/>
          <cell r="R973"/>
          <cell r="S973"/>
          <cell r="T973"/>
        </row>
        <row r="974">
          <cell r="D974"/>
          <cell r="E974"/>
          <cell r="F974"/>
          <cell r="G974"/>
          <cell r="H974"/>
          <cell r="I974"/>
          <cell r="J974"/>
          <cell r="K974"/>
          <cell r="L974"/>
          <cell r="M974"/>
          <cell r="N974"/>
          <cell r="O974"/>
          <cell r="P974"/>
          <cell r="Q974"/>
          <cell r="R974"/>
          <cell r="S974"/>
          <cell r="T974"/>
        </row>
        <row r="975">
          <cell r="D975"/>
          <cell r="E975"/>
          <cell r="F975"/>
          <cell r="G975"/>
          <cell r="H975"/>
          <cell r="I975"/>
          <cell r="J975"/>
          <cell r="K975"/>
          <cell r="L975"/>
          <cell r="M975"/>
          <cell r="N975"/>
          <cell r="O975"/>
          <cell r="P975"/>
          <cell r="Q975"/>
          <cell r="R975"/>
          <cell r="S975"/>
          <cell r="T975"/>
        </row>
        <row r="976">
          <cell r="D976"/>
          <cell r="E976"/>
          <cell r="F976"/>
          <cell r="G976"/>
          <cell r="H976"/>
          <cell r="I976"/>
          <cell r="J976"/>
          <cell r="K976"/>
          <cell r="L976"/>
          <cell r="M976"/>
          <cell r="N976"/>
          <cell r="O976"/>
          <cell r="P976"/>
          <cell r="Q976"/>
          <cell r="R976"/>
          <cell r="S976"/>
          <cell r="T976"/>
        </row>
        <row r="977">
          <cell r="D977"/>
          <cell r="E977"/>
          <cell r="F977"/>
          <cell r="G977"/>
          <cell r="H977"/>
          <cell r="I977"/>
          <cell r="J977"/>
          <cell r="K977"/>
          <cell r="L977"/>
          <cell r="M977"/>
          <cell r="N977"/>
          <cell r="O977"/>
          <cell r="P977"/>
          <cell r="Q977"/>
          <cell r="R977"/>
          <cell r="S977"/>
          <cell r="T977"/>
        </row>
        <row r="978">
          <cell r="D978"/>
          <cell r="E978"/>
          <cell r="F978"/>
          <cell r="G978"/>
          <cell r="H978"/>
          <cell r="I978"/>
          <cell r="J978"/>
          <cell r="K978"/>
          <cell r="L978"/>
          <cell r="M978"/>
          <cell r="N978"/>
          <cell r="O978"/>
          <cell r="P978"/>
          <cell r="Q978"/>
          <cell r="R978"/>
          <cell r="S978"/>
          <cell r="T978"/>
        </row>
        <row r="979">
          <cell r="D979"/>
          <cell r="E979"/>
          <cell r="F979"/>
          <cell r="G979"/>
          <cell r="H979"/>
          <cell r="I979"/>
          <cell r="J979"/>
          <cell r="K979"/>
          <cell r="L979"/>
          <cell r="M979"/>
          <cell r="N979"/>
          <cell r="O979"/>
          <cell r="P979"/>
          <cell r="Q979"/>
          <cell r="R979"/>
          <cell r="S979"/>
          <cell r="T979"/>
        </row>
        <row r="980">
          <cell r="D980"/>
          <cell r="E980"/>
          <cell r="F980"/>
          <cell r="G980"/>
          <cell r="H980"/>
          <cell r="I980"/>
          <cell r="J980"/>
          <cell r="K980"/>
          <cell r="L980"/>
          <cell r="M980"/>
          <cell r="N980"/>
          <cell r="O980"/>
          <cell r="P980"/>
          <cell r="Q980"/>
          <cell r="R980"/>
          <cell r="S980"/>
          <cell r="T980"/>
        </row>
        <row r="981">
          <cell r="D981"/>
          <cell r="E981"/>
          <cell r="F981"/>
          <cell r="G981"/>
          <cell r="H981"/>
          <cell r="I981"/>
          <cell r="J981"/>
          <cell r="K981"/>
          <cell r="L981"/>
          <cell r="M981"/>
          <cell r="N981"/>
          <cell r="O981"/>
          <cell r="P981"/>
          <cell r="Q981"/>
          <cell r="R981"/>
          <cell r="S981"/>
          <cell r="T981"/>
        </row>
        <row r="982">
          <cell r="D982"/>
          <cell r="E982"/>
          <cell r="F982"/>
          <cell r="G982"/>
          <cell r="H982"/>
          <cell r="I982"/>
          <cell r="J982"/>
          <cell r="K982"/>
          <cell r="L982"/>
          <cell r="M982"/>
          <cell r="N982"/>
          <cell r="O982"/>
          <cell r="P982"/>
          <cell r="Q982"/>
          <cell r="R982"/>
          <cell r="S982"/>
          <cell r="T982"/>
        </row>
        <row r="983">
          <cell r="D983"/>
          <cell r="E983"/>
          <cell r="F983"/>
          <cell r="G983"/>
          <cell r="H983"/>
          <cell r="I983"/>
          <cell r="J983"/>
          <cell r="K983"/>
          <cell r="L983"/>
          <cell r="M983"/>
          <cell r="N983"/>
          <cell r="O983"/>
          <cell r="P983"/>
          <cell r="Q983"/>
          <cell r="R983"/>
          <cell r="S983"/>
          <cell r="T983"/>
        </row>
        <row r="984">
          <cell r="D984"/>
          <cell r="E984"/>
          <cell r="F984"/>
          <cell r="G984"/>
          <cell r="H984"/>
          <cell r="I984"/>
          <cell r="J984"/>
          <cell r="K984"/>
          <cell r="L984"/>
          <cell r="M984"/>
          <cell r="N984"/>
          <cell r="O984"/>
          <cell r="P984"/>
          <cell r="Q984"/>
          <cell r="R984"/>
          <cell r="S984"/>
          <cell r="T984"/>
        </row>
        <row r="985">
          <cell r="D985"/>
          <cell r="E985"/>
          <cell r="F985"/>
          <cell r="G985"/>
          <cell r="H985"/>
          <cell r="I985"/>
          <cell r="J985"/>
          <cell r="K985"/>
          <cell r="L985"/>
          <cell r="M985"/>
          <cell r="N985"/>
          <cell r="O985"/>
          <cell r="P985"/>
          <cell r="Q985"/>
          <cell r="R985"/>
          <cell r="S985"/>
          <cell r="T985"/>
        </row>
        <row r="986">
          <cell r="D986"/>
          <cell r="E986"/>
          <cell r="F986"/>
          <cell r="G986"/>
          <cell r="H986"/>
          <cell r="I986"/>
          <cell r="J986"/>
          <cell r="K986"/>
          <cell r="L986"/>
          <cell r="M986"/>
          <cell r="N986"/>
          <cell r="O986"/>
          <cell r="P986"/>
          <cell r="Q986"/>
          <cell r="R986"/>
          <cell r="S986"/>
          <cell r="T986"/>
        </row>
        <row r="987">
          <cell r="D987"/>
          <cell r="E987"/>
          <cell r="F987"/>
          <cell r="G987"/>
          <cell r="H987"/>
          <cell r="I987"/>
          <cell r="J987"/>
          <cell r="K987"/>
          <cell r="L987"/>
          <cell r="M987"/>
          <cell r="N987"/>
          <cell r="O987"/>
          <cell r="P987"/>
          <cell r="Q987"/>
          <cell r="R987"/>
          <cell r="S987"/>
          <cell r="T987"/>
        </row>
        <row r="988">
          <cell r="D988"/>
          <cell r="E988"/>
          <cell r="F988"/>
          <cell r="G988"/>
          <cell r="H988"/>
          <cell r="I988"/>
          <cell r="J988"/>
          <cell r="K988"/>
          <cell r="L988"/>
          <cell r="M988"/>
          <cell r="N988"/>
          <cell r="O988"/>
          <cell r="P988"/>
          <cell r="Q988"/>
          <cell r="R988"/>
          <cell r="S988"/>
          <cell r="T988"/>
        </row>
        <row r="989">
          <cell r="D989"/>
          <cell r="E989"/>
          <cell r="F989"/>
          <cell r="G989"/>
          <cell r="H989"/>
          <cell r="I989"/>
          <cell r="J989"/>
          <cell r="K989"/>
          <cell r="L989"/>
          <cell r="M989"/>
          <cell r="N989"/>
          <cell r="O989"/>
          <cell r="P989"/>
          <cell r="Q989"/>
          <cell r="R989"/>
          <cell r="S989"/>
          <cell r="T989"/>
        </row>
        <row r="990">
          <cell r="D990"/>
          <cell r="E990"/>
          <cell r="F990"/>
          <cell r="G990"/>
          <cell r="H990"/>
          <cell r="I990"/>
          <cell r="J990"/>
          <cell r="K990"/>
          <cell r="L990"/>
          <cell r="M990"/>
          <cell r="N990"/>
          <cell r="O990"/>
          <cell r="P990"/>
          <cell r="Q990"/>
          <cell r="R990"/>
          <cell r="S990"/>
          <cell r="T990"/>
        </row>
        <row r="991">
          <cell r="D991"/>
          <cell r="E991"/>
          <cell r="F991"/>
          <cell r="G991"/>
          <cell r="H991"/>
          <cell r="I991"/>
          <cell r="J991"/>
          <cell r="K991"/>
          <cell r="L991"/>
          <cell r="M991"/>
          <cell r="N991"/>
          <cell r="O991"/>
          <cell r="P991"/>
          <cell r="Q991"/>
          <cell r="R991"/>
          <cell r="S991"/>
          <cell r="T991"/>
        </row>
        <row r="992">
          <cell r="D992"/>
          <cell r="E992"/>
          <cell r="F992"/>
          <cell r="G992"/>
          <cell r="H992"/>
          <cell r="I992"/>
          <cell r="J992"/>
          <cell r="K992"/>
          <cell r="L992"/>
          <cell r="M992"/>
          <cell r="N992"/>
          <cell r="O992"/>
          <cell r="P992"/>
          <cell r="Q992"/>
          <cell r="R992"/>
          <cell r="S992"/>
          <cell r="T992"/>
        </row>
        <row r="993">
          <cell r="D993"/>
          <cell r="E993"/>
          <cell r="F993"/>
          <cell r="G993"/>
          <cell r="H993"/>
          <cell r="I993"/>
          <cell r="J993"/>
          <cell r="K993"/>
          <cell r="L993"/>
          <cell r="M993"/>
          <cell r="N993"/>
          <cell r="O993"/>
          <cell r="P993"/>
          <cell r="Q993"/>
          <cell r="R993"/>
          <cell r="S993"/>
          <cell r="T993"/>
        </row>
        <row r="994">
          <cell r="D994"/>
          <cell r="E994"/>
          <cell r="F994"/>
          <cell r="G994"/>
          <cell r="H994"/>
          <cell r="I994"/>
          <cell r="J994"/>
          <cell r="K994"/>
          <cell r="L994"/>
          <cell r="M994"/>
          <cell r="N994"/>
          <cell r="O994"/>
          <cell r="P994"/>
          <cell r="Q994"/>
          <cell r="R994"/>
          <cell r="S994"/>
          <cell r="T994"/>
        </row>
        <row r="995">
          <cell r="D995"/>
          <cell r="E995"/>
          <cell r="F995"/>
          <cell r="G995"/>
          <cell r="H995"/>
          <cell r="I995"/>
          <cell r="J995"/>
          <cell r="K995"/>
          <cell r="L995"/>
          <cell r="M995"/>
          <cell r="N995"/>
          <cell r="O995"/>
          <cell r="P995"/>
          <cell r="Q995"/>
          <cell r="R995"/>
          <cell r="S995"/>
          <cell r="T995"/>
        </row>
        <row r="996">
          <cell r="D996"/>
          <cell r="E996"/>
          <cell r="F996"/>
          <cell r="G996"/>
          <cell r="H996"/>
          <cell r="I996"/>
          <cell r="J996"/>
          <cell r="K996"/>
          <cell r="L996"/>
          <cell r="M996"/>
          <cell r="N996"/>
          <cell r="O996"/>
          <cell r="P996"/>
          <cell r="Q996"/>
          <cell r="R996"/>
          <cell r="S996"/>
          <cell r="T996"/>
        </row>
        <row r="997">
          <cell r="D997"/>
          <cell r="E997"/>
          <cell r="F997"/>
          <cell r="G997"/>
          <cell r="H997"/>
          <cell r="I997"/>
          <cell r="J997"/>
          <cell r="K997"/>
          <cell r="L997"/>
          <cell r="M997"/>
          <cell r="N997"/>
          <cell r="O997"/>
          <cell r="P997"/>
          <cell r="Q997"/>
          <cell r="R997"/>
          <cell r="S997"/>
          <cell r="T997"/>
        </row>
        <row r="998">
          <cell r="D998"/>
          <cell r="E998"/>
          <cell r="F998"/>
          <cell r="G998"/>
          <cell r="H998"/>
          <cell r="I998"/>
          <cell r="J998"/>
          <cell r="K998"/>
          <cell r="L998"/>
          <cell r="M998"/>
          <cell r="N998"/>
          <cell r="O998"/>
          <cell r="P998"/>
          <cell r="Q998"/>
          <cell r="R998"/>
          <cell r="S998"/>
          <cell r="T998"/>
        </row>
        <row r="999">
          <cell r="D999"/>
          <cell r="E999"/>
          <cell r="F999"/>
          <cell r="G999"/>
          <cell r="H999"/>
          <cell r="I999"/>
          <cell r="J999"/>
          <cell r="K999"/>
          <cell r="L999"/>
          <cell r="M999"/>
          <cell r="N999"/>
          <cell r="O999"/>
          <cell r="P999"/>
          <cell r="Q999"/>
          <cell r="R999"/>
          <cell r="S999"/>
          <cell r="T999"/>
        </row>
        <row r="1000">
          <cell r="D1000"/>
          <cell r="E1000"/>
          <cell r="F1000"/>
          <cell r="G1000"/>
          <cell r="H1000"/>
          <cell r="I1000"/>
          <cell r="J1000"/>
          <cell r="K1000"/>
          <cell r="L1000"/>
          <cell r="M1000"/>
          <cell r="N1000"/>
          <cell r="O1000"/>
          <cell r="P1000"/>
          <cell r="Q1000"/>
          <cell r="R1000"/>
          <cell r="S1000"/>
          <cell r="T1000"/>
        </row>
        <row r="1001">
          <cell r="D1001"/>
          <cell r="E1001"/>
          <cell r="F1001"/>
          <cell r="G1001"/>
          <cell r="H1001"/>
          <cell r="I1001"/>
          <cell r="J1001"/>
          <cell r="K1001"/>
          <cell r="L1001"/>
          <cell r="M1001"/>
          <cell r="N1001"/>
          <cell r="O1001"/>
          <cell r="P1001"/>
          <cell r="Q1001"/>
          <cell r="R1001"/>
          <cell r="S1001"/>
          <cell r="T1001"/>
        </row>
        <row r="1002">
          <cell r="D1002"/>
          <cell r="E1002"/>
          <cell r="F1002"/>
          <cell r="G1002"/>
          <cell r="H1002"/>
          <cell r="I1002"/>
          <cell r="J1002"/>
          <cell r="K1002"/>
          <cell r="L1002"/>
          <cell r="M1002"/>
          <cell r="N1002"/>
          <cell r="O1002"/>
          <cell r="P1002"/>
          <cell r="Q1002"/>
          <cell r="R1002"/>
          <cell r="S1002"/>
          <cell r="T1002"/>
        </row>
        <row r="1003">
          <cell r="D1003"/>
          <cell r="E1003"/>
          <cell r="F1003"/>
          <cell r="G1003"/>
          <cell r="H1003"/>
          <cell r="I1003"/>
          <cell r="J1003"/>
          <cell r="K1003"/>
          <cell r="L1003"/>
          <cell r="M1003"/>
          <cell r="N1003"/>
          <cell r="O1003"/>
          <cell r="P1003"/>
          <cell r="Q1003"/>
          <cell r="R1003"/>
          <cell r="S1003"/>
          <cell r="T1003"/>
        </row>
        <row r="1004">
          <cell r="D1004"/>
          <cell r="E1004"/>
          <cell r="F1004"/>
          <cell r="G1004"/>
          <cell r="H1004"/>
          <cell r="I1004"/>
          <cell r="J1004"/>
          <cell r="K1004"/>
          <cell r="L1004"/>
          <cell r="M1004"/>
          <cell r="N1004"/>
          <cell r="O1004"/>
          <cell r="P1004"/>
          <cell r="Q1004"/>
          <cell r="R1004"/>
          <cell r="S1004"/>
          <cell r="T1004"/>
        </row>
        <row r="1005">
          <cell r="D1005"/>
          <cell r="E1005"/>
          <cell r="F1005"/>
          <cell r="G1005"/>
          <cell r="H1005"/>
          <cell r="I1005"/>
          <cell r="J1005"/>
          <cell r="K1005"/>
          <cell r="L1005"/>
          <cell r="M1005"/>
          <cell r="N1005"/>
          <cell r="O1005"/>
          <cell r="P1005"/>
          <cell r="Q1005"/>
          <cell r="R1005"/>
          <cell r="S1005"/>
          <cell r="T1005"/>
        </row>
        <row r="1006">
          <cell r="D1006"/>
          <cell r="E1006"/>
          <cell r="F1006"/>
          <cell r="G1006"/>
          <cell r="H1006"/>
          <cell r="I1006"/>
          <cell r="J1006"/>
          <cell r="K1006"/>
          <cell r="L1006"/>
          <cell r="M1006"/>
          <cell r="N1006"/>
          <cell r="O1006"/>
          <cell r="P1006"/>
          <cell r="Q1006"/>
          <cell r="R1006"/>
          <cell r="S1006"/>
          <cell r="T1006"/>
        </row>
        <row r="1007">
          <cell r="D1007"/>
          <cell r="E1007"/>
          <cell r="F1007"/>
          <cell r="G1007"/>
          <cell r="H1007"/>
          <cell r="I1007"/>
          <cell r="J1007"/>
          <cell r="K1007"/>
          <cell r="L1007"/>
          <cell r="M1007"/>
          <cell r="N1007"/>
          <cell r="O1007"/>
          <cell r="P1007"/>
          <cell r="Q1007"/>
          <cell r="R1007"/>
          <cell r="S1007"/>
          <cell r="T1007"/>
        </row>
        <row r="1008">
          <cell r="D1008"/>
          <cell r="E1008"/>
          <cell r="F1008"/>
          <cell r="G1008"/>
          <cell r="H1008"/>
          <cell r="I1008"/>
          <cell r="J1008"/>
          <cell r="K1008"/>
          <cell r="L1008"/>
          <cell r="M1008"/>
          <cell r="N1008"/>
          <cell r="O1008"/>
          <cell r="P1008"/>
          <cell r="Q1008"/>
          <cell r="R1008"/>
          <cell r="S1008"/>
          <cell r="T1008"/>
        </row>
        <row r="1009">
          <cell r="D1009"/>
          <cell r="E1009"/>
          <cell r="F1009"/>
          <cell r="G1009"/>
          <cell r="H1009"/>
          <cell r="I1009"/>
          <cell r="J1009"/>
          <cell r="K1009"/>
          <cell r="L1009"/>
          <cell r="M1009"/>
          <cell r="N1009"/>
          <cell r="O1009"/>
          <cell r="P1009"/>
          <cell r="Q1009"/>
          <cell r="R1009"/>
          <cell r="S1009"/>
          <cell r="T1009"/>
        </row>
        <row r="1010">
          <cell r="D1010"/>
          <cell r="E1010"/>
          <cell r="F1010"/>
          <cell r="G1010"/>
          <cell r="H1010"/>
          <cell r="I1010"/>
          <cell r="J1010"/>
          <cell r="K1010"/>
          <cell r="L1010"/>
          <cell r="M1010"/>
          <cell r="N1010"/>
          <cell r="O1010"/>
          <cell r="P1010"/>
          <cell r="Q1010"/>
          <cell r="R1010"/>
          <cell r="S1010"/>
          <cell r="T1010"/>
        </row>
        <row r="1011">
          <cell r="D1011"/>
          <cell r="E1011"/>
          <cell r="F1011"/>
          <cell r="G1011"/>
          <cell r="H1011"/>
          <cell r="I1011"/>
          <cell r="J1011"/>
          <cell r="K1011"/>
          <cell r="L1011"/>
          <cell r="M1011"/>
          <cell r="N1011"/>
          <cell r="O1011"/>
          <cell r="P1011"/>
          <cell r="Q1011"/>
          <cell r="R1011"/>
          <cell r="S1011"/>
          <cell r="T1011"/>
        </row>
        <row r="1012">
          <cell r="D1012"/>
          <cell r="E1012"/>
          <cell r="F1012"/>
          <cell r="G1012"/>
          <cell r="H1012"/>
          <cell r="I1012"/>
          <cell r="J1012"/>
          <cell r="K1012"/>
          <cell r="L1012"/>
          <cell r="M1012"/>
          <cell r="N1012"/>
          <cell r="O1012"/>
          <cell r="P1012"/>
          <cell r="Q1012"/>
          <cell r="R1012"/>
          <cell r="S1012"/>
          <cell r="T1012"/>
        </row>
        <row r="1013">
          <cell r="D1013"/>
          <cell r="E1013"/>
          <cell r="F1013"/>
          <cell r="G1013"/>
          <cell r="H1013"/>
          <cell r="I1013"/>
          <cell r="J1013"/>
          <cell r="K1013"/>
          <cell r="L1013"/>
          <cell r="M1013"/>
          <cell r="N1013"/>
          <cell r="O1013"/>
          <cell r="P1013"/>
          <cell r="Q1013"/>
          <cell r="R1013"/>
          <cell r="S1013"/>
          <cell r="T1013"/>
        </row>
        <row r="1014">
          <cell r="D1014"/>
          <cell r="E1014"/>
          <cell r="F1014"/>
          <cell r="G1014"/>
          <cell r="H1014"/>
          <cell r="I1014"/>
          <cell r="J1014"/>
          <cell r="K1014"/>
          <cell r="L1014"/>
          <cell r="M1014"/>
          <cell r="N1014"/>
          <cell r="O1014"/>
          <cell r="P1014"/>
          <cell r="Q1014"/>
          <cell r="R1014"/>
          <cell r="S1014"/>
          <cell r="T1014"/>
        </row>
        <row r="1015">
          <cell r="D1015"/>
          <cell r="E1015"/>
          <cell r="F1015"/>
          <cell r="G1015"/>
          <cell r="H1015"/>
          <cell r="I1015"/>
          <cell r="J1015"/>
          <cell r="K1015"/>
          <cell r="L1015"/>
          <cell r="M1015"/>
          <cell r="N1015"/>
          <cell r="O1015"/>
          <cell r="P1015"/>
          <cell r="Q1015"/>
          <cell r="R1015"/>
          <cell r="S1015"/>
          <cell r="T1015"/>
        </row>
        <row r="1016">
          <cell r="D1016"/>
          <cell r="E1016"/>
          <cell r="F1016"/>
          <cell r="G1016"/>
          <cell r="H1016"/>
          <cell r="I1016"/>
          <cell r="J1016"/>
          <cell r="K1016"/>
          <cell r="L1016"/>
          <cell r="M1016"/>
          <cell r="N1016"/>
          <cell r="O1016"/>
          <cell r="P1016"/>
          <cell r="Q1016"/>
          <cell r="R1016"/>
          <cell r="S1016"/>
          <cell r="T1016"/>
        </row>
        <row r="1017">
          <cell r="D1017"/>
          <cell r="E1017"/>
          <cell r="F1017"/>
          <cell r="G1017"/>
          <cell r="H1017"/>
          <cell r="I1017"/>
          <cell r="J1017"/>
          <cell r="K1017"/>
          <cell r="L1017"/>
          <cell r="M1017"/>
          <cell r="N1017"/>
          <cell r="O1017"/>
          <cell r="P1017"/>
          <cell r="Q1017"/>
          <cell r="R1017"/>
          <cell r="S1017"/>
          <cell r="T1017"/>
        </row>
        <row r="1018">
          <cell r="D1018"/>
          <cell r="E1018"/>
          <cell r="F1018"/>
          <cell r="G1018"/>
          <cell r="H1018"/>
          <cell r="I1018"/>
          <cell r="J1018"/>
          <cell r="K1018"/>
          <cell r="L1018"/>
          <cell r="M1018"/>
          <cell r="N1018"/>
          <cell r="O1018"/>
          <cell r="P1018"/>
          <cell r="Q1018"/>
          <cell r="R1018"/>
          <cell r="S1018"/>
          <cell r="T1018"/>
        </row>
        <row r="1019">
          <cell r="D1019"/>
          <cell r="E1019"/>
          <cell r="F1019"/>
          <cell r="G1019"/>
          <cell r="H1019"/>
          <cell r="I1019"/>
          <cell r="J1019"/>
          <cell r="K1019"/>
          <cell r="L1019"/>
          <cell r="M1019"/>
          <cell r="N1019"/>
          <cell r="O1019"/>
          <cell r="P1019"/>
          <cell r="Q1019"/>
          <cell r="R1019"/>
          <cell r="S1019"/>
          <cell r="T1019"/>
        </row>
        <row r="1020">
          <cell r="D1020"/>
          <cell r="E1020"/>
          <cell r="F1020"/>
          <cell r="G1020"/>
          <cell r="H1020"/>
          <cell r="I1020"/>
          <cell r="J1020"/>
          <cell r="K1020"/>
          <cell r="L1020"/>
          <cell r="M1020"/>
          <cell r="N1020"/>
          <cell r="O1020"/>
          <cell r="P1020"/>
          <cell r="Q1020"/>
          <cell r="R1020"/>
          <cell r="S1020"/>
          <cell r="T1020"/>
        </row>
        <row r="1021">
          <cell r="D1021"/>
          <cell r="E1021"/>
          <cell r="F1021"/>
          <cell r="G1021"/>
          <cell r="H1021"/>
          <cell r="I1021"/>
          <cell r="J1021"/>
          <cell r="K1021"/>
          <cell r="L1021"/>
          <cell r="M1021"/>
          <cell r="N1021"/>
          <cell r="O1021"/>
          <cell r="P1021"/>
          <cell r="Q1021"/>
          <cell r="R1021"/>
          <cell r="S1021"/>
          <cell r="T1021"/>
        </row>
        <row r="1022">
          <cell r="D1022"/>
          <cell r="E1022"/>
          <cell r="F1022"/>
          <cell r="G1022"/>
          <cell r="H1022"/>
          <cell r="I1022"/>
          <cell r="J1022"/>
          <cell r="K1022"/>
          <cell r="L1022"/>
          <cell r="M1022"/>
          <cell r="N1022"/>
          <cell r="O1022"/>
          <cell r="P1022"/>
          <cell r="Q1022"/>
          <cell r="R1022"/>
          <cell r="S1022"/>
          <cell r="T1022"/>
        </row>
        <row r="1023">
          <cell r="D1023"/>
          <cell r="E1023"/>
          <cell r="F1023"/>
          <cell r="G1023"/>
          <cell r="H1023"/>
          <cell r="I1023"/>
          <cell r="J1023"/>
          <cell r="K1023"/>
          <cell r="L1023"/>
          <cell r="M1023"/>
          <cell r="N1023"/>
          <cell r="O1023"/>
          <cell r="P1023"/>
          <cell r="Q1023"/>
          <cell r="R1023"/>
          <cell r="S1023"/>
          <cell r="T1023"/>
        </row>
        <row r="1024">
          <cell r="D1024"/>
          <cell r="E1024"/>
          <cell r="F1024"/>
          <cell r="G1024"/>
          <cell r="H1024"/>
          <cell r="I1024"/>
          <cell r="J1024"/>
          <cell r="K1024"/>
          <cell r="L1024"/>
          <cell r="M1024"/>
          <cell r="N1024"/>
          <cell r="O1024"/>
          <cell r="P1024"/>
          <cell r="Q1024"/>
          <cell r="R1024"/>
          <cell r="S1024"/>
          <cell r="T1024"/>
        </row>
        <row r="1025">
          <cell r="D1025"/>
          <cell r="E1025"/>
          <cell r="F1025"/>
          <cell r="G1025"/>
          <cell r="H1025"/>
          <cell r="I1025"/>
          <cell r="J1025"/>
          <cell r="K1025"/>
          <cell r="L1025"/>
          <cell r="M1025"/>
          <cell r="N1025"/>
          <cell r="O1025"/>
          <cell r="P1025"/>
          <cell r="Q1025"/>
          <cell r="R1025"/>
          <cell r="S1025"/>
          <cell r="T1025"/>
        </row>
        <row r="1026">
          <cell r="D1026"/>
          <cell r="E1026"/>
          <cell r="F1026"/>
          <cell r="G1026"/>
          <cell r="H1026"/>
          <cell r="I1026"/>
          <cell r="J1026"/>
          <cell r="K1026"/>
          <cell r="L1026"/>
          <cell r="M1026"/>
          <cell r="N1026"/>
          <cell r="O1026"/>
          <cell r="P1026"/>
          <cell r="Q1026"/>
          <cell r="R1026"/>
          <cell r="S1026"/>
          <cell r="T1026"/>
        </row>
        <row r="1027">
          <cell r="D1027"/>
          <cell r="E1027"/>
          <cell r="F1027"/>
          <cell r="G1027"/>
          <cell r="H1027"/>
          <cell r="I1027"/>
          <cell r="J1027"/>
          <cell r="K1027"/>
          <cell r="L1027"/>
          <cell r="M1027"/>
          <cell r="N1027"/>
          <cell r="O1027"/>
          <cell r="P1027"/>
          <cell r="Q1027"/>
          <cell r="R1027"/>
          <cell r="S1027"/>
          <cell r="T1027"/>
        </row>
        <row r="1028">
          <cell r="D1028"/>
          <cell r="E1028"/>
          <cell r="F1028"/>
          <cell r="G1028"/>
          <cell r="H1028"/>
          <cell r="I1028"/>
          <cell r="J1028"/>
          <cell r="K1028"/>
          <cell r="L1028"/>
          <cell r="M1028"/>
          <cell r="N1028"/>
          <cell r="O1028"/>
          <cell r="P1028"/>
          <cell r="Q1028"/>
          <cell r="R1028"/>
          <cell r="S1028"/>
          <cell r="T1028"/>
        </row>
        <row r="1029">
          <cell r="D1029"/>
          <cell r="E1029"/>
          <cell r="F1029"/>
          <cell r="G1029"/>
          <cell r="H1029"/>
          <cell r="I1029"/>
          <cell r="J1029"/>
          <cell r="K1029"/>
          <cell r="L1029"/>
          <cell r="M1029"/>
          <cell r="N1029"/>
          <cell r="O1029"/>
          <cell r="P1029"/>
          <cell r="Q1029"/>
          <cell r="R1029"/>
          <cell r="S1029"/>
          <cell r="T1029"/>
        </row>
        <row r="1030">
          <cell r="D1030"/>
          <cell r="E1030"/>
          <cell r="F1030"/>
          <cell r="G1030"/>
          <cell r="H1030"/>
          <cell r="I1030"/>
          <cell r="J1030"/>
          <cell r="K1030"/>
          <cell r="L1030"/>
          <cell r="M1030"/>
          <cell r="N1030"/>
          <cell r="O1030"/>
          <cell r="P1030"/>
          <cell r="Q1030"/>
          <cell r="R1030"/>
          <cell r="S1030"/>
          <cell r="T1030"/>
        </row>
        <row r="1031">
          <cell r="D1031"/>
          <cell r="E1031"/>
          <cell r="F1031"/>
          <cell r="G1031"/>
          <cell r="H1031"/>
          <cell r="I1031"/>
          <cell r="J1031"/>
          <cell r="K1031"/>
          <cell r="L1031"/>
          <cell r="M1031"/>
          <cell r="N1031"/>
          <cell r="O1031"/>
          <cell r="P1031"/>
          <cell r="Q1031"/>
          <cell r="R1031"/>
          <cell r="S1031"/>
          <cell r="T1031"/>
        </row>
        <row r="1032">
          <cell r="D1032"/>
          <cell r="E1032"/>
          <cell r="F1032"/>
          <cell r="G1032"/>
          <cell r="H1032"/>
          <cell r="I1032"/>
          <cell r="J1032"/>
          <cell r="K1032"/>
          <cell r="L1032"/>
          <cell r="M1032"/>
          <cell r="N1032"/>
          <cell r="O1032"/>
          <cell r="P1032"/>
          <cell r="Q1032"/>
          <cell r="R1032"/>
          <cell r="S1032"/>
          <cell r="T1032"/>
        </row>
        <row r="1033">
          <cell r="D1033"/>
          <cell r="E1033"/>
          <cell r="F1033"/>
          <cell r="G1033"/>
          <cell r="H1033"/>
          <cell r="I1033"/>
          <cell r="J1033"/>
          <cell r="K1033"/>
          <cell r="L1033"/>
          <cell r="M1033"/>
          <cell r="N1033"/>
          <cell r="O1033"/>
          <cell r="P1033"/>
          <cell r="Q1033"/>
          <cell r="R1033"/>
          <cell r="S1033"/>
          <cell r="T1033"/>
        </row>
        <row r="1034">
          <cell r="D1034"/>
          <cell r="E1034"/>
          <cell r="F1034"/>
          <cell r="G1034"/>
          <cell r="H1034"/>
          <cell r="I1034"/>
          <cell r="J1034"/>
          <cell r="K1034"/>
          <cell r="L1034"/>
          <cell r="M1034"/>
          <cell r="N1034"/>
          <cell r="O1034"/>
          <cell r="P1034"/>
          <cell r="Q1034"/>
          <cell r="R1034"/>
          <cell r="S1034"/>
          <cell r="T1034"/>
        </row>
        <row r="1035">
          <cell r="D1035"/>
          <cell r="E1035"/>
          <cell r="F1035"/>
          <cell r="G1035"/>
          <cell r="H1035"/>
          <cell r="I1035"/>
          <cell r="J1035"/>
          <cell r="K1035"/>
          <cell r="L1035"/>
          <cell r="M1035"/>
          <cell r="N1035"/>
          <cell r="O1035"/>
          <cell r="P1035"/>
          <cell r="Q1035"/>
          <cell r="R1035"/>
          <cell r="S1035"/>
          <cell r="T1035"/>
        </row>
        <row r="1036">
          <cell r="D1036"/>
          <cell r="E1036"/>
          <cell r="F1036"/>
          <cell r="G1036"/>
          <cell r="H1036"/>
          <cell r="I1036"/>
          <cell r="J1036"/>
          <cell r="K1036"/>
          <cell r="L1036"/>
          <cell r="M1036"/>
          <cell r="N1036"/>
          <cell r="O1036"/>
          <cell r="P1036"/>
          <cell r="Q1036"/>
          <cell r="R1036"/>
          <cell r="S1036"/>
          <cell r="T1036"/>
        </row>
        <row r="1037">
          <cell r="D1037"/>
          <cell r="E1037"/>
          <cell r="F1037"/>
          <cell r="G1037"/>
          <cell r="H1037"/>
          <cell r="I1037"/>
          <cell r="J1037"/>
          <cell r="K1037"/>
          <cell r="L1037"/>
          <cell r="M1037"/>
          <cell r="N1037"/>
          <cell r="O1037"/>
          <cell r="P1037"/>
          <cell r="Q1037"/>
          <cell r="R1037"/>
          <cell r="S1037"/>
          <cell r="T1037"/>
        </row>
        <row r="1038">
          <cell r="D1038"/>
          <cell r="E1038"/>
          <cell r="F1038"/>
          <cell r="G1038"/>
          <cell r="H1038"/>
          <cell r="I1038"/>
          <cell r="J1038"/>
          <cell r="K1038"/>
          <cell r="L1038"/>
          <cell r="M1038"/>
          <cell r="N1038"/>
          <cell r="O1038"/>
          <cell r="P1038"/>
          <cell r="Q1038"/>
          <cell r="R1038"/>
          <cell r="S1038"/>
          <cell r="T1038"/>
        </row>
        <row r="1039">
          <cell r="D1039"/>
          <cell r="E1039"/>
          <cell r="F1039"/>
          <cell r="G1039"/>
          <cell r="H1039"/>
          <cell r="I1039"/>
          <cell r="J1039"/>
          <cell r="K1039"/>
          <cell r="L1039"/>
          <cell r="M1039"/>
          <cell r="N1039"/>
          <cell r="O1039"/>
          <cell r="P1039"/>
          <cell r="Q1039"/>
          <cell r="R1039"/>
          <cell r="S1039"/>
          <cell r="T1039"/>
        </row>
        <row r="1040">
          <cell r="D1040"/>
          <cell r="E1040"/>
          <cell r="F1040"/>
          <cell r="G1040"/>
          <cell r="H1040"/>
          <cell r="I1040"/>
          <cell r="J1040"/>
          <cell r="K1040"/>
          <cell r="L1040"/>
          <cell r="M1040"/>
          <cell r="N1040"/>
          <cell r="O1040"/>
          <cell r="P1040"/>
          <cell r="Q1040"/>
          <cell r="R1040"/>
          <cell r="S1040"/>
          <cell r="T1040"/>
        </row>
        <row r="1041">
          <cell r="D1041"/>
          <cell r="E1041"/>
          <cell r="F1041"/>
          <cell r="G1041"/>
          <cell r="H1041"/>
          <cell r="I1041"/>
          <cell r="J1041"/>
          <cell r="K1041"/>
          <cell r="L1041"/>
          <cell r="M1041"/>
          <cell r="N1041"/>
          <cell r="O1041"/>
          <cell r="P1041"/>
          <cell r="Q1041"/>
          <cell r="R1041"/>
          <cell r="S1041"/>
          <cell r="T1041"/>
        </row>
        <row r="1042">
          <cell r="D1042"/>
          <cell r="E1042"/>
          <cell r="F1042"/>
          <cell r="G1042"/>
          <cell r="H1042"/>
          <cell r="I1042"/>
          <cell r="J1042"/>
          <cell r="K1042"/>
          <cell r="L1042"/>
          <cell r="M1042"/>
          <cell r="N1042"/>
          <cell r="O1042"/>
          <cell r="P1042"/>
          <cell r="Q1042"/>
          <cell r="R1042"/>
          <cell r="S1042"/>
          <cell r="T1042"/>
        </row>
        <row r="1043">
          <cell r="D1043"/>
          <cell r="E1043"/>
          <cell r="F1043"/>
          <cell r="G1043"/>
          <cell r="H1043"/>
          <cell r="I1043"/>
          <cell r="J1043"/>
          <cell r="K1043"/>
          <cell r="L1043"/>
          <cell r="M1043"/>
          <cell r="N1043"/>
          <cell r="O1043"/>
          <cell r="P1043"/>
          <cell r="Q1043"/>
          <cell r="R1043"/>
          <cell r="S1043"/>
          <cell r="T1043"/>
        </row>
        <row r="1044">
          <cell r="D1044"/>
          <cell r="E1044"/>
          <cell r="F1044"/>
          <cell r="G1044"/>
          <cell r="H1044"/>
          <cell r="I1044"/>
          <cell r="J1044"/>
          <cell r="K1044"/>
          <cell r="L1044"/>
          <cell r="M1044"/>
          <cell r="N1044"/>
          <cell r="O1044"/>
          <cell r="P1044"/>
          <cell r="Q1044"/>
          <cell r="R1044"/>
          <cell r="S1044"/>
          <cell r="T1044"/>
        </row>
        <row r="1045">
          <cell r="D1045"/>
          <cell r="E1045"/>
          <cell r="F1045"/>
          <cell r="G1045"/>
          <cell r="H1045"/>
          <cell r="I1045"/>
          <cell r="J1045"/>
          <cell r="K1045"/>
          <cell r="L1045"/>
          <cell r="M1045"/>
          <cell r="N1045"/>
          <cell r="O1045"/>
          <cell r="P1045"/>
          <cell r="Q1045"/>
          <cell r="R1045"/>
          <cell r="S1045"/>
          <cell r="T1045"/>
        </row>
        <row r="1046">
          <cell r="D1046"/>
          <cell r="E1046"/>
          <cell r="F1046"/>
          <cell r="G1046"/>
          <cell r="H1046"/>
          <cell r="I1046"/>
          <cell r="J1046"/>
          <cell r="K1046"/>
          <cell r="L1046"/>
          <cell r="M1046"/>
          <cell r="N1046"/>
          <cell r="O1046"/>
          <cell r="P1046"/>
          <cell r="Q1046"/>
          <cell r="R1046"/>
          <cell r="S1046"/>
          <cell r="T1046"/>
        </row>
        <row r="1047">
          <cell r="D1047"/>
          <cell r="E1047"/>
          <cell r="F1047"/>
          <cell r="G1047"/>
          <cell r="H1047"/>
          <cell r="I1047"/>
          <cell r="J1047"/>
          <cell r="K1047"/>
          <cell r="L1047"/>
          <cell r="M1047"/>
          <cell r="N1047"/>
          <cell r="O1047"/>
          <cell r="P1047"/>
          <cell r="Q1047"/>
          <cell r="R1047"/>
          <cell r="S1047"/>
          <cell r="T1047"/>
        </row>
        <row r="1048">
          <cell r="D1048"/>
          <cell r="E1048"/>
          <cell r="F1048"/>
          <cell r="G1048"/>
          <cell r="H1048"/>
          <cell r="I1048"/>
          <cell r="J1048"/>
          <cell r="K1048"/>
          <cell r="L1048"/>
          <cell r="M1048"/>
          <cell r="N1048"/>
          <cell r="O1048"/>
          <cell r="P1048"/>
          <cell r="Q1048"/>
          <cell r="R1048"/>
          <cell r="S1048"/>
          <cell r="T1048"/>
        </row>
        <row r="1049">
          <cell r="D1049"/>
          <cell r="E1049"/>
          <cell r="F1049"/>
          <cell r="G1049"/>
          <cell r="H1049"/>
          <cell r="I1049"/>
          <cell r="J1049"/>
          <cell r="K1049"/>
          <cell r="L1049"/>
          <cell r="M1049"/>
          <cell r="N1049"/>
          <cell r="O1049"/>
          <cell r="P1049"/>
          <cell r="Q1049"/>
          <cell r="R1049"/>
          <cell r="S1049"/>
          <cell r="T1049"/>
        </row>
        <row r="1050">
          <cell r="D1050"/>
          <cell r="E1050"/>
          <cell r="F1050"/>
          <cell r="G1050"/>
          <cell r="H1050"/>
          <cell r="I1050"/>
          <cell r="J1050"/>
          <cell r="K1050"/>
          <cell r="L1050"/>
          <cell r="M1050"/>
          <cell r="N1050"/>
          <cell r="O1050"/>
          <cell r="P1050"/>
          <cell r="Q1050"/>
          <cell r="R1050"/>
          <cell r="S1050"/>
          <cell r="T1050"/>
        </row>
        <row r="1051">
          <cell r="D1051"/>
          <cell r="E1051"/>
          <cell r="F1051"/>
          <cell r="G1051"/>
          <cell r="H1051"/>
          <cell r="I1051"/>
          <cell r="J1051"/>
          <cell r="K1051"/>
          <cell r="L1051"/>
          <cell r="M1051"/>
          <cell r="N1051"/>
          <cell r="O1051"/>
          <cell r="P1051"/>
          <cell r="Q1051"/>
          <cell r="R1051"/>
          <cell r="S1051"/>
          <cell r="T1051"/>
        </row>
        <row r="1052">
          <cell r="D1052"/>
          <cell r="E1052"/>
          <cell r="F1052"/>
          <cell r="G1052"/>
          <cell r="H1052"/>
          <cell r="I1052"/>
          <cell r="J1052"/>
          <cell r="K1052"/>
          <cell r="L1052"/>
          <cell r="M1052"/>
          <cell r="N1052"/>
          <cell r="O1052"/>
          <cell r="P1052"/>
          <cell r="Q1052"/>
          <cell r="R1052"/>
          <cell r="S1052"/>
          <cell r="T1052"/>
        </row>
        <row r="1053">
          <cell r="D1053"/>
          <cell r="E1053"/>
          <cell r="F1053"/>
          <cell r="G1053"/>
          <cell r="H1053"/>
          <cell r="I1053"/>
          <cell r="J1053"/>
          <cell r="K1053"/>
          <cell r="L1053"/>
          <cell r="M1053"/>
          <cell r="N1053"/>
          <cell r="O1053"/>
          <cell r="P1053"/>
          <cell r="Q1053"/>
          <cell r="R1053"/>
          <cell r="S1053"/>
          <cell r="T1053"/>
        </row>
        <row r="1054">
          <cell r="D1054"/>
          <cell r="E1054"/>
          <cell r="F1054"/>
          <cell r="G1054"/>
          <cell r="H1054"/>
          <cell r="I1054"/>
          <cell r="J1054"/>
          <cell r="K1054"/>
          <cell r="L1054"/>
          <cell r="M1054"/>
          <cell r="N1054"/>
          <cell r="O1054"/>
          <cell r="P1054"/>
          <cell r="Q1054"/>
          <cell r="R1054"/>
          <cell r="S1054"/>
          <cell r="T1054"/>
        </row>
        <row r="1055">
          <cell r="D1055"/>
          <cell r="E1055"/>
          <cell r="F1055"/>
          <cell r="G1055"/>
          <cell r="H1055"/>
          <cell r="I1055"/>
          <cell r="J1055"/>
          <cell r="K1055"/>
          <cell r="L1055"/>
          <cell r="M1055"/>
          <cell r="N1055"/>
          <cell r="O1055"/>
          <cell r="P1055"/>
          <cell r="Q1055"/>
          <cell r="R1055"/>
          <cell r="S1055"/>
          <cell r="T1055"/>
        </row>
        <row r="1056">
          <cell r="D1056"/>
          <cell r="E1056"/>
          <cell r="F1056"/>
          <cell r="G1056"/>
          <cell r="H1056"/>
          <cell r="I1056"/>
          <cell r="J1056"/>
          <cell r="K1056"/>
          <cell r="L1056"/>
          <cell r="M1056"/>
          <cell r="N1056"/>
          <cell r="O1056"/>
          <cell r="P1056"/>
          <cell r="Q1056"/>
          <cell r="R1056"/>
          <cell r="S1056"/>
          <cell r="T1056"/>
        </row>
        <row r="1057">
          <cell r="D1057"/>
          <cell r="E1057"/>
          <cell r="F1057"/>
          <cell r="G1057"/>
          <cell r="H1057"/>
          <cell r="I1057"/>
          <cell r="J1057"/>
          <cell r="K1057"/>
          <cell r="L1057"/>
          <cell r="M1057"/>
          <cell r="N1057"/>
          <cell r="O1057"/>
          <cell r="P1057"/>
          <cell r="Q1057"/>
          <cell r="R1057"/>
          <cell r="S1057"/>
          <cell r="T1057"/>
        </row>
        <row r="1058">
          <cell r="D1058"/>
          <cell r="E1058"/>
          <cell r="F1058"/>
          <cell r="G1058"/>
          <cell r="H1058"/>
          <cell r="I1058"/>
          <cell r="J1058"/>
          <cell r="K1058"/>
          <cell r="L1058"/>
          <cell r="M1058"/>
          <cell r="N1058"/>
          <cell r="O1058"/>
          <cell r="P1058"/>
          <cell r="Q1058"/>
          <cell r="R1058"/>
          <cell r="S1058"/>
          <cell r="T1058"/>
        </row>
        <row r="1059">
          <cell r="D1059"/>
          <cell r="E1059"/>
          <cell r="F1059"/>
          <cell r="G1059"/>
          <cell r="H1059"/>
          <cell r="I1059"/>
          <cell r="J1059"/>
          <cell r="K1059"/>
          <cell r="L1059"/>
          <cell r="M1059"/>
          <cell r="N1059"/>
          <cell r="O1059"/>
          <cell r="P1059"/>
          <cell r="Q1059"/>
          <cell r="R1059"/>
          <cell r="S1059"/>
          <cell r="T1059"/>
        </row>
        <row r="1060">
          <cell r="D1060"/>
          <cell r="E1060"/>
          <cell r="F1060"/>
          <cell r="G1060"/>
          <cell r="H1060"/>
          <cell r="I1060"/>
          <cell r="J1060"/>
          <cell r="K1060"/>
          <cell r="L1060"/>
          <cell r="M1060"/>
          <cell r="N1060"/>
          <cell r="O1060"/>
          <cell r="P1060"/>
          <cell r="Q1060"/>
          <cell r="R1060"/>
          <cell r="S1060"/>
          <cell r="T1060"/>
        </row>
        <row r="1061">
          <cell r="D1061"/>
          <cell r="E1061"/>
          <cell r="F1061"/>
          <cell r="G1061"/>
          <cell r="H1061"/>
          <cell r="I1061"/>
          <cell r="J1061"/>
          <cell r="K1061"/>
          <cell r="L1061"/>
          <cell r="M1061"/>
          <cell r="N1061"/>
          <cell r="O1061"/>
          <cell r="P1061"/>
          <cell r="Q1061"/>
          <cell r="R1061"/>
          <cell r="S1061"/>
          <cell r="T1061"/>
        </row>
        <row r="1062">
          <cell r="D1062"/>
          <cell r="E1062"/>
          <cell r="F1062"/>
          <cell r="G1062"/>
          <cell r="H1062"/>
          <cell r="I1062"/>
          <cell r="J1062"/>
          <cell r="K1062"/>
          <cell r="L1062"/>
          <cell r="M1062"/>
          <cell r="N1062"/>
          <cell r="O1062"/>
          <cell r="P1062"/>
          <cell r="Q1062"/>
          <cell r="R1062"/>
          <cell r="S1062"/>
          <cell r="T1062"/>
        </row>
        <row r="1063">
          <cell r="D1063"/>
          <cell r="E1063"/>
          <cell r="F1063"/>
          <cell r="G1063"/>
          <cell r="H1063"/>
          <cell r="I1063"/>
          <cell r="J1063"/>
          <cell r="K1063"/>
          <cell r="L1063"/>
          <cell r="M1063"/>
          <cell r="N1063"/>
          <cell r="O1063"/>
          <cell r="P1063"/>
          <cell r="Q1063"/>
          <cell r="R1063"/>
          <cell r="S1063"/>
          <cell r="T1063"/>
        </row>
        <row r="1064">
          <cell r="D1064"/>
          <cell r="E1064"/>
          <cell r="F1064"/>
          <cell r="G1064"/>
          <cell r="H1064"/>
          <cell r="I1064"/>
          <cell r="J1064"/>
          <cell r="K1064"/>
          <cell r="L1064"/>
          <cell r="M1064"/>
          <cell r="N1064"/>
          <cell r="O1064"/>
          <cell r="P1064"/>
          <cell r="Q1064"/>
          <cell r="R1064"/>
          <cell r="S1064"/>
          <cell r="T1064"/>
        </row>
        <row r="1065">
          <cell r="D1065"/>
          <cell r="E1065"/>
          <cell r="F1065"/>
          <cell r="G1065"/>
          <cell r="H1065"/>
          <cell r="I1065"/>
          <cell r="J1065"/>
          <cell r="K1065"/>
          <cell r="L1065"/>
          <cell r="M1065"/>
          <cell r="N1065"/>
          <cell r="O1065"/>
          <cell r="P1065"/>
          <cell r="Q1065"/>
          <cell r="R1065"/>
          <cell r="S1065"/>
          <cell r="T1065"/>
        </row>
        <row r="1066">
          <cell r="D1066"/>
          <cell r="E1066"/>
          <cell r="F1066"/>
          <cell r="G1066"/>
          <cell r="H1066"/>
          <cell r="I1066"/>
          <cell r="J1066"/>
          <cell r="K1066"/>
          <cell r="L1066"/>
          <cell r="M1066"/>
          <cell r="N1066"/>
          <cell r="O1066"/>
          <cell r="P1066"/>
          <cell r="Q1066"/>
          <cell r="R1066"/>
          <cell r="S1066"/>
          <cell r="T1066"/>
        </row>
        <row r="1067">
          <cell r="D1067"/>
          <cell r="E1067"/>
          <cell r="F1067"/>
          <cell r="G1067"/>
          <cell r="H1067"/>
          <cell r="I1067"/>
          <cell r="J1067"/>
          <cell r="K1067"/>
          <cell r="L1067"/>
          <cell r="M1067"/>
          <cell r="N1067"/>
          <cell r="O1067"/>
          <cell r="P1067"/>
          <cell r="Q1067"/>
          <cell r="R1067"/>
          <cell r="S1067"/>
          <cell r="T1067"/>
        </row>
        <row r="1068">
          <cell r="D1068"/>
          <cell r="E1068"/>
          <cell r="F1068"/>
          <cell r="G1068"/>
          <cell r="H1068"/>
          <cell r="I1068"/>
          <cell r="J1068"/>
          <cell r="K1068"/>
          <cell r="L1068"/>
          <cell r="M1068"/>
          <cell r="N1068"/>
          <cell r="O1068"/>
          <cell r="P1068"/>
          <cell r="Q1068"/>
          <cell r="R1068"/>
          <cell r="S1068"/>
          <cell r="T1068"/>
        </row>
        <row r="1069">
          <cell r="D1069"/>
          <cell r="E1069"/>
          <cell r="F1069"/>
          <cell r="G1069"/>
          <cell r="H1069"/>
          <cell r="I1069"/>
          <cell r="J1069"/>
          <cell r="K1069"/>
          <cell r="L1069"/>
          <cell r="M1069"/>
          <cell r="N1069"/>
          <cell r="O1069"/>
          <cell r="P1069"/>
          <cell r="Q1069"/>
          <cell r="R1069"/>
          <cell r="S1069"/>
          <cell r="T1069"/>
        </row>
        <row r="1070">
          <cell r="D1070"/>
          <cell r="E1070"/>
          <cell r="F1070"/>
          <cell r="G1070"/>
          <cell r="H1070"/>
          <cell r="I1070"/>
          <cell r="J1070"/>
          <cell r="K1070"/>
          <cell r="L1070"/>
          <cell r="M1070"/>
          <cell r="N1070"/>
          <cell r="O1070"/>
          <cell r="P1070"/>
          <cell r="Q1070"/>
          <cell r="R1070"/>
          <cell r="S1070"/>
          <cell r="T1070"/>
        </row>
        <row r="1071">
          <cell r="D1071"/>
          <cell r="E1071"/>
          <cell r="F1071"/>
          <cell r="G1071"/>
          <cell r="H1071"/>
          <cell r="I1071"/>
          <cell r="J1071"/>
          <cell r="K1071"/>
          <cell r="L1071"/>
          <cell r="M1071"/>
          <cell r="N1071"/>
          <cell r="O1071"/>
          <cell r="P1071"/>
          <cell r="Q1071"/>
          <cell r="R1071"/>
          <cell r="S1071"/>
          <cell r="T1071"/>
        </row>
        <row r="1072">
          <cell r="D1072"/>
          <cell r="E1072"/>
          <cell r="F1072"/>
          <cell r="G1072"/>
          <cell r="H1072"/>
          <cell r="I1072"/>
          <cell r="J1072"/>
          <cell r="K1072"/>
          <cell r="L1072"/>
          <cell r="M1072"/>
          <cell r="N1072"/>
          <cell r="O1072"/>
          <cell r="P1072"/>
          <cell r="Q1072"/>
          <cell r="R1072"/>
          <cell r="S1072"/>
          <cell r="T1072"/>
        </row>
        <row r="1073">
          <cell r="D1073"/>
          <cell r="E1073"/>
          <cell r="F1073"/>
          <cell r="G1073"/>
          <cell r="H1073"/>
          <cell r="I1073"/>
          <cell r="J1073"/>
          <cell r="K1073"/>
          <cell r="L1073"/>
          <cell r="M1073"/>
          <cell r="N1073"/>
          <cell r="O1073"/>
          <cell r="P1073"/>
          <cell r="Q1073"/>
          <cell r="R1073"/>
          <cell r="S1073"/>
          <cell r="T1073"/>
        </row>
        <row r="1074">
          <cell r="D1074"/>
          <cell r="E1074"/>
          <cell r="F1074"/>
          <cell r="G1074"/>
          <cell r="H1074"/>
          <cell r="I1074"/>
          <cell r="J1074"/>
          <cell r="K1074"/>
          <cell r="L1074"/>
          <cell r="M1074"/>
          <cell r="N1074"/>
          <cell r="O1074"/>
          <cell r="P1074"/>
          <cell r="Q1074"/>
          <cell r="R1074"/>
          <cell r="S1074"/>
          <cell r="T1074"/>
        </row>
        <row r="1075">
          <cell r="D1075"/>
          <cell r="E1075"/>
          <cell r="F1075"/>
          <cell r="G1075"/>
          <cell r="H1075"/>
          <cell r="I1075"/>
          <cell r="J1075"/>
          <cell r="K1075"/>
          <cell r="L1075"/>
          <cell r="M1075"/>
          <cell r="N1075"/>
          <cell r="O1075"/>
          <cell r="P1075"/>
          <cell r="Q1075"/>
          <cell r="R1075"/>
          <cell r="S1075"/>
          <cell r="T1075"/>
        </row>
        <row r="1076">
          <cell r="D1076"/>
          <cell r="E1076"/>
          <cell r="F1076"/>
          <cell r="G1076"/>
          <cell r="H1076"/>
          <cell r="I1076"/>
          <cell r="J1076"/>
          <cell r="K1076"/>
          <cell r="L1076"/>
          <cell r="M1076"/>
          <cell r="N1076"/>
          <cell r="O1076"/>
          <cell r="P1076"/>
          <cell r="Q1076"/>
          <cell r="R1076"/>
          <cell r="S1076"/>
          <cell r="T1076"/>
        </row>
        <row r="1077">
          <cell r="D1077"/>
          <cell r="E1077"/>
          <cell r="F1077"/>
          <cell r="G1077"/>
          <cell r="H1077"/>
          <cell r="I1077"/>
          <cell r="J1077"/>
          <cell r="K1077"/>
          <cell r="L1077"/>
          <cell r="M1077"/>
          <cell r="N1077"/>
          <cell r="O1077"/>
          <cell r="P1077"/>
          <cell r="Q1077"/>
          <cell r="R1077"/>
          <cell r="S1077"/>
          <cell r="T1077"/>
        </row>
        <row r="1078">
          <cell r="D1078"/>
          <cell r="E1078"/>
          <cell r="F1078"/>
          <cell r="G1078"/>
          <cell r="H1078"/>
          <cell r="I1078"/>
          <cell r="J1078"/>
          <cell r="K1078"/>
          <cell r="L1078"/>
          <cell r="M1078"/>
          <cell r="N1078"/>
          <cell r="O1078"/>
          <cell r="P1078"/>
          <cell r="Q1078"/>
          <cell r="R1078"/>
          <cell r="S1078"/>
          <cell r="T1078"/>
        </row>
        <row r="1079">
          <cell r="D1079"/>
          <cell r="E1079"/>
          <cell r="F1079"/>
          <cell r="G1079"/>
          <cell r="H1079"/>
          <cell r="I1079"/>
          <cell r="J1079"/>
          <cell r="K1079"/>
          <cell r="L1079"/>
          <cell r="M1079"/>
          <cell r="N1079"/>
          <cell r="O1079"/>
          <cell r="P1079"/>
          <cell r="Q1079"/>
          <cell r="R1079"/>
          <cell r="S1079"/>
          <cell r="T1079"/>
        </row>
        <row r="1080">
          <cell r="D1080"/>
          <cell r="E1080"/>
          <cell r="F1080"/>
          <cell r="G1080"/>
          <cell r="H1080"/>
          <cell r="I1080"/>
          <cell r="J1080"/>
          <cell r="K1080"/>
          <cell r="L1080"/>
          <cell r="M1080"/>
          <cell r="N1080"/>
          <cell r="O1080"/>
          <cell r="P1080"/>
          <cell r="Q1080"/>
          <cell r="R1080"/>
          <cell r="S1080"/>
          <cell r="T1080"/>
        </row>
        <row r="1081">
          <cell r="D1081"/>
          <cell r="E1081"/>
          <cell r="F1081"/>
          <cell r="G1081"/>
          <cell r="H1081"/>
          <cell r="I1081"/>
          <cell r="J1081"/>
          <cell r="K1081"/>
          <cell r="L1081"/>
          <cell r="M1081"/>
          <cell r="N1081"/>
          <cell r="O1081"/>
          <cell r="P1081"/>
          <cell r="Q1081"/>
          <cell r="R1081"/>
          <cell r="S1081"/>
          <cell r="T1081"/>
        </row>
        <row r="1082">
          <cell r="D1082"/>
          <cell r="E1082"/>
          <cell r="F1082"/>
          <cell r="G1082"/>
          <cell r="H1082"/>
          <cell r="I1082"/>
          <cell r="J1082"/>
          <cell r="K1082"/>
          <cell r="L1082"/>
          <cell r="M1082"/>
          <cell r="N1082"/>
          <cell r="O1082"/>
          <cell r="P1082"/>
          <cell r="Q1082"/>
          <cell r="R1082"/>
          <cell r="S1082"/>
          <cell r="T1082"/>
        </row>
        <row r="1083">
          <cell r="D1083"/>
          <cell r="E1083"/>
          <cell r="F1083"/>
          <cell r="G1083"/>
          <cell r="H1083"/>
          <cell r="I1083"/>
          <cell r="J1083"/>
          <cell r="K1083"/>
          <cell r="L1083"/>
          <cell r="M1083"/>
          <cell r="N1083"/>
          <cell r="O1083"/>
          <cell r="P1083"/>
          <cell r="Q1083"/>
          <cell r="R1083"/>
          <cell r="S1083"/>
          <cell r="T1083"/>
        </row>
        <row r="1084">
          <cell r="D1084"/>
          <cell r="E1084"/>
          <cell r="F1084"/>
          <cell r="G1084"/>
          <cell r="H1084"/>
          <cell r="I1084"/>
          <cell r="J1084"/>
          <cell r="K1084"/>
          <cell r="L1084"/>
          <cell r="M1084"/>
          <cell r="N1084"/>
          <cell r="O1084"/>
          <cell r="P1084"/>
          <cell r="Q1084"/>
          <cell r="R1084"/>
          <cell r="S1084"/>
          <cell r="T1084"/>
        </row>
        <row r="1085">
          <cell r="D1085"/>
          <cell r="E1085"/>
          <cell r="F1085"/>
          <cell r="G1085"/>
          <cell r="H1085"/>
          <cell r="I1085"/>
          <cell r="J1085"/>
          <cell r="K1085"/>
          <cell r="L1085"/>
          <cell r="M1085"/>
          <cell r="N1085"/>
          <cell r="O1085"/>
          <cell r="P1085"/>
          <cell r="Q1085"/>
          <cell r="R1085"/>
          <cell r="S1085"/>
          <cell r="T1085"/>
        </row>
        <row r="1086">
          <cell r="D1086"/>
          <cell r="E1086"/>
          <cell r="F1086"/>
          <cell r="G1086"/>
          <cell r="H1086"/>
          <cell r="I1086"/>
          <cell r="J1086"/>
          <cell r="K1086"/>
          <cell r="L1086"/>
          <cell r="M1086"/>
          <cell r="N1086"/>
          <cell r="O1086"/>
          <cell r="P1086"/>
          <cell r="Q1086"/>
          <cell r="R1086"/>
          <cell r="S1086"/>
          <cell r="T1086"/>
        </row>
        <row r="1087">
          <cell r="D1087"/>
          <cell r="E1087"/>
          <cell r="F1087"/>
          <cell r="G1087"/>
          <cell r="H1087"/>
          <cell r="I1087"/>
          <cell r="J1087"/>
          <cell r="K1087"/>
          <cell r="L1087"/>
          <cell r="M1087"/>
          <cell r="N1087"/>
          <cell r="O1087"/>
          <cell r="P1087"/>
          <cell r="Q1087"/>
          <cell r="R1087"/>
          <cell r="S1087"/>
          <cell r="T1087"/>
        </row>
        <row r="1088">
          <cell r="D1088"/>
          <cell r="E1088"/>
          <cell r="F1088"/>
          <cell r="G1088"/>
          <cell r="H1088"/>
          <cell r="I1088"/>
          <cell r="J1088"/>
          <cell r="K1088"/>
          <cell r="L1088"/>
          <cell r="M1088"/>
          <cell r="N1088"/>
          <cell r="O1088"/>
          <cell r="P1088"/>
          <cell r="Q1088"/>
          <cell r="R1088"/>
          <cell r="S1088"/>
          <cell r="T1088"/>
        </row>
        <row r="1089">
          <cell r="D1089"/>
          <cell r="E1089"/>
          <cell r="F1089"/>
          <cell r="G1089"/>
          <cell r="H1089"/>
          <cell r="I1089"/>
          <cell r="J1089"/>
          <cell r="K1089"/>
          <cell r="L1089"/>
          <cell r="M1089"/>
          <cell r="N1089"/>
          <cell r="O1089"/>
          <cell r="P1089"/>
          <cell r="Q1089"/>
          <cell r="R1089"/>
          <cell r="S1089"/>
          <cell r="T1089"/>
        </row>
        <row r="1090">
          <cell r="D1090"/>
          <cell r="E1090"/>
          <cell r="F1090"/>
          <cell r="G1090"/>
          <cell r="H1090"/>
          <cell r="I1090"/>
          <cell r="J1090"/>
          <cell r="K1090"/>
          <cell r="L1090"/>
          <cell r="M1090"/>
          <cell r="N1090"/>
          <cell r="O1090"/>
          <cell r="P1090"/>
          <cell r="Q1090"/>
          <cell r="R1090"/>
          <cell r="S1090"/>
          <cell r="T1090"/>
        </row>
        <row r="1091">
          <cell r="D1091"/>
          <cell r="E1091"/>
          <cell r="F1091"/>
          <cell r="G1091"/>
          <cell r="H1091"/>
          <cell r="I1091"/>
          <cell r="J1091"/>
          <cell r="K1091"/>
          <cell r="L1091"/>
          <cell r="M1091"/>
          <cell r="N1091"/>
          <cell r="O1091"/>
          <cell r="P1091"/>
          <cell r="Q1091"/>
          <cell r="R1091"/>
          <cell r="S1091"/>
          <cell r="T1091"/>
        </row>
        <row r="1092">
          <cell r="D1092"/>
          <cell r="E1092"/>
          <cell r="F1092"/>
          <cell r="G1092"/>
          <cell r="H1092"/>
          <cell r="I1092"/>
          <cell r="J1092"/>
          <cell r="K1092"/>
          <cell r="L1092"/>
          <cell r="M1092"/>
          <cell r="N1092"/>
          <cell r="O1092"/>
          <cell r="P1092"/>
          <cell r="Q1092"/>
          <cell r="R1092"/>
          <cell r="S1092"/>
          <cell r="T1092"/>
        </row>
        <row r="1093">
          <cell r="D1093"/>
          <cell r="E1093"/>
          <cell r="F1093"/>
          <cell r="G1093"/>
          <cell r="H1093"/>
          <cell r="I1093"/>
          <cell r="J1093"/>
          <cell r="K1093"/>
          <cell r="L1093"/>
          <cell r="M1093"/>
          <cell r="N1093"/>
          <cell r="O1093"/>
          <cell r="P1093"/>
          <cell r="Q1093"/>
          <cell r="R1093"/>
          <cell r="S1093"/>
          <cell r="T1093"/>
        </row>
        <row r="1094">
          <cell r="D1094"/>
          <cell r="E1094"/>
          <cell r="F1094"/>
          <cell r="G1094"/>
          <cell r="H1094"/>
          <cell r="I1094"/>
          <cell r="J1094"/>
          <cell r="K1094"/>
          <cell r="L1094"/>
          <cell r="M1094"/>
          <cell r="N1094"/>
          <cell r="O1094"/>
          <cell r="P1094"/>
          <cell r="Q1094"/>
          <cell r="R1094"/>
          <cell r="S1094"/>
          <cell r="T1094"/>
        </row>
        <row r="1095">
          <cell r="D1095"/>
          <cell r="E1095"/>
          <cell r="F1095"/>
          <cell r="G1095"/>
          <cell r="H1095"/>
          <cell r="I1095"/>
          <cell r="J1095"/>
          <cell r="K1095"/>
          <cell r="L1095"/>
          <cell r="M1095"/>
          <cell r="N1095"/>
          <cell r="O1095"/>
          <cell r="P1095"/>
          <cell r="Q1095"/>
          <cell r="R1095"/>
          <cell r="S1095"/>
          <cell r="T1095"/>
        </row>
        <row r="1096">
          <cell r="D1096"/>
          <cell r="E1096"/>
          <cell r="F1096"/>
          <cell r="G1096"/>
          <cell r="H1096"/>
          <cell r="I1096"/>
          <cell r="J1096"/>
          <cell r="K1096"/>
          <cell r="L1096"/>
          <cell r="M1096"/>
          <cell r="N1096"/>
          <cell r="O1096"/>
          <cell r="P1096"/>
          <cell r="Q1096"/>
          <cell r="R1096"/>
          <cell r="S1096"/>
          <cell r="T1096"/>
        </row>
        <row r="1097">
          <cell r="D1097"/>
          <cell r="E1097"/>
          <cell r="F1097"/>
          <cell r="G1097"/>
          <cell r="H1097"/>
          <cell r="I1097"/>
          <cell r="J1097"/>
          <cell r="K1097"/>
          <cell r="L1097"/>
          <cell r="M1097"/>
          <cell r="N1097"/>
          <cell r="O1097"/>
          <cell r="P1097"/>
          <cell r="Q1097"/>
          <cell r="R1097"/>
          <cell r="S1097"/>
          <cell r="T1097"/>
        </row>
        <row r="1098">
          <cell r="D1098"/>
          <cell r="E1098"/>
          <cell r="F1098"/>
          <cell r="G1098"/>
          <cell r="H1098"/>
          <cell r="I1098"/>
          <cell r="J1098"/>
          <cell r="K1098"/>
          <cell r="L1098"/>
          <cell r="M1098"/>
          <cell r="N1098"/>
          <cell r="O1098"/>
          <cell r="P1098"/>
          <cell r="Q1098"/>
          <cell r="R1098"/>
          <cell r="S1098"/>
          <cell r="T1098"/>
        </row>
        <row r="1099">
          <cell r="D1099"/>
          <cell r="E1099"/>
          <cell r="F1099"/>
          <cell r="G1099"/>
          <cell r="H1099"/>
          <cell r="I1099"/>
          <cell r="J1099"/>
          <cell r="K1099"/>
          <cell r="L1099"/>
          <cell r="M1099"/>
          <cell r="N1099"/>
          <cell r="O1099"/>
          <cell r="P1099"/>
          <cell r="Q1099"/>
          <cell r="R1099"/>
          <cell r="S1099"/>
          <cell r="T1099"/>
        </row>
        <row r="1100">
          <cell r="D1100"/>
          <cell r="E1100"/>
          <cell r="F1100"/>
          <cell r="G1100"/>
          <cell r="H1100"/>
          <cell r="I1100"/>
          <cell r="J1100"/>
          <cell r="K1100"/>
          <cell r="L1100"/>
          <cell r="M1100"/>
          <cell r="N1100"/>
          <cell r="O1100"/>
          <cell r="P1100"/>
          <cell r="Q1100"/>
          <cell r="R1100"/>
          <cell r="S1100"/>
          <cell r="T1100"/>
        </row>
        <row r="1101">
          <cell r="D1101"/>
          <cell r="E1101"/>
          <cell r="F1101"/>
          <cell r="G1101"/>
          <cell r="H1101"/>
          <cell r="I1101"/>
          <cell r="J1101"/>
          <cell r="K1101"/>
          <cell r="L1101"/>
          <cell r="M1101"/>
          <cell r="N1101"/>
          <cell r="O1101"/>
          <cell r="P1101"/>
          <cell r="Q1101"/>
          <cell r="R1101"/>
          <cell r="S1101"/>
          <cell r="T1101"/>
        </row>
        <row r="1102">
          <cell r="D1102"/>
          <cell r="E1102"/>
          <cell r="F1102"/>
          <cell r="G1102"/>
          <cell r="H1102"/>
          <cell r="I1102"/>
          <cell r="J1102"/>
          <cell r="K1102"/>
          <cell r="L1102"/>
          <cell r="M1102"/>
          <cell r="N1102"/>
          <cell r="O1102"/>
          <cell r="P1102"/>
          <cell r="Q1102"/>
          <cell r="R1102"/>
          <cell r="S1102"/>
          <cell r="T1102"/>
        </row>
        <row r="1103">
          <cell r="D1103"/>
          <cell r="E1103"/>
          <cell r="F1103"/>
          <cell r="G1103"/>
          <cell r="H1103"/>
          <cell r="I1103"/>
          <cell r="J1103"/>
          <cell r="K1103"/>
          <cell r="L1103"/>
          <cell r="M1103"/>
          <cell r="N1103"/>
          <cell r="O1103"/>
          <cell r="P1103"/>
          <cell r="Q1103"/>
          <cell r="R1103"/>
          <cell r="S1103"/>
          <cell r="T1103"/>
        </row>
        <row r="1104">
          <cell r="D1104"/>
          <cell r="E1104"/>
          <cell r="F1104"/>
          <cell r="G1104"/>
          <cell r="H1104"/>
          <cell r="I1104"/>
          <cell r="J1104"/>
          <cell r="K1104"/>
          <cell r="L1104"/>
          <cell r="M1104"/>
          <cell r="N1104"/>
          <cell r="O1104"/>
          <cell r="P1104"/>
          <cell r="Q1104"/>
          <cell r="R1104"/>
          <cell r="S1104"/>
          <cell r="T1104"/>
        </row>
        <row r="1105">
          <cell r="D1105"/>
          <cell r="E1105"/>
          <cell r="F1105"/>
          <cell r="G1105"/>
          <cell r="H1105"/>
          <cell r="I1105"/>
          <cell r="J1105"/>
          <cell r="K1105"/>
          <cell r="L1105"/>
          <cell r="M1105"/>
          <cell r="N1105"/>
          <cell r="O1105"/>
          <cell r="P1105"/>
          <cell r="Q1105"/>
          <cell r="R1105"/>
          <cell r="S1105"/>
          <cell r="T1105"/>
        </row>
        <row r="1106">
          <cell r="D1106"/>
          <cell r="E1106"/>
          <cell r="F1106"/>
          <cell r="G1106"/>
          <cell r="H1106"/>
          <cell r="I1106"/>
          <cell r="J1106"/>
          <cell r="K1106"/>
          <cell r="L1106"/>
          <cell r="M1106"/>
          <cell r="N1106"/>
          <cell r="O1106"/>
          <cell r="P1106"/>
          <cell r="Q1106"/>
          <cell r="R1106"/>
          <cell r="S1106"/>
          <cell r="T1106"/>
        </row>
        <row r="1107">
          <cell r="D1107"/>
          <cell r="E1107"/>
          <cell r="F1107"/>
          <cell r="G1107"/>
          <cell r="H1107"/>
          <cell r="I1107"/>
          <cell r="J1107"/>
          <cell r="K1107"/>
          <cell r="L1107"/>
          <cell r="M1107"/>
          <cell r="N1107"/>
          <cell r="O1107"/>
          <cell r="P1107"/>
          <cell r="Q1107"/>
          <cell r="R1107"/>
          <cell r="S1107"/>
          <cell r="T1107"/>
        </row>
        <row r="1108">
          <cell r="D1108"/>
          <cell r="E1108"/>
          <cell r="F1108"/>
          <cell r="G1108"/>
          <cell r="H1108"/>
          <cell r="I1108"/>
          <cell r="J1108"/>
          <cell r="K1108"/>
          <cell r="L1108"/>
          <cell r="M1108"/>
          <cell r="N1108"/>
          <cell r="O1108"/>
          <cell r="P1108"/>
          <cell r="Q1108"/>
          <cell r="R1108"/>
          <cell r="S1108"/>
          <cell r="T1108"/>
        </row>
        <row r="1109">
          <cell r="D1109"/>
          <cell r="E1109"/>
          <cell r="F1109"/>
          <cell r="G1109"/>
          <cell r="H1109"/>
          <cell r="I1109"/>
          <cell r="J1109"/>
          <cell r="K1109"/>
          <cell r="L1109"/>
          <cell r="M1109"/>
          <cell r="N1109"/>
          <cell r="O1109"/>
          <cell r="P1109"/>
          <cell r="Q1109"/>
          <cell r="R1109"/>
          <cell r="S1109"/>
          <cell r="T1109"/>
        </row>
        <row r="1110">
          <cell r="D1110"/>
          <cell r="E1110"/>
          <cell r="F1110"/>
          <cell r="G1110"/>
          <cell r="H1110"/>
          <cell r="I1110"/>
          <cell r="J1110"/>
          <cell r="K1110"/>
          <cell r="L1110"/>
          <cell r="M1110"/>
          <cell r="N1110"/>
          <cell r="O1110"/>
          <cell r="P1110"/>
          <cell r="Q1110"/>
          <cell r="R1110"/>
          <cell r="S1110"/>
          <cell r="T1110"/>
        </row>
        <row r="1111">
          <cell r="D1111"/>
          <cell r="E1111"/>
          <cell r="F1111"/>
          <cell r="G1111"/>
          <cell r="H1111"/>
          <cell r="I1111"/>
          <cell r="J1111"/>
          <cell r="K1111"/>
          <cell r="L1111"/>
          <cell r="M1111"/>
          <cell r="N1111"/>
          <cell r="O1111"/>
          <cell r="P1111"/>
          <cell r="Q1111"/>
          <cell r="R1111"/>
          <cell r="S1111"/>
          <cell r="T1111"/>
        </row>
        <row r="1112">
          <cell r="D1112"/>
          <cell r="E1112"/>
          <cell r="F1112"/>
          <cell r="G1112"/>
          <cell r="H1112"/>
          <cell r="I1112"/>
          <cell r="J1112"/>
          <cell r="K1112"/>
          <cell r="L1112"/>
          <cell r="M1112"/>
          <cell r="N1112"/>
          <cell r="O1112"/>
          <cell r="P1112"/>
          <cell r="Q1112"/>
          <cell r="R1112"/>
          <cell r="S1112"/>
          <cell r="T1112"/>
        </row>
        <row r="1113">
          <cell r="D1113"/>
          <cell r="E1113"/>
          <cell r="F1113"/>
          <cell r="G1113"/>
          <cell r="H1113"/>
          <cell r="I1113"/>
          <cell r="J1113"/>
          <cell r="K1113"/>
          <cell r="L1113"/>
          <cell r="M1113"/>
          <cell r="N1113"/>
          <cell r="O1113"/>
          <cell r="P1113"/>
          <cell r="Q1113"/>
          <cell r="R1113"/>
          <cell r="S1113"/>
          <cell r="T1113"/>
        </row>
        <row r="1114">
          <cell r="D1114"/>
          <cell r="E1114"/>
          <cell r="F1114"/>
          <cell r="G1114"/>
          <cell r="H1114"/>
          <cell r="I1114"/>
          <cell r="J1114"/>
          <cell r="K1114"/>
          <cell r="L1114"/>
          <cell r="M1114"/>
          <cell r="N1114"/>
          <cell r="O1114"/>
          <cell r="P1114"/>
          <cell r="Q1114"/>
          <cell r="R1114"/>
          <cell r="S1114"/>
          <cell r="T1114"/>
        </row>
        <row r="1115">
          <cell r="D1115"/>
          <cell r="E1115"/>
          <cell r="F1115"/>
          <cell r="G1115"/>
          <cell r="H1115"/>
          <cell r="I1115"/>
          <cell r="J1115"/>
          <cell r="K1115"/>
          <cell r="L1115"/>
          <cell r="M1115"/>
          <cell r="N1115"/>
          <cell r="O1115"/>
          <cell r="P1115"/>
          <cell r="Q1115"/>
          <cell r="R1115"/>
          <cell r="S1115"/>
          <cell r="T1115"/>
        </row>
        <row r="1116">
          <cell r="D1116"/>
          <cell r="E1116"/>
          <cell r="F1116"/>
          <cell r="G1116"/>
          <cell r="H1116"/>
          <cell r="I1116"/>
          <cell r="J1116"/>
          <cell r="K1116"/>
          <cell r="L1116"/>
          <cell r="M1116"/>
          <cell r="N1116"/>
          <cell r="O1116"/>
          <cell r="P1116"/>
          <cell r="Q1116"/>
          <cell r="R1116"/>
          <cell r="S1116"/>
          <cell r="T1116"/>
        </row>
        <row r="1117">
          <cell r="D1117"/>
          <cell r="E1117"/>
          <cell r="F1117"/>
          <cell r="G1117"/>
          <cell r="H1117"/>
          <cell r="I1117"/>
          <cell r="J1117"/>
          <cell r="K1117"/>
          <cell r="L1117"/>
          <cell r="M1117"/>
          <cell r="N1117"/>
          <cell r="O1117"/>
          <cell r="P1117"/>
          <cell r="Q1117"/>
          <cell r="R1117"/>
          <cell r="S1117"/>
          <cell r="T1117"/>
        </row>
        <row r="1118">
          <cell r="D1118"/>
          <cell r="E1118"/>
          <cell r="F1118"/>
          <cell r="G1118"/>
          <cell r="H1118"/>
          <cell r="I1118"/>
          <cell r="J1118"/>
          <cell r="K1118"/>
          <cell r="L1118"/>
          <cell r="M1118"/>
          <cell r="N1118"/>
          <cell r="O1118"/>
          <cell r="P1118"/>
          <cell r="Q1118"/>
          <cell r="R1118"/>
          <cell r="S1118"/>
          <cell r="T1118"/>
        </row>
        <row r="1119">
          <cell r="D1119"/>
          <cell r="E1119"/>
          <cell r="F1119"/>
          <cell r="G1119"/>
          <cell r="H1119"/>
          <cell r="I1119"/>
          <cell r="J1119"/>
          <cell r="K1119"/>
          <cell r="L1119"/>
          <cell r="M1119"/>
          <cell r="N1119"/>
          <cell r="O1119"/>
          <cell r="P1119"/>
          <cell r="Q1119"/>
          <cell r="R1119"/>
          <cell r="S1119"/>
          <cell r="T1119"/>
        </row>
        <row r="1120">
          <cell r="D1120"/>
          <cell r="E1120"/>
          <cell r="F1120"/>
          <cell r="G1120"/>
          <cell r="H1120"/>
          <cell r="I1120"/>
          <cell r="J1120"/>
          <cell r="K1120"/>
          <cell r="L1120"/>
          <cell r="M1120"/>
          <cell r="N1120"/>
          <cell r="O1120"/>
          <cell r="P1120"/>
          <cell r="Q1120"/>
          <cell r="R1120"/>
          <cell r="S1120"/>
          <cell r="T1120"/>
        </row>
        <row r="1121">
          <cell r="D1121"/>
          <cell r="E1121"/>
          <cell r="F1121"/>
          <cell r="G1121"/>
          <cell r="H1121"/>
          <cell r="I1121"/>
          <cell r="J1121"/>
          <cell r="K1121"/>
          <cell r="L1121"/>
          <cell r="M1121"/>
          <cell r="N1121"/>
          <cell r="O1121"/>
          <cell r="P1121"/>
          <cell r="Q1121"/>
          <cell r="R1121"/>
          <cell r="S1121"/>
          <cell r="T1121"/>
        </row>
        <row r="1122">
          <cell r="D1122"/>
          <cell r="E1122"/>
          <cell r="F1122"/>
          <cell r="G1122"/>
          <cell r="H1122"/>
          <cell r="I1122"/>
          <cell r="J1122"/>
          <cell r="K1122"/>
          <cell r="L1122"/>
          <cell r="M1122"/>
          <cell r="N1122"/>
          <cell r="O1122"/>
          <cell r="P1122"/>
          <cell r="Q1122"/>
          <cell r="R1122"/>
          <cell r="S1122"/>
          <cell r="T1122"/>
        </row>
        <row r="1123">
          <cell r="D1123"/>
          <cell r="E1123"/>
          <cell r="F1123"/>
          <cell r="G1123"/>
          <cell r="H1123"/>
          <cell r="I1123"/>
          <cell r="J1123"/>
          <cell r="K1123"/>
          <cell r="L1123"/>
          <cell r="M1123"/>
          <cell r="N1123"/>
          <cell r="O1123"/>
          <cell r="P1123"/>
          <cell r="Q1123"/>
          <cell r="R1123"/>
          <cell r="S1123"/>
          <cell r="T1123"/>
        </row>
        <row r="1124">
          <cell r="D1124"/>
          <cell r="E1124"/>
          <cell r="F1124"/>
          <cell r="G1124"/>
          <cell r="H1124"/>
          <cell r="I1124"/>
          <cell r="J1124"/>
          <cell r="K1124"/>
          <cell r="L1124"/>
          <cell r="M1124"/>
          <cell r="N1124"/>
          <cell r="O1124"/>
          <cell r="P1124"/>
          <cell r="Q1124"/>
          <cell r="R1124"/>
          <cell r="S1124"/>
          <cell r="T1124"/>
        </row>
        <row r="1125">
          <cell r="D1125"/>
          <cell r="E1125"/>
          <cell r="F1125"/>
          <cell r="G1125"/>
          <cell r="H1125"/>
          <cell r="I1125"/>
          <cell r="J1125"/>
          <cell r="K1125"/>
          <cell r="L1125"/>
          <cell r="M1125"/>
          <cell r="N1125"/>
          <cell r="O1125"/>
          <cell r="P1125"/>
          <cell r="Q1125"/>
          <cell r="R1125"/>
          <cell r="S1125"/>
          <cell r="T1125"/>
        </row>
        <row r="1126">
          <cell r="D1126"/>
          <cell r="E1126"/>
          <cell r="F1126"/>
          <cell r="G1126"/>
          <cell r="H1126"/>
          <cell r="I1126"/>
          <cell r="J1126"/>
          <cell r="K1126"/>
          <cell r="L1126"/>
          <cell r="M1126"/>
          <cell r="N1126"/>
          <cell r="O1126"/>
          <cell r="P1126"/>
          <cell r="Q1126"/>
          <cell r="R1126"/>
          <cell r="S1126"/>
          <cell r="T1126"/>
        </row>
        <row r="1127">
          <cell r="D1127"/>
          <cell r="E1127"/>
          <cell r="F1127"/>
          <cell r="G1127"/>
          <cell r="H1127"/>
          <cell r="I1127"/>
          <cell r="J1127"/>
          <cell r="K1127"/>
          <cell r="L1127"/>
          <cell r="M1127"/>
          <cell r="N1127"/>
          <cell r="O1127"/>
          <cell r="P1127"/>
          <cell r="Q1127"/>
          <cell r="R1127"/>
          <cell r="S1127"/>
          <cell r="T1127"/>
        </row>
        <row r="1128">
          <cell r="D1128"/>
          <cell r="E1128"/>
          <cell r="F1128"/>
          <cell r="G1128"/>
          <cell r="H1128"/>
          <cell r="I1128"/>
          <cell r="J1128"/>
          <cell r="K1128"/>
          <cell r="L1128"/>
          <cell r="M1128"/>
          <cell r="N1128"/>
          <cell r="O1128"/>
          <cell r="P1128"/>
          <cell r="Q1128"/>
          <cell r="R1128"/>
          <cell r="S1128"/>
          <cell r="T1128"/>
        </row>
        <row r="1129">
          <cell r="D1129"/>
          <cell r="E1129"/>
          <cell r="F1129"/>
          <cell r="G1129"/>
          <cell r="H1129"/>
          <cell r="I1129"/>
          <cell r="J1129"/>
          <cell r="K1129"/>
          <cell r="L1129"/>
          <cell r="M1129"/>
          <cell r="N1129"/>
          <cell r="O1129"/>
          <cell r="P1129"/>
          <cell r="Q1129"/>
          <cell r="R1129"/>
          <cell r="S1129"/>
          <cell r="T1129"/>
        </row>
        <row r="1130">
          <cell r="D1130"/>
          <cell r="E1130"/>
          <cell r="F1130"/>
          <cell r="G1130"/>
          <cell r="H1130"/>
          <cell r="I1130"/>
          <cell r="J1130"/>
          <cell r="K1130"/>
          <cell r="L1130"/>
          <cell r="M1130"/>
          <cell r="N1130"/>
          <cell r="O1130"/>
          <cell r="P1130"/>
          <cell r="Q1130"/>
          <cell r="R1130"/>
          <cell r="S1130"/>
          <cell r="T1130"/>
        </row>
        <row r="1131">
          <cell r="D1131"/>
          <cell r="E1131"/>
          <cell r="F1131"/>
          <cell r="G1131"/>
          <cell r="H1131"/>
          <cell r="I1131"/>
          <cell r="J1131"/>
          <cell r="K1131"/>
          <cell r="L1131"/>
          <cell r="M1131"/>
          <cell r="N1131"/>
          <cell r="O1131"/>
          <cell r="P1131"/>
          <cell r="Q1131"/>
          <cell r="R1131"/>
          <cell r="S1131"/>
          <cell r="T1131"/>
        </row>
        <row r="1132">
          <cell r="D1132"/>
          <cell r="E1132"/>
          <cell r="F1132"/>
          <cell r="G1132"/>
          <cell r="H1132"/>
          <cell r="I1132"/>
          <cell r="J1132"/>
          <cell r="K1132"/>
          <cell r="L1132"/>
          <cell r="M1132"/>
          <cell r="N1132"/>
          <cell r="O1132"/>
          <cell r="P1132"/>
          <cell r="Q1132"/>
          <cell r="R1132"/>
          <cell r="S1132"/>
          <cell r="T1132"/>
        </row>
        <row r="1133">
          <cell r="D1133"/>
          <cell r="E1133"/>
          <cell r="F1133"/>
          <cell r="G1133"/>
          <cell r="H1133"/>
          <cell r="I1133"/>
          <cell r="J1133"/>
          <cell r="K1133"/>
          <cell r="L1133"/>
          <cell r="M1133"/>
          <cell r="N1133"/>
          <cell r="O1133"/>
          <cell r="P1133"/>
          <cell r="Q1133"/>
          <cell r="R1133"/>
          <cell r="S1133"/>
          <cell r="T1133"/>
        </row>
        <row r="1134">
          <cell r="D1134"/>
          <cell r="E1134"/>
          <cell r="F1134"/>
          <cell r="G1134"/>
          <cell r="H1134"/>
          <cell r="I1134"/>
          <cell r="J1134"/>
          <cell r="K1134"/>
          <cell r="L1134"/>
          <cell r="M1134"/>
          <cell r="N1134"/>
          <cell r="O1134"/>
          <cell r="P1134"/>
          <cell r="Q1134"/>
          <cell r="R1134"/>
          <cell r="S1134"/>
          <cell r="T1134"/>
        </row>
        <row r="1135">
          <cell r="D1135"/>
          <cell r="E1135"/>
          <cell r="F1135"/>
          <cell r="G1135"/>
          <cell r="H1135"/>
          <cell r="I1135"/>
          <cell r="J1135"/>
          <cell r="K1135"/>
          <cell r="L1135"/>
          <cell r="M1135"/>
          <cell r="N1135"/>
          <cell r="O1135"/>
          <cell r="P1135"/>
          <cell r="Q1135"/>
          <cell r="R1135"/>
          <cell r="S1135"/>
          <cell r="T1135"/>
        </row>
        <row r="1136">
          <cell r="D1136"/>
          <cell r="E1136"/>
          <cell r="F1136"/>
          <cell r="G1136"/>
          <cell r="H1136"/>
          <cell r="I1136"/>
          <cell r="J1136"/>
          <cell r="K1136"/>
          <cell r="L1136"/>
          <cell r="M1136"/>
          <cell r="N1136"/>
          <cell r="O1136"/>
          <cell r="P1136"/>
          <cell r="Q1136"/>
          <cell r="R1136"/>
          <cell r="S1136"/>
          <cell r="T1136"/>
        </row>
        <row r="1137">
          <cell r="D1137"/>
          <cell r="E1137"/>
          <cell r="F1137"/>
          <cell r="G1137"/>
          <cell r="H1137"/>
          <cell r="I1137"/>
          <cell r="J1137"/>
          <cell r="K1137"/>
          <cell r="L1137"/>
          <cell r="M1137"/>
          <cell r="N1137"/>
          <cell r="O1137"/>
          <cell r="P1137"/>
          <cell r="Q1137"/>
          <cell r="R1137"/>
          <cell r="S1137"/>
          <cell r="T1137"/>
        </row>
        <row r="1138">
          <cell r="D1138"/>
          <cell r="E1138"/>
          <cell r="F1138"/>
          <cell r="G1138"/>
          <cell r="H1138"/>
          <cell r="I1138"/>
          <cell r="J1138"/>
          <cell r="K1138"/>
          <cell r="L1138"/>
          <cell r="M1138"/>
          <cell r="N1138"/>
          <cell r="O1138"/>
          <cell r="P1138"/>
          <cell r="Q1138"/>
          <cell r="R1138"/>
          <cell r="S1138"/>
          <cell r="T1138"/>
        </row>
        <row r="1139">
          <cell r="D1139"/>
          <cell r="E1139"/>
          <cell r="F1139"/>
          <cell r="G1139"/>
          <cell r="H1139"/>
          <cell r="I1139"/>
          <cell r="J1139"/>
          <cell r="K1139"/>
          <cell r="L1139"/>
          <cell r="M1139"/>
          <cell r="N1139"/>
          <cell r="O1139"/>
          <cell r="P1139"/>
          <cell r="Q1139"/>
          <cell r="R1139"/>
          <cell r="S1139"/>
          <cell r="T1139"/>
        </row>
        <row r="1140">
          <cell r="D1140"/>
          <cell r="E1140"/>
          <cell r="F1140"/>
          <cell r="G1140"/>
          <cell r="H1140"/>
          <cell r="I1140"/>
          <cell r="J1140"/>
          <cell r="K1140"/>
          <cell r="L1140"/>
          <cell r="M1140"/>
          <cell r="N1140"/>
          <cell r="O1140"/>
          <cell r="P1140"/>
          <cell r="Q1140"/>
          <cell r="R1140"/>
          <cell r="S1140"/>
          <cell r="T1140"/>
        </row>
        <row r="1141">
          <cell r="D1141"/>
          <cell r="E1141"/>
          <cell r="F1141"/>
          <cell r="G1141"/>
          <cell r="H1141"/>
          <cell r="I1141"/>
          <cell r="J1141"/>
          <cell r="K1141"/>
          <cell r="L1141"/>
          <cell r="M1141"/>
          <cell r="N1141"/>
          <cell r="O1141"/>
          <cell r="P1141"/>
          <cell r="Q1141"/>
          <cell r="R1141"/>
          <cell r="S1141"/>
          <cell r="T1141"/>
        </row>
        <row r="1142">
          <cell r="D1142"/>
          <cell r="E1142"/>
          <cell r="F1142"/>
          <cell r="G1142"/>
          <cell r="H1142"/>
          <cell r="I1142"/>
          <cell r="J1142"/>
          <cell r="K1142"/>
          <cell r="L1142"/>
          <cell r="M1142"/>
          <cell r="N1142"/>
          <cell r="O1142"/>
          <cell r="P1142"/>
          <cell r="Q1142"/>
          <cell r="R1142"/>
          <cell r="S1142"/>
          <cell r="T1142"/>
        </row>
        <row r="1143">
          <cell r="D1143"/>
          <cell r="E1143"/>
          <cell r="F1143"/>
          <cell r="G1143"/>
          <cell r="H1143"/>
          <cell r="I1143"/>
          <cell r="J1143"/>
          <cell r="K1143"/>
          <cell r="L1143"/>
          <cell r="M1143"/>
          <cell r="N1143"/>
          <cell r="O1143"/>
          <cell r="P1143"/>
          <cell r="Q1143"/>
          <cell r="R1143"/>
          <cell r="S1143"/>
          <cell r="T1143"/>
        </row>
        <row r="1144">
          <cell r="D1144"/>
          <cell r="E1144"/>
          <cell r="F1144"/>
          <cell r="G1144"/>
          <cell r="H1144"/>
          <cell r="I1144"/>
          <cell r="J1144"/>
          <cell r="K1144"/>
          <cell r="L1144"/>
          <cell r="M1144"/>
          <cell r="N1144"/>
          <cell r="O1144"/>
          <cell r="P1144"/>
          <cell r="Q1144"/>
          <cell r="R1144"/>
          <cell r="S1144"/>
          <cell r="T1144"/>
        </row>
        <row r="1145">
          <cell r="D1145"/>
          <cell r="E1145"/>
          <cell r="F1145"/>
          <cell r="G1145"/>
          <cell r="H1145"/>
          <cell r="I1145"/>
          <cell r="J1145"/>
          <cell r="K1145"/>
          <cell r="L1145"/>
          <cell r="M1145"/>
          <cell r="N1145"/>
          <cell r="O1145"/>
          <cell r="P1145"/>
          <cell r="Q1145"/>
          <cell r="R1145"/>
          <cell r="S1145"/>
          <cell r="T1145"/>
        </row>
        <row r="1146">
          <cell r="D1146"/>
          <cell r="E1146"/>
          <cell r="F1146"/>
          <cell r="G1146"/>
          <cell r="H1146"/>
          <cell r="I1146"/>
          <cell r="J1146"/>
          <cell r="K1146"/>
          <cell r="L1146"/>
          <cell r="M1146"/>
          <cell r="N1146"/>
          <cell r="O1146"/>
          <cell r="P1146"/>
          <cell r="Q1146"/>
          <cell r="R1146"/>
          <cell r="S1146"/>
          <cell r="T1146"/>
        </row>
        <row r="1147">
          <cell r="D1147"/>
          <cell r="E1147"/>
          <cell r="F1147"/>
          <cell r="G1147"/>
          <cell r="H1147"/>
          <cell r="I1147"/>
          <cell r="J1147"/>
          <cell r="K1147"/>
          <cell r="L1147"/>
          <cell r="M1147"/>
          <cell r="N1147"/>
          <cell r="O1147"/>
          <cell r="P1147"/>
          <cell r="Q1147"/>
          <cell r="R1147"/>
          <cell r="S1147"/>
          <cell r="T1147"/>
        </row>
        <row r="1148">
          <cell r="D1148"/>
          <cell r="E1148"/>
          <cell r="F1148"/>
          <cell r="G1148"/>
          <cell r="H1148"/>
          <cell r="I1148"/>
          <cell r="J1148"/>
          <cell r="K1148"/>
          <cell r="L1148"/>
          <cell r="M1148"/>
          <cell r="N1148"/>
          <cell r="O1148"/>
          <cell r="P1148"/>
          <cell r="Q1148"/>
          <cell r="R1148"/>
          <cell r="S1148"/>
          <cell r="T1148"/>
        </row>
        <row r="1149">
          <cell r="D1149"/>
          <cell r="E1149"/>
          <cell r="F1149"/>
          <cell r="G1149"/>
          <cell r="H1149"/>
          <cell r="I1149"/>
          <cell r="J1149"/>
          <cell r="K1149"/>
          <cell r="L1149"/>
          <cell r="M1149"/>
          <cell r="N1149"/>
          <cell r="O1149"/>
          <cell r="P1149"/>
          <cell r="Q1149"/>
          <cell r="R1149"/>
          <cell r="S1149"/>
          <cell r="T1149"/>
        </row>
        <row r="1150">
          <cell r="D1150"/>
          <cell r="E1150"/>
          <cell r="F1150"/>
          <cell r="G1150"/>
          <cell r="H1150"/>
          <cell r="I1150"/>
          <cell r="J1150"/>
          <cell r="K1150"/>
          <cell r="L1150"/>
          <cell r="M1150"/>
          <cell r="N1150"/>
          <cell r="O1150"/>
          <cell r="P1150"/>
          <cell r="Q1150"/>
          <cell r="R1150"/>
          <cell r="S1150"/>
          <cell r="T1150"/>
        </row>
        <row r="1151">
          <cell r="D1151"/>
          <cell r="E1151"/>
          <cell r="F1151"/>
          <cell r="G1151"/>
          <cell r="H1151"/>
          <cell r="I1151"/>
          <cell r="J1151"/>
          <cell r="K1151"/>
          <cell r="L1151"/>
          <cell r="M1151"/>
          <cell r="N1151"/>
          <cell r="O1151"/>
          <cell r="P1151"/>
          <cell r="Q1151"/>
          <cell r="R1151"/>
          <cell r="S1151"/>
          <cell r="T1151"/>
        </row>
        <row r="1152">
          <cell r="D1152"/>
          <cell r="E1152"/>
          <cell r="F1152"/>
          <cell r="G1152"/>
          <cell r="H1152"/>
          <cell r="I1152"/>
          <cell r="J1152"/>
          <cell r="K1152"/>
          <cell r="L1152"/>
          <cell r="M1152"/>
          <cell r="N1152"/>
          <cell r="O1152"/>
          <cell r="P1152"/>
          <cell r="Q1152"/>
          <cell r="R1152"/>
          <cell r="S1152"/>
          <cell r="T1152"/>
        </row>
        <row r="1153">
          <cell r="D1153"/>
          <cell r="E1153"/>
          <cell r="F1153"/>
          <cell r="G1153"/>
          <cell r="H1153"/>
          <cell r="I1153"/>
          <cell r="J1153"/>
          <cell r="K1153"/>
          <cell r="L1153"/>
          <cell r="M1153"/>
          <cell r="N1153"/>
          <cell r="O1153"/>
          <cell r="P1153"/>
          <cell r="Q1153"/>
          <cell r="R1153"/>
          <cell r="S1153"/>
          <cell r="T1153"/>
        </row>
        <row r="1154">
          <cell r="D1154"/>
          <cell r="E1154"/>
          <cell r="F1154"/>
          <cell r="G1154"/>
          <cell r="H1154"/>
          <cell r="I1154"/>
          <cell r="J1154"/>
          <cell r="K1154"/>
          <cell r="L1154"/>
          <cell r="M1154"/>
          <cell r="N1154"/>
          <cell r="O1154"/>
          <cell r="P1154"/>
          <cell r="Q1154"/>
          <cell r="R1154"/>
          <cell r="S1154"/>
          <cell r="T1154"/>
        </row>
        <row r="1155">
          <cell r="D1155"/>
          <cell r="E1155"/>
          <cell r="F1155"/>
          <cell r="G1155"/>
          <cell r="H1155"/>
          <cell r="I1155"/>
          <cell r="J1155"/>
          <cell r="K1155"/>
          <cell r="L1155"/>
          <cell r="M1155"/>
          <cell r="N1155"/>
          <cell r="O1155"/>
          <cell r="P1155"/>
          <cell r="Q1155"/>
          <cell r="R1155"/>
          <cell r="S1155"/>
          <cell r="T1155"/>
        </row>
        <row r="1156">
          <cell r="D1156"/>
          <cell r="E1156"/>
          <cell r="F1156"/>
          <cell r="G1156"/>
          <cell r="H1156"/>
          <cell r="I1156"/>
          <cell r="J1156"/>
          <cell r="K1156"/>
          <cell r="L1156"/>
          <cell r="M1156"/>
          <cell r="N1156"/>
          <cell r="O1156"/>
          <cell r="P1156"/>
          <cell r="Q1156"/>
          <cell r="R1156"/>
          <cell r="S1156"/>
          <cell r="T1156"/>
        </row>
        <row r="1157">
          <cell r="D1157"/>
          <cell r="E1157"/>
          <cell r="F1157"/>
          <cell r="G1157"/>
          <cell r="H1157"/>
          <cell r="I1157"/>
          <cell r="J1157"/>
          <cell r="K1157"/>
          <cell r="L1157"/>
          <cell r="M1157"/>
          <cell r="N1157"/>
          <cell r="O1157"/>
          <cell r="P1157"/>
          <cell r="Q1157"/>
          <cell r="R1157"/>
          <cell r="S1157"/>
          <cell r="T1157"/>
        </row>
        <row r="1158">
          <cell r="D1158"/>
          <cell r="E1158"/>
          <cell r="F1158"/>
          <cell r="G1158"/>
          <cell r="H1158"/>
          <cell r="I1158"/>
          <cell r="J1158"/>
          <cell r="K1158"/>
          <cell r="L1158"/>
          <cell r="M1158"/>
          <cell r="N1158"/>
          <cell r="O1158"/>
          <cell r="P1158"/>
          <cell r="Q1158"/>
          <cell r="R1158"/>
          <cell r="S1158"/>
          <cell r="T1158"/>
        </row>
        <row r="1159">
          <cell r="D1159"/>
          <cell r="E1159"/>
          <cell r="F1159"/>
          <cell r="G1159"/>
          <cell r="H1159"/>
          <cell r="I1159"/>
          <cell r="J1159"/>
          <cell r="K1159"/>
          <cell r="L1159"/>
          <cell r="M1159"/>
          <cell r="N1159"/>
          <cell r="O1159"/>
          <cell r="P1159"/>
          <cell r="Q1159"/>
          <cell r="R1159"/>
          <cell r="S1159"/>
          <cell r="T1159"/>
        </row>
        <row r="1160">
          <cell r="D1160"/>
          <cell r="E1160"/>
          <cell r="F1160"/>
          <cell r="G1160"/>
          <cell r="H1160"/>
          <cell r="I1160"/>
          <cell r="J1160"/>
          <cell r="K1160"/>
          <cell r="L1160"/>
          <cell r="M1160"/>
          <cell r="N1160"/>
          <cell r="O1160"/>
          <cell r="P1160"/>
          <cell r="Q1160"/>
          <cell r="R1160"/>
          <cell r="S1160"/>
          <cell r="T1160"/>
        </row>
        <row r="1161">
          <cell r="D1161"/>
          <cell r="E1161"/>
          <cell r="F1161"/>
          <cell r="G1161"/>
          <cell r="H1161"/>
          <cell r="I1161"/>
          <cell r="J1161"/>
          <cell r="K1161"/>
          <cell r="L1161"/>
          <cell r="M1161"/>
          <cell r="N1161"/>
          <cell r="O1161"/>
          <cell r="P1161"/>
          <cell r="Q1161"/>
          <cell r="R1161"/>
          <cell r="S1161"/>
          <cell r="T1161"/>
        </row>
        <row r="1162">
          <cell r="D1162"/>
          <cell r="E1162"/>
          <cell r="F1162"/>
          <cell r="G1162"/>
          <cell r="H1162"/>
          <cell r="I1162"/>
          <cell r="J1162"/>
          <cell r="K1162"/>
          <cell r="L1162"/>
          <cell r="M1162"/>
          <cell r="N1162"/>
          <cell r="O1162"/>
          <cell r="P1162"/>
          <cell r="Q1162"/>
          <cell r="R1162"/>
          <cell r="S1162"/>
          <cell r="T1162"/>
        </row>
        <row r="1163">
          <cell r="D1163"/>
          <cell r="E1163"/>
          <cell r="F1163"/>
          <cell r="G1163"/>
          <cell r="H1163"/>
          <cell r="I1163"/>
          <cell r="J1163"/>
          <cell r="K1163"/>
          <cell r="L1163"/>
          <cell r="M1163"/>
          <cell r="N1163"/>
          <cell r="O1163"/>
          <cell r="P1163"/>
          <cell r="Q1163"/>
          <cell r="R1163"/>
          <cell r="S1163"/>
          <cell r="T1163"/>
        </row>
        <row r="1164">
          <cell r="D1164"/>
          <cell r="E1164"/>
          <cell r="F1164"/>
          <cell r="G1164"/>
          <cell r="H1164"/>
          <cell r="I1164"/>
          <cell r="J1164"/>
          <cell r="K1164"/>
          <cell r="L1164"/>
          <cell r="M1164"/>
          <cell r="N1164"/>
          <cell r="O1164"/>
          <cell r="P1164"/>
          <cell r="Q1164"/>
          <cell r="R1164"/>
          <cell r="S1164"/>
          <cell r="T1164"/>
        </row>
        <row r="1165">
          <cell r="D1165"/>
          <cell r="E1165"/>
          <cell r="F1165"/>
          <cell r="G1165"/>
          <cell r="H1165"/>
          <cell r="I1165"/>
          <cell r="J1165"/>
          <cell r="K1165"/>
          <cell r="L1165"/>
          <cell r="M1165"/>
          <cell r="N1165"/>
          <cell r="O1165"/>
          <cell r="P1165"/>
          <cell r="Q1165"/>
          <cell r="R1165"/>
          <cell r="S1165"/>
          <cell r="T1165"/>
        </row>
        <row r="1166">
          <cell r="D1166"/>
          <cell r="E1166"/>
          <cell r="F1166"/>
          <cell r="G1166"/>
          <cell r="H1166"/>
          <cell r="I1166"/>
          <cell r="J1166"/>
          <cell r="K1166"/>
          <cell r="L1166"/>
          <cell r="M1166"/>
          <cell r="N1166"/>
          <cell r="O1166"/>
          <cell r="P1166"/>
          <cell r="Q1166"/>
          <cell r="R1166"/>
          <cell r="S1166"/>
          <cell r="T1166"/>
        </row>
        <row r="1167">
          <cell r="D1167"/>
          <cell r="E1167"/>
          <cell r="F1167"/>
          <cell r="G1167"/>
          <cell r="H1167"/>
          <cell r="I1167"/>
          <cell r="J1167"/>
          <cell r="K1167"/>
          <cell r="L1167"/>
          <cell r="M1167"/>
          <cell r="N1167"/>
          <cell r="O1167"/>
          <cell r="P1167"/>
          <cell r="Q1167"/>
          <cell r="R1167"/>
          <cell r="S1167"/>
          <cell r="T1167"/>
        </row>
        <row r="1168">
          <cell r="D1168"/>
          <cell r="E1168"/>
          <cell r="F1168"/>
          <cell r="G1168"/>
          <cell r="H1168"/>
          <cell r="I1168"/>
          <cell r="J1168"/>
          <cell r="K1168"/>
          <cell r="L1168"/>
          <cell r="M1168"/>
          <cell r="N1168"/>
          <cell r="O1168"/>
          <cell r="P1168"/>
          <cell r="Q1168"/>
          <cell r="R1168"/>
          <cell r="S1168"/>
          <cell r="T1168"/>
        </row>
        <row r="1169">
          <cell r="D1169"/>
          <cell r="E1169"/>
          <cell r="F1169"/>
          <cell r="G1169"/>
          <cell r="H1169"/>
          <cell r="I1169"/>
          <cell r="J1169"/>
          <cell r="K1169"/>
          <cell r="L1169"/>
          <cell r="M1169"/>
          <cell r="N1169"/>
          <cell r="O1169"/>
          <cell r="P1169"/>
          <cell r="Q1169"/>
          <cell r="R1169"/>
          <cell r="S1169"/>
          <cell r="T1169"/>
        </row>
        <row r="1170">
          <cell r="D1170"/>
          <cell r="E1170"/>
          <cell r="F1170"/>
          <cell r="G1170"/>
          <cell r="H1170"/>
          <cell r="I1170"/>
          <cell r="J1170"/>
          <cell r="K1170"/>
          <cell r="L1170"/>
          <cell r="M1170"/>
          <cell r="N1170"/>
          <cell r="O1170"/>
          <cell r="P1170"/>
          <cell r="Q1170"/>
          <cell r="R1170"/>
          <cell r="S1170"/>
          <cell r="T1170"/>
        </row>
        <row r="1171">
          <cell r="D1171"/>
          <cell r="E1171"/>
          <cell r="F1171"/>
          <cell r="G1171"/>
          <cell r="H1171"/>
          <cell r="I1171"/>
          <cell r="J1171"/>
          <cell r="K1171"/>
          <cell r="L1171"/>
          <cell r="M1171"/>
          <cell r="N1171"/>
          <cell r="O1171"/>
          <cell r="P1171"/>
          <cell r="Q1171"/>
          <cell r="R1171"/>
          <cell r="S1171"/>
          <cell r="T1171"/>
        </row>
        <row r="1172">
          <cell r="D1172"/>
          <cell r="E1172"/>
          <cell r="F1172"/>
          <cell r="G1172"/>
          <cell r="H1172"/>
          <cell r="I1172"/>
          <cell r="J1172"/>
          <cell r="K1172"/>
          <cell r="L1172"/>
          <cell r="M1172"/>
          <cell r="N1172"/>
          <cell r="O1172"/>
          <cell r="P1172"/>
          <cell r="Q1172"/>
          <cell r="R1172"/>
          <cell r="S1172"/>
          <cell r="T1172"/>
        </row>
        <row r="1173">
          <cell r="D1173"/>
          <cell r="E1173"/>
          <cell r="F1173"/>
          <cell r="G1173"/>
          <cell r="H1173"/>
          <cell r="I1173"/>
          <cell r="J1173"/>
          <cell r="K1173"/>
          <cell r="L1173"/>
          <cell r="M1173"/>
          <cell r="N1173"/>
          <cell r="O1173"/>
          <cell r="P1173"/>
          <cell r="Q1173"/>
          <cell r="R1173"/>
          <cell r="S1173"/>
          <cell r="T1173"/>
        </row>
        <row r="1174">
          <cell r="D1174"/>
          <cell r="E1174"/>
          <cell r="F1174"/>
          <cell r="G1174"/>
          <cell r="H1174"/>
          <cell r="I1174"/>
          <cell r="J1174"/>
          <cell r="K1174"/>
          <cell r="L1174"/>
          <cell r="M1174"/>
          <cell r="N1174"/>
          <cell r="O1174"/>
          <cell r="P1174"/>
          <cell r="Q1174"/>
          <cell r="R1174"/>
          <cell r="S1174"/>
          <cell r="T1174"/>
        </row>
        <row r="1175">
          <cell r="D1175"/>
          <cell r="E1175"/>
          <cell r="F1175"/>
          <cell r="G1175"/>
          <cell r="H1175"/>
          <cell r="I1175"/>
          <cell r="J1175"/>
          <cell r="K1175"/>
          <cell r="L1175"/>
          <cell r="M1175"/>
          <cell r="N1175"/>
          <cell r="O1175"/>
          <cell r="P1175"/>
          <cell r="Q1175"/>
          <cell r="R1175"/>
          <cell r="S1175"/>
          <cell r="T1175"/>
        </row>
        <row r="1176">
          <cell r="D1176"/>
          <cell r="E1176"/>
          <cell r="F1176"/>
          <cell r="G1176"/>
          <cell r="H1176"/>
          <cell r="I1176"/>
          <cell r="J1176"/>
          <cell r="K1176"/>
          <cell r="L1176"/>
          <cell r="M1176"/>
          <cell r="N1176"/>
          <cell r="O1176"/>
          <cell r="P1176"/>
          <cell r="Q1176"/>
          <cell r="R1176"/>
          <cell r="S1176"/>
          <cell r="T1176"/>
        </row>
        <row r="1177">
          <cell r="D1177"/>
          <cell r="E1177"/>
          <cell r="F1177"/>
          <cell r="G1177"/>
          <cell r="H1177"/>
          <cell r="I1177"/>
          <cell r="J1177"/>
          <cell r="K1177"/>
          <cell r="L1177"/>
          <cell r="M1177"/>
          <cell r="N1177"/>
          <cell r="O1177"/>
          <cell r="P1177"/>
          <cell r="Q1177"/>
          <cell r="R1177"/>
          <cell r="S1177"/>
          <cell r="T1177"/>
        </row>
        <row r="1178">
          <cell r="D1178"/>
          <cell r="E1178"/>
          <cell r="F1178"/>
          <cell r="G1178"/>
          <cell r="H1178"/>
          <cell r="I1178"/>
          <cell r="J1178"/>
          <cell r="K1178"/>
          <cell r="L1178"/>
          <cell r="M1178"/>
          <cell r="N1178"/>
          <cell r="O1178"/>
          <cell r="P1178"/>
          <cell r="Q1178"/>
          <cell r="R1178"/>
          <cell r="S1178"/>
          <cell r="T1178"/>
        </row>
        <row r="1179">
          <cell r="D1179"/>
          <cell r="E1179"/>
          <cell r="F1179"/>
          <cell r="G1179"/>
          <cell r="H1179"/>
          <cell r="I1179"/>
          <cell r="J1179"/>
          <cell r="K1179"/>
          <cell r="L1179"/>
          <cell r="M1179"/>
          <cell r="N1179"/>
          <cell r="O1179"/>
          <cell r="P1179"/>
          <cell r="Q1179"/>
          <cell r="R1179"/>
          <cell r="S1179"/>
          <cell r="T1179"/>
        </row>
        <row r="1180">
          <cell r="D1180"/>
          <cell r="E1180"/>
          <cell r="F1180"/>
          <cell r="G1180"/>
          <cell r="H1180"/>
          <cell r="I1180"/>
          <cell r="J1180"/>
          <cell r="K1180"/>
          <cell r="L1180"/>
          <cell r="M1180"/>
          <cell r="N1180"/>
          <cell r="O1180"/>
          <cell r="P1180"/>
          <cell r="Q1180"/>
          <cell r="R1180"/>
          <cell r="S1180"/>
          <cell r="T1180"/>
        </row>
        <row r="1181">
          <cell r="D1181"/>
          <cell r="E1181"/>
          <cell r="F1181"/>
          <cell r="G1181"/>
          <cell r="H1181"/>
          <cell r="I1181"/>
          <cell r="J1181"/>
          <cell r="K1181"/>
          <cell r="L1181"/>
          <cell r="M1181"/>
          <cell r="N1181"/>
          <cell r="O1181"/>
          <cell r="P1181"/>
          <cell r="Q1181"/>
          <cell r="R1181"/>
          <cell r="S1181"/>
          <cell r="T1181"/>
        </row>
        <row r="1182">
          <cell r="D1182"/>
          <cell r="E1182"/>
          <cell r="F1182"/>
          <cell r="G1182"/>
          <cell r="H1182"/>
          <cell r="I1182"/>
          <cell r="J1182"/>
          <cell r="K1182"/>
          <cell r="L1182"/>
          <cell r="M1182"/>
          <cell r="N1182"/>
          <cell r="O1182"/>
          <cell r="P1182"/>
          <cell r="Q1182"/>
          <cell r="R1182"/>
          <cell r="S1182"/>
          <cell r="T1182"/>
        </row>
        <row r="1183">
          <cell r="D1183"/>
          <cell r="E1183"/>
          <cell r="F1183"/>
          <cell r="G1183"/>
          <cell r="H1183"/>
          <cell r="I1183"/>
          <cell r="J1183"/>
          <cell r="K1183"/>
          <cell r="L1183"/>
          <cell r="M1183"/>
          <cell r="N1183"/>
          <cell r="O1183"/>
          <cell r="P1183"/>
          <cell r="Q1183"/>
          <cell r="R1183"/>
          <cell r="S1183"/>
          <cell r="T1183"/>
        </row>
        <row r="1184">
          <cell r="D1184"/>
          <cell r="E1184"/>
          <cell r="F1184"/>
          <cell r="G1184"/>
          <cell r="H1184"/>
          <cell r="I1184"/>
          <cell r="J1184"/>
          <cell r="K1184"/>
          <cell r="L1184"/>
          <cell r="M1184"/>
          <cell r="N1184"/>
          <cell r="O1184"/>
          <cell r="P1184"/>
          <cell r="Q1184"/>
          <cell r="R1184"/>
          <cell r="S1184"/>
          <cell r="T1184"/>
        </row>
        <row r="1185">
          <cell r="D1185"/>
          <cell r="E1185"/>
          <cell r="F1185"/>
          <cell r="G1185"/>
          <cell r="H1185"/>
          <cell r="I1185"/>
          <cell r="J1185"/>
          <cell r="K1185"/>
          <cell r="L1185"/>
          <cell r="M1185"/>
          <cell r="N1185"/>
          <cell r="O1185"/>
          <cell r="P1185"/>
          <cell r="Q1185"/>
          <cell r="R1185"/>
          <cell r="S1185"/>
          <cell r="T1185"/>
        </row>
        <row r="1186">
          <cell r="D1186"/>
          <cell r="E1186"/>
          <cell r="F1186"/>
          <cell r="G1186"/>
          <cell r="H1186"/>
          <cell r="I1186"/>
          <cell r="J1186"/>
          <cell r="K1186"/>
          <cell r="L1186"/>
          <cell r="M1186"/>
          <cell r="N1186"/>
          <cell r="O1186"/>
          <cell r="P1186"/>
          <cell r="Q1186"/>
          <cell r="R1186"/>
          <cell r="S1186"/>
          <cell r="T1186"/>
        </row>
        <row r="1187">
          <cell r="D1187"/>
          <cell r="E1187"/>
          <cell r="F1187"/>
          <cell r="G1187"/>
          <cell r="H1187"/>
          <cell r="I1187"/>
          <cell r="J1187"/>
          <cell r="K1187"/>
          <cell r="L1187"/>
          <cell r="M1187"/>
          <cell r="N1187"/>
          <cell r="O1187"/>
          <cell r="P1187"/>
          <cell r="Q1187"/>
          <cell r="R1187"/>
          <cell r="S1187"/>
          <cell r="T1187"/>
        </row>
        <row r="1188">
          <cell r="D1188"/>
          <cell r="E1188"/>
          <cell r="F1188"/>
          <cell r="G1188"/>
          <cell r="H1188"/>
          <cell r="I1188"/>
          <cell r="J1188"/>
          <cell r="K1188"/>
          <cell r="L1188"/>
          <cell r="M1188"/>
          <cell r="N1188"/>
          <cell r="O1188"/>
          <cell r="P1188"/>
          <cell r="Q1188"/>
          <cell r="R1188"/>
          <cell r="S1188"/>
          <cell r="T1188"/>
        </row>
        <row r="1189">
          <cell r="D1189"/>
          <cell r="E1189"/>
          <cell r="F1189"/>
          <cell r="G1189"/>
          <cell r="H1189"/>
          <cell r="I1189"/>
          <cell r="J1189"/>
          <cell r="K1189"/>
          <cell r="L1189"/>
          <cell r="M1189"/>
          <cell r="N1189"/>
          <cell r="O1189"/>
          <cell r="P1189"/>
          <cell r="Q1189"/>
          <cell r="R1189"/>
          <cell r="S1189"/>
          <cell r="T1189"/>
        </row>
        <row r="1190">
          <cell r="D1190"/>
          <cell r="E1190"/>
          <cell r="F1190"/>
          <cell r="G1190"/>
          <cell r="H1190"/>
          <cell r="I1190"/>
          <cell r="J1190"/>
          <cell r="K1190"/>
          <cell r="L1190"/>
          <cell r="M1190"/>
          <cell r="N1190"/>
          <cell r="O1190"/>
          <cell r="P1190"/>
          <cell r="Q1190"/>
          <cell r="R1190"/>
          <cell r="S1190"/>
          <cell r="T1190"/>
        </row>
        <row r="1191">
          <cell r="D1191"/>
          <cell r="E1191"/>
          <cell r="F1191"/>
          <cell r="G1191"/>
          <cell r="H1191"/>
          <cell r="I1191"/>
          <cell r="J1191"/>
          <cell r="K1191"/>
          <cell r="L1191"/>
          <cell r="M1191"/>
          <cell r="N1191"/>
          <cell r="O1191"/>
          <cell r="P1191"/>
          <cell r="Q1191"/>
          <cell r="R1191"/>
          <cell r="S1191"/>
          <cell r="T1191"/>
        </row>
        <row r="1192">
          <cell r="D1192"/>
          <cell r="E1192"/>
          <cell r="F1192"/>
          <cell r="G1192"/>
          <cell r="H1192"/>
          <cell r="I1192"/>
          <cell r="J1192"/>
          <cell r="K1192"/>
          <cell r="L1192"/>
          <cell r="M1192"/>
          <cell r="N1192"/>
          <cell r="O1192"/>
          <cell r="P1192"/>
          <cell r="Q1192"/>
          <cell r="R1192"/>
          <cell r="S1192"/>
          <cell r="T1192"/>
        </row>
        <row r="1193">
          <cell r="D1193"/>
          <cell r="E1193"/>
          <cell r="F1193"/>
          <cell r="G1193"/>
          <cell r="H1193"/>
          <cell r="I1193"/>
          <cell r="J1193"/>
          <cell r="K1193"/>
          <cell r="L1193"/>
          <cell r="M1193"/>
          <cell r="N1193"/>
          <cell r="O1193"/>
          <cell r="P1193"/>
          <cell r="Q1193"/>
          <cell r="R1193"/>
          <cell r="S1193"/>
          <cell r="T1193"/>
        </row>
        <row r="1194">
          <cell r="D1194"/>
          <cell r="E1194"/>
          <cell r="F1194"/>
          <cell r="G1194"/>
          <cell r="H1194"/>
          <cell r="I1194"/>
          <cell r="J1194"/>
          <cell r="K1194"/>
          <cell r="L1194"/>
          <cell r="M1194"/>
          <cell r="N1194"/>
          <cell r="O1194"/>
          <cell r="P1194"/>
          <cell r="Q1194"/>
          <cell r="R1194"/>
          <cell r="S1194"/>
          <cell r="T1194"/>
        </row>
        <row r="1195">
          <cell r="D1195"/>
          <cell r="E1195"/>
          <cell r="F1195"/>
          <cell r="G1195"/>
          <cell r="H1195"/>
          <cell r="I1195"/>
          <cell r="J1195"/>
          <cell r="K1195"/>
          <cell r="L1195"/>
          <cell r="M1195"/>
          <cell r="N1195"/>
          <cell r="O1195"/>
          <cell r="P1195"/>
          <cell r="Q1195"/>
          <cell r="R1195"/>
          <cell r="S1195"/>
          <cell r="T1195"/>
        </row>
        <row r="1196">
          <cell r="D1196"/>
          <cell r="E1196"/>
          <cell r="F1196"/>
          <cell r="G1196"/>
          <cell r="H1196"/>
          <cell r="I1196"/>
          <cell r="J1196"/>
          <cell r="K1196"/>
          <cell r="L1196"/>
          <cell r="M1196"/>
          <cell r="N1196"/>
          <cell r="O1196"/>
          <cell r="P1196"/>
          <cell r="Q1196"/>
          <cell r="R1196"/>
          <cell r="S1196"/>
          <cell r="T1196"/>
        </row>
        <row r="1197">
          <cell r="D1197"/>
          <cell r="E1197"/>
          <cell r="F1197"/>
          <cell r="G1197"/>
          <cell r="H1197"/>
          <cell r="I1197"/>
          <cell r="J1197"/>
          <cell r="K1197"/>
          <cell r="L1197"/>
          <cell r="M1197"/>
          <cell r="N1197"/>
          <cell r="O1197"/>
          <cell r="P1197"/>
          <cell r="Q1197"/>
          <cell r="R1197"/>
          <cell r="S1197"/>
          <cell r="T1197"/>
        </row>
        <row r="1198">
          <cell r="D1198"/>
          <cell r="E1198"/>
          <cell r="F1198"/>
          <cell r="G1198"/>
          <cell r="H1198"/>
          <cell r="I1198"/>
          <cell r="J1198"/>
          <cell r="K1198"/>
          <cell r="L1198"/>
          <cell r="M1198"/>
          <cell r="N1198"/>
          <cell r="O1198"/>
          <cell r="P1198"/>
          <cell r="Q1198"/>
          <cell r="R1198"/>
          <cell r="S1198"/>
          <cell r="T1198"/>
        </row>
        <row r="1199">
          <cell r="D1199"/>
          <cell r="E1199"/>
          <cell r="F1199"/>
          <cell r="G1199"/>
          <cell r="H1199"/>
          <cell r="I1199"/>
          <cell r="J1199"/>
          <cell r="K1199"/>
          <cell r="L1199"/>
          <cell r="M1199"/>
          <cell r="N1199"/>
          <cell r="O1199"/>
          <cell r="P1199"/>
          <cell r="Q1199"/>
          <cell r="R1199"/>
          <cell r="S1199"/>
          <cell r="T1199"/>
        </row>
        <row r="1200">
          <cell r="D1200"/>
          <cell r="E1200"/>
          <cell r="F1200"/>
          <cell r="G1200"/>
          <cell r="H1200"/>
          <cell r="I1200"/>
          <cell r="J1200"/>
          <cell r="K1200"/>
          <cell r="L1200"/>
          <cell r="M1200"/>
          <cell r="N1200"/>
          <cell r="O1200"/>
          <cell r="P1200"/>
          <cell r="Q1200"/>
          <cell r="R1200"/>
          <cell r="S1200"/>
          <cell r="T1200"/>
        </row>
        <row r="1201">
          <cell r="D1201"/>
          <cell r="E1201"/>
          <cell r="F1201"/>
          <cell r="G1201"/>
          <cell r="H1201"/>
          <cell r="I1201"/>
          <cell r="J1201"/>
          <cell r="K1201"/>
          <cell r="L1201"/>
          <cell r="M1201"/>
          <cell r="N1201"/>
          <cell r="O1201"/>
          <cell r="P1201"/>
          <cell r="Q1201"/>
          <cell r="R1201"/>
          <cell r="S1201"/>
          <cell r="T1201"/>
        </row>
        <row r="1202">
          <cell r="D1202"/>
          <cell r="E1202"/>
          <cell r="F1202"/>
          <cell r="G1202"/>
          <cell r="H1202"/>
          <cell r="I1202"/>
          <cell r="J1202"/>
          <cell r="K1202"/>
          <cell r="L1202"/>
          <cell r="M1202"/>
          <cell r="N1202"/>
          <cell r="O1202"/>
          <cell r="P1202"/>
          <cell r="Q1202"/>
          <cell r="R1202"/>
          <cell r="S1202"/>
          <cell r="T1202"/>
        </row>
        <row r="1203">
          <cell r="D1203"/>
          <cell r="E1203"/>
          <cell r="F1203"/>
          <cell r="G1203"/>
          <cell r="H1203"/>
          <cell r="I1203"/>
          <cell r="J1203"/>
          <cell r="K1203"/>
          <cell r="L1203"/>
          <cell r="M1203"/>
          <cell r="N1203"/>
          <cell r="O1203"/>
          <cell r="P1203"/>
          <cell r="Q1203"/>
          <cell r="R1203"/>
          <cell r="S1203"/>
          <cell r="T1203"/>
        </row>
        <row r="1204">
          <cell r="D1204"/>
          <cell r="E1204"/>
          <cell r="F1204"/>
          <cell r="G1204"/>
          <cell r="H1204"/>
          <cell r="I1204"/>
          <cell r="J1204"/>
          <cell r="K1204"/>
          <cell r="L1204"/>
          <cell r="M1204"/>
          <cell r="N1204"/>
          <cell r="O1204"/>
          <cell r="P1204"/>
          <cell r="Q1204"/>
          <cell r="R1204"/>
          <cell r="S1204"/>
          <cell r="T1204"/>
        </row>
        <row r="1205">
          <cell r="D1205"/>
          <cell r="E1205"/>
          <cell r="F1205"/>
          <cell r="G1205"/>
          <cell r="H1205"/>
          <cell r="I1205"/>
          <cell r="J1205"/>
          <cell r="K1205"/>
          <cell r="L1205"/>
          <cell r="M1205"/>
          <cell r="N1205"/>
          <cell r="O1205"/>
          <cell r="P1205"/>
          <cell r="Q1205"/>
          <cell r="R1205"/>
          <cell r="S1205"/>
          <cell r="T1205"/>
        </row>
        <row r="1206">
          <cell r="D1206"/>
          <cell r="E1206"/>
          <cell r="F1206"/>
          <cell r="G1206"/>
          <cell r="H1206"/>
          <cell r="I1206"/>
          <cell r="J1206"/>
          <cell r="K1206"/>
          <cell r="L1206"/>
          <cell r="M1206"/>
          <cell r="N1206"/>
          <cell r="O1206"/>
          <cell r="P1206"/>
          <cell r="Q1206"/>
          <cell r="R1206"/>
          <cell r="S1206"/>
          <cell r="T1206"/>
        </row>
        <row r="1207">
          <cell r="D1207"/>
          <cell r="E1207"/>
          <cell r="F1207"/>
          <cell r="G1207"/>
          <cell r="H1207"/>
          <cell r="I1207"/>
          <cell r="J1207"/>
          <cell r="K1207"/>
          <cell r="L1207"/>
          <cell r="M1207"/>
          <cell r="N1207"/>
          <cell r="O1207"/>
          <cell r="P1207"/>
          <cell r="Q1207"/>
          <cell r="R1207"/>
          <cell r="S1207"/>
          <cell r="T1207"/>
        </row>
        <row r="1208">
          <cell r="D1208"/>
          <cell r="E1208"/>
          <cell r="F1208"/>
          <cell r="G1208"/>
          <cell r="H1208"/>
          <cell r="I1208"/>
          <cell r="J1208"/>
          <cell r="K1208"/>
          <cell r="L1208"/>
          <cell r="M1208"/>
          <cell r="N1208"/>
          <cell r="O1208"/>
          <cell r="P1208"/>
          <cell r="Q1208"/>
          <cell r="R1208"/>
          <cell r="S1208"/>
          <cell r="T1208"/>
        </row>
        <row r="1209">
          <cell r="D1209"/>
          <cell r="E1209"/>
          <cell r="F1209"/>
          <cell r="G1209"/>
          <cell r="H1209"/>
          <cell r="I1209"/>
          <cell r="J1209"/>
          <cell r="K1209"/>
          <cell r="L1209"/>
          <cell r="M1209"/>
          <cell r="N1209"/>
          <cell r="O1209"/>
          <cell r="P1209"/>
          <cell r="Q1209"/>
          <cell r="R1209"/>
          <cell r="S1209"/>
          <cell r="T1209"/>
        </row>
        <row r="1210">
          <cell r="D1210"/>
          <cell r="E1210"/>
          <cell r="F1210"/>
          <cell r="G1210"/>
          <cell r="H1210"/>
          <cell r="I1210"/>
          <cell r="J1210"/>
          <cell r="K1210"/>
          <cell r="L1210"/>
          <cell r="M1210"/>
          <cell r="N1210"/>
          <cell r="O1210"/>
          <cell r="P1210"/>
          <cell r="Q1210"/>
          <cell r="R1210"/>
          <cell r="S1210"/>
          <cell r="T1210"/>
        </row>
        <row r="1211">
          <cell r="D1211"/>
          <cell r="E1211"/>
          <cell r="F1211"/>
          <cell r="G1211"/>
          <cell r="H1211"/>
          <cell r="I1211"/>
          <cell r="J1211"/>
          <cell r="K1211"/>
          <cell r="L1211"/>
          <cell r="M1211"/>
          <cell r="N1211"/>
          <cell r="O1211"/>
          <cell r="P1211"/>
          <cell r="Q1211"/>
          <cell r="R1211"/>
          <cell r="S1211"/>
          <cell r="T1211"/>
        </row>
        <row r="1212">
          <cell r="D1212"/>
          <cell r="E1212"/>
          <cell r="F1212"/>
          <cell r="G1212"/>
          <cell r="H1212"/>
          <cell r="I1212"/>
          <cell r="J1212"/>
          <cell r="K1212"/>
          <cell r="L1212"/>
          <cell r="M1212"/>
          <cell r="N1212"/>
          <cell r="O1212"/>
          <cell r="P1212"/>
          <cell r="Q1212"/>
          <cell r="R1212"/>
          <cell r="S1212"/>
          <cell r="T1212"/>
        </row>
        <row r="1213">
          <cell r="D1213"/>
          <cell r="E1213"/>
          <cell r="F1213"/>
          <cell r="G1213"/>
          <cell r="H1213"/>
          <cell r="I1213"/>
          <cell r="J1213"/>
          <cell r="K1213"/>
          <cell r="L1213"/>
          <cell r="M1213"/>
          <cell r="N1213"/>
          <cell r="O1213"/>
          <cell r="P1213"/>
          <cell r="Q1213"/>
          <cell r="R1213"/>
          <cell r="S1213"/>
          <cell r="T1213"/>
        </row>
        <row r="1214">
          <cell r="D1214"/>
          <cell r="E1214"/>
          <cell r="F1214"/>
          <cell r="G1214"/>
          <cell r="H1214"/>
          <cell r="I1214"/>
          <cell r="J1214"/>
          <cell r="K1214"/>
          <cell r="L1214"/>
          <cell r="M1214"/>
          <cell r="N1214"/>
          <cell r="O1214"/>
          <cell r="P1214"/>
          <cell r="Q1214"/>
          <cell r="R1214"/>
          <cell r="S1214"/>
          <cell r="T1214"/>
        </row>
        <row r="1215">
          <cell r="D1215"/>
          <cell r="E1215"/>
          <cell r="F1215"/>
          <cell r="G1215"/>
          <cell r="H1215"/>
          <cell r="I1215"/>
          <cell r="J1215"/>
          <cell r="K1215"/>
          <cell r="L1215"/>
          <cell r="M1215"/>
          <cell r="N1215"/>
          <cell r="O1215"/>
          <cell r="P1215"/>
          <cell r="Q1215"/>
          <cell r="R1215"/>
          <cell r="S1215"/>
          <cell r="T1215"/>
        </row>
        <row r="1216">
          <cell r="D1216"/>
          <cell r="E1216"/>
          <cell r="F1216"/>
          <cell r="G1216"/>
          <cell r="H1216"/>
          <cell r="I1216"/>
          <cell r="J1216"/>
          <cell r="K1216"/>
          <cell r="L1216"/>
          <cell r="M1216"/>
          <cell r="N1216"/>
          <cell r="O1216"/>
          <cell r="P1216"/>
          <cell r="Q1216"/>
          <cell r="R1216"/>
          <cell r="S1216"/>
          <cell r="T1216"/>
        </row>
        <row r="1217">
          <cell r="D1217"/>
          <cell r="E1217"/>
          <cell r="F1217"/>
          <cell r="G1217"/>
          <cell r="H1217"/>
          <cell r="I1217"/>
          <cell r="J1217"/>
          <cell r="K1217"/>
          <cell r="L1217"/>
          <cell r="M1217"/>
          <cell r="N1217"/>
          <cell r="O1217"/>
          <cell r="P1217"/>
          <cell r="Q1217"/>
          <cell r="R1217"/>
          <cell r="S1217"/>
          <cell r="T1217"/>
        </row>
        <row r="1218">
          <cell r="D1218"/>
          <cell r="E1218"/>
          <cell r="F1218"/>
          <cell r="G1218"/>
          <cell r="H1218"/>
          <cell r="I1218"/>
          <cell r="J1218"/>
          <cell r="K1218"/>
          <cell r="L1218"/>
          <cell r="M1218"/>
          <cell r="N1218"/>
          <cell r="O1218"/>
          <cell r="P1218"/>
          <cell r="Q1218"/>
          <cell r="R1218"/>
          <cell r="S1218"/>
          <cell r="T1218"/>
        </row>
        <row r="1219">
          <cell r="D1219"/>
          <cell r="E1219"/>
          <cell r="F1219"/>
          <cell r="G1219"/>
          <cell r="H1219"/>
          <cell r="I1219"/>
          <cell r="J1219"/>
          <cell r="K1219"/>
          <cell r="L1219"/>
          <cell r="M1219"/>
          <cell r="N1219"/>
          <cell r="O1219"/>
          <cell r="P1219"/>
          <cell r="Q1219"/>
          <cell r="R1219"/>
          <cell r="S1219"/>
          <cell r="T1219"/>
        </row>
        <row r="1220">
          <cell r="D1220"/>
          <cell r="E1220"/>
          <cell r="F1220"/>
          <cell r="G1220"/>
          <cell r="H1220"/>
          <cell r="I1220"/>
          <cell r="J1220"/>
          <cell r="K1220"/>
          <cell r="L1220"/>
          <cell r="M1220"/>
          <cell r="N1220"/>
          <cell r="O1220"/>
          <cell r="P1220"/>
          <cell r="Q1220"/>
          <cell r="R1220"/>
          <cell r="S1220"/>
          <cell r="T1220"/>
        </row>
        <row r="1221">
          <cell r="D1221"/>
          <cell r="E1221"/>
          <cell r="F1221"/>
          <cell r="G1221"/>
          <cell r="H1221"/>
          <cell r="I1221"/>
          <cell r="J1221"/>
          <cell r="K1221"/>
          <cell r="L1221"/>
          <cell r="M1221"/>
          <cell r="N1221"/>
          <cell r="O1221"/>
          <cell r="P1221"/>
          <cell r="Q1221"/>
          <cell r="R1221"/>
          <cell r="S1221"/>
          <cell r="T1221"/>
        </row>
        <row r="1222">
          <cell r="D1222"/>
          <cell r="E1222"/>
          <cell r="F1222"/>
          <cell r="G1222"/>
          <cell r="H1222"/>
          <cell r="I1222"/>
          <cell r="J1222"/>
          <cell r="K1222"/>
          <cell r="L1222"/>
          <cell r="M1222"/>
          <cell r="N1222"/>
          <cell r="O1222"/>
          <cell r="P1222"/>
          <cell r="Q1222"/>
          <cell r="R1222"/>
          <cell r="S1222"/>
          <cell r="T1222"/>
        </row>
        <row r="1223">
          <cell r="D1223"/>
          <cell r="E1223"/>
          <cell r="F1223"/>
          <cell r="G1223"/>
          <cell r="H1223"/>
          <cell r="I1223"/>
          <cell r="J1223"/>
          <cell r="K1223"/>
          <cell r="L1223"/>
          <cell r="M1223"/>
          <cell r="N1223"/>
          <cell r="O1223"/>
          <cell r="P1223"/>
          <cell r="Q1223"/>
          <cell r="R1223"/>
          <cell r="S1223"/>
          <cell r="T1223"/>
        </row>
        <row r="1224">
          <cell r="D1224"/>
          <cell r="E1224"/>
          <cell r="F1224"/>
          <cell r="G1224"/>
          <cell r="H1224"/>
          <cell r="I1224"/>
          <cell r="J1224"/>
          <cell r="K1224"/>
          <cell r="L1224"/>
          <cell r="M1224"/>
          <cell r="N1224"/>
          <cell r="O1224"/>
          <cell r="P1224"/>
          <cell r="Q1224"/>
          <cell r="R1224"/>
          <cell r="S1224"/>
          <cell r="T1224"/>
        </row>
        <row r="1225">
          <cell r="D1225"/>
          <cell r="E1225"/>
          <cell r="F1225"/>
          <cell r="G1225"/>
          <cell r="H1225"/>
          <cell r="I1225"/>
          <cell r="J1225"/>
          <cell r="K1225"/>
          <cell r="L1225"/>
          <cell r="M1225"/>
          <cell r="N1225"/>
          <cell r="O1225"/>
          <cell r="P1225"/>
          <cell r="Q1225"/>
          <cell r="R1225"/>
          <cell r="S1225"/>
          <cell r="T1225"/>
        </row>
        <row r="1226">
          <cell r="D1226"/>
          <cell r="E1226"/>
          <cell r="F1226"/>
          <cell r="G1226"/>
          <cell r="H1226"/>
          <cell r="I1226"/>
          <cell r="J1226"/>
          <cell r="K1226"/>
          <cell r="L1226"/>
          <cell r="M1226"/>
          <cell r="N1226"/>
          <cell r="O1226"/>
          <cell r="P1226"/>
          <cell r="Q1226"/>
          <cell r="R1226"/>
          <cell r="S1226"/>
          <cell r="T1226"/>
        </row>
        <row r="1227">
          <cell r="D1227"/>
          <cell r="E1227"/>
          <cell r="F1227"/>
          <cell r="G1227"/>
          <cell r="H1227"/>
          <cell r="I1227"/>
          <cell r="J1227"/>
          <cell r="K1227"/>
          <cell r="L1227"/>
          <cell r="M1227"/>
          <cell r="N1227"/>
          <cell r="O1227"/>
          <cell r="P1227"/>
          <cell r="Q1227"/>
          <cell r="R1227"/>
          <cell r="S1227"/>
          <cell r="T1227"/>
        </row>
        <row r="1228">
          <cell r="D1228"/>
          <cell r="E1228"/>
          <cell r="F1228"/>
          <cell r="G1228"/>
          <cell r="H1228"/>
          <cell r="I1228"/>
          <cell r="J1228"/>
          <cell r="K1228"/>
          <cell r="L1228"/>
          <cell r="M1228"/>
          <cell r="N1228"/>
          <cell r="O1228"/>
          <cell r="P1228"/>
          <cell r="Q1228"/>
          <cell r="R1228"/>
          <cell r="S1228"/>
          <cell r="T1228"/>
        </row>
        <row r="1229">
          <cell r="D1229"/>
          <cell r="E1229"/>
          <cell r="F1229"/>
          <cell r="G1229"/>
          <cell r="H1229"/>
          <cell r="I1229"/>
          <cell r="J1229"/>
          <cell r="K1229"/>
          <cell r="L1229"/>
          <cell r="M1229"/>
          <cell r="N1229"/>
          <cell r="O1229"/>
          <cell r="P1229"/>
          <cell r="Q1229"/>
          <cell r="R1229"/>
          <cell r="S1229"/>
          <cell r="T1229"/>
        </row>
        <row r="1230">
          <cell r="D1230"/>
          <cell r="E1230"/>
          <cell r="F1230"/>
          <cell r="G1230"/>
          <cell r="H1230"/>
          <cell r="I1230"/>
          <cell r="J1230"/>
          <cell r="K1230"/>
          <cell r="L1230"/>
          <cell r="M1230"/>
          <cell r="N1230"/>
          <cell r="O1230"/>
          <cell r="P1230"/>
          <cell r="Q1230"/>
          <cell r="R1230"/>
          <cell r="S1230"/>
          <cell r="T1230"/>
        </row>
        <row r="1231">
          <cell r="D1231"/>
          <cell r="E1231"/>
          <cell r="F1231"/>
          <cell r="G1231"/>
          <cell r="H1231"/>
          <cell r="I1231"/>
          <cell r="J1231"/>
          <cell r="K1231"/>
          <cell r="L1231"/>
          <cell r="M1231"/>
          <cell r="N1231"/>
          <cell r="O1231"/>
          <cell r="P1231"/>
          <cell r="Q1231"/>
          <cell r="R1231"/>
          <cell r="S1231"/>
          <cell r="T1231"/>
        </row>
        <row r="1232">
          <cell r="D1232"/>
          <cell r="E1232"/>
          <cell r="F1232"/>
          <cell r="G1232"/>
          <cell r="H1232"/>
          <cell r="I1232"/>
          <cell r="J1232"/>
          <cell r="K1232"/>
          <cell r="L1232"/>
          <cell r="M1232"/>
          <cell r="N1232"/>
          <cell r="O1232"/>
          <cell r="P1232"/>
          <cell r="Q1232"/>
          <cell r="R1232"/>
          <cell r="S1232"/>
          <cell r="T1232"/>
        </row>
        <row r="1233">
          <cell r="D1233"/>
          <cell r="E1233"/>
          <cell r="F1233"/>
          <cell r="G1233"/>
          <cell r="H1233"/>
          <cell r="I1233"/>
          <cell r="J1233"/>
          <cell r="K1233"/>
          <cell r="L1233"/>
          <cell r="M1233"/>
          <cell r="N1233"/>
          <cell r="O1233"/>
          <cell r="P1233"/>
          <cell r="Q1233"/>
          <cell r="R1233"/>
          <cell r="S1233"/>
          <cell r="T1233"/>
        </row>
        <row r="1234">
          <cell r="D1234"/>
          <cell r="E1234"/>
          <cell r="F1234"/>
          <cell r="G1234"/>
          <cell r="H1234"/>
          <cell r="I1234"/>
          <cell r="J1234"/>
          <cell r="K1234"/>
          <cell r="L1234"/>
          <cell r="M1234"/>
          <cell r="N1234"/>
          <cell r="O1234"/>
          <cell r="P1234"/>
          <cell r="Q1234"/>
          <cell r="R1234"/>
          <cell r="S1234"/>
          <cell r="T1234"/>
        </row>
        <row r="1235">
          <cell r="D1235"/>
          <cell r="E1235"/>
          <cell r="F1235"/>
          <cell r="G1235"/>
          <cell r="H1235"/>
          <cell r="I1235"/>
          <cell r="J1235"/>
          <cell r="K1235"/>
          <cell r="L1235"/>
          <cell r="M1235"/>
          <cell r="N1235"/>
          <cell r="O1235"/>
          <cell r="P1235"/>
          <cell r="Q1235"/>
          <cell r="R1235"/>
          <cell r="S1235"/>
          <cell r="T1235"/>
        </row>
        <row r="1236">
          <cell r="D1236"/>
          <cell r="E1236"/>
          <cell r="F1236"/>
          <cell r="G1236"/>
          <cell r="H1236"/>
          <cell r="I1236"/>
          <cell r="J1236"/>
          <cell r="K1236"/>
          <cell r="L1236"/>
          <cell r="M1236"/>
          <cell r="N1236"/>
          <cell r="O1236"/>
          <cell r="P1236"/>
          <cell r="Q1236"/>
          <cell r="R1236"/>
          <cell r="S1236"/>
          <cell r="T1236"/>
        </row>
        <row r="1237">
          <cell r="D1237"/>
          <cell r="E1237"/>
          <cell r="F1237"/>
          <cell r="G1237"/>
          <cell r="H1237"/>
          <cell r="I1237"/>
          <cell r="J1237"/>
          <cell r="K1237"/>
          <cell r="L1237"/>
          <cell r="M1237"/>
          <cell r="N1237"/>
          <cell r="O1237"/>
          <cell r="P1237"/>
          <cell r="Q1237"/>
          <cell r="R1237"/>
          <cell r="S1237"/>
          <cell r="T1237"/>
        </row>
        <row r="1238">
          <cell r="D1238"/>
          <cell r="E1238"/>
          <cell r="F1238"/>
          <cell r="G1238"/>
          <cell r="H1238"/>
          <cell r="I1238"/>
          <cell r="J1238"/>
          <cell r="K1238"/>
          <cell r="L1238"/>
          <cell r="M1238"/>
          <cell r="N1238"/>
          <cell r="O1238"/>
          <cell r="P1238"/>
          <cell r="Q1238"/>
          <cell r="R1238"/>
          <cell r="S1238"/>
          <cell r="T1238"/>
        </row>
        <row r="1239">
          <cell r="D1239"/>
          <cell r="E1239"/>
          <cell r="F1239"/>
          <cell r="G1239"/>
          <cell r="H1239"/>
          <cell r="I1239"/>
          <cell r="J1239"/>
          <cell r="K1239"/>
          <cell r="L1239"/>
          <cell r="M1239"/>
          <cell r="N1239"/>
          <cell r="O1239"/>
          <cell r="P1239"/>
          <cell r="Q1239"/>
          <cell r="R1239"/>
          <cell r="S1239"/>
          <cell r="T1239"/>
        </row>
        <row r="1240">
          <cell r="D1240"/>
          <cell r="E1240"/>
          <cell r="F1240"/>
          <cell r="G1240"/>
          <cell r="H1240"/>
          <cell r="I1240"/>
          <cell r="J1240"/>
          <cell r="K1240"/>
          <cell r="L1240"/>
          <cell r="M1240"/>
          <cell r="N1240"/>
          <cell r="O1240"/>
          <cell r="P1240"/>
          <cell r="Q1240"/>
          <cell r="R1240"/>
          <cell r="S1240"/>
          <cell r="T1240"/>
        </row>
        <row r="1241">
          <cell r="D1241"/>
          <cell r="E1241"/>
          <cell r="F1241"/>
          <cell r="G1241"/>
          <cell r="H1241"/>
          <cell r="I1241"/>
          <cell r="J1241"/>
          <cell r="K1241"/>
          <cell r="L1241"/>
          <cell r="M1241"/>
          <cell r="N1241"/>
          <cell r="O1241"/>
          <cell r="P1241"/>
          <cell r="Q1241"/>
          <cell r="R1241"/>
          <cell r="S1241"/>
          <cell r="T1241"/>
        </row>
        <row r="1242">
          <cell r="D1242"/>
          <cell r="E1242"/>
          <cell r="F1242"/>
          <cell r="G1242"/>
          <cell r="H1242"/>
          <cell r="I1242"/>
          <cell r="J1242"/>
          <cell r="K1242"/>
          <cell r="L1242"/>
          <cell r="M1242"/>
          <cell r="N1242"/>
          <cell r="O1242"/>
          <cell r="P1242"/>
          <cell r="Q1242"/>
          <cell r="R1242"/>
          <cell r="S1242"/>
          <cell r="T1242"/>
        </row>
        <row r="1243">
          <cell r="D1243"/>
          <cell r="E1243"/>
          <cell r="F1243"/>
          <cell r="G1243"/>
          <cell r="H1243"/>
          <cell r="I1243"/>
          <cell r="J1243"/>
          <cell r="K1243"/>
          <cell r="L1243"/>
          <cell r="M1243"/>
          <cell r="N1243"/>
          <cell r="O1243"/>
          <cell r="P1243"/>
          <cell r="Q1243"/>
          <cell r="R1243"/>
          <cell r="S1243"/>
          <cell r="T1243"/>
        </row>
        <row r="1244">
          <cell r="D1244"/>
          <cell r="E1244"/>
          <cell r="F1244"/>
          <cell r="G1244"/>
          <cell r="H1244"/>
          <cell r="I1244"/>
          <cell r="J1244"/>
          <cell r="K1244"/>
          <cell r="L1244"/>
          <cell r="M1244"/>
          <cell r="N1244"/>
          <cell r="O1244"/>
          <cell r="P1244"/>
          <cell r="Q1244"/>
          <cell r="R1244"/>
          <cell r="S1244"/>
          <cell r="T1244"/>
        </row>
        <row r="1245">
          <cell r="D1245"/>
          <cell r="E1245"/>
          <cell r="F1245"/>
          <cell r="G1245"/>
          <cell r="H1245"/>
          <cell r="I1245"/>
          <cell r="J1245"/>
          <cell r="K1245"/>
          <cell r="L1245"/>
          <cell r="M1245"/>
          <cell r="N1245"/>
          <cell r="O1245"/>
          <cell r="P1245"/>
          <cell r="Q1245"/>
          <cell r="R1245"/>
          <cell r="S1245"/>
          <cell r="T1245"/>
        </row>
        <row r="1246">
          <cell r="D1246"/>
          <cell r="E1246"/>
          <cell r="F1246"/>
          <cell r="G1246"/>
          <cell r="H1246"/>
          <cell r="I1246"/>
          <cell r="J1246"/>
          <cell r="K1246"/>
          <cell r="L1246"/>
          <cell r="M1246"/>
          <cell r="N1246"/>
          <cell r="O1246"/>
          <cell r="P1246"/>
          <cell r="Q1246"/>
          <cell r="R1246"/>
          <cell r="S1246"/>
          <cell r="T1246"/>
        </row>
        <row r="1247">
          <cell r="D1247"/>
          <cell r="E1247"/>
          <cell r="F1247"/>
          <cell r="G1247"/>
          <cell r="H1247"/>
          <cell r="I1247"/>
          <cell r="J1247"/>
          <cell r="K1247"/>
          <cell r="L1247"/>
          <cell r="M1247"/>
          <cell r="N1247"/>
          <cell r="O1247"/>
          <cell r="P1247"/>
          <cell r="Q1247"/>
          <cell r="R1247"/>
          <cell r="S1247"/>
          <cell r="T1247"/>
        </row>
        <row r="1248">
          <cell r="D1248"/>
          <cell r="E1248"/>
          <cell r="F1248"/>
          <cell r="G1248"/>
          <cell r="H1248"/>
          <cell r="I1248"/>
          <cell r="J1248"/>
          <cell r="K1248"/>
          <cell r="L1248"/>
          <cell r="M1248"/>
          <cell r="N1248"/>
          <cell r="O1248"/>
          <cell r="P1248"/>
          <cell r="Q1248"/>
          <cell r="R1248"/>
          <cell r="S1248"/>
          <cell r="T1248"/>
        </row>
        <row r="1249">
          <cell r="D1249"/>
          <cell r="E1249"/>
          <cell r="F1249"/>
          <cell r="G1249"/>
          <cell r="H1249"/>
          <cell r="I1249"/>
          <cell r="J1249"/>
          <cell r="K1249"/>
          <cell r="L1249"/>
          <cell r="M1249"/>
          <cell r="N1249"/>
          <cell r="O1249"/>
          <cell r="P1249"/>
          <cell r="Q1249"/>
          <cell r="R1249"/>
          <cell r="S1249"/>
          <cell r="T1249"/>
        </row>
        <row r="1250">
          <cell r="D1250"/>
          <cell r="E1250"/>
          <cell r="F1250"/>
          <cell r="G1250"/>
          <cell r="H1250"/>
          <cell r="I1250"/>
          <cell r="J1250"/>
          <cell r="K1250"/>
          <cell r="L1250"/>
          <cell r="M1250"/>
          <cell r="N1250"/>
          <cell r="O1250"/>
          <cell r="P1250"/>
          <cell r="Q1250"/>
          <cell r="R1250"/>
          <cell r="S1250"/>
          <cell r="T1250"/>
        </row>
        <row r="1251">
          <cell r="D1251"/>
          <cell r="E1251"/>
          <cell r="F1251"/>
          <cell r="G1251"/>
          <cell r="H1251"/>
          <cell r="I1251"/>
          <cell r="J1251"/>
          <cell r="K1251"/>
          <cell r="L1251"/>
          <cell r="M1251"/>
          <cell r="N1251"/>
          <cell r="O1251"/>
          <cell r="P1251"/>
          <cell r="Q1251"/>
          <cell r="R1251"/>
          <cell r="S1251"/>
          <cell r="T1251"/>
        </row>
        <row r="1252">
          <cell r="D1252"/>
          <cell r="E1252"/>
          <cell r="F1252"/>
          <cell r="G1252"/>
          <cell r="H1252"/>
          <cell r="I1252"/>
          <cell r="J1252"/>
          <cell r="K1252"/>
          <cell r="L1252"/>
          <cell r="M1252"/>
          <cell r="N1252"/>
          <cell r="O1252"/>
          <cell r="P1252"/>
          <cell r="Q1252"/>
          <cell r="R1252"/>
          <cell r="S1252"/>
          <cell r="T1252"/>
        </row>
        <row r="1253">
          <cell r="D1253"/>
          <cell r="E1253"/>
          <cell r="F1253"/>
          <cell r="G1253"/>
          <cell r="H1253"/>
          <cell r="I1253"/>
          <cell r="J1253"/>
          <cell r="K1253"/>
          <cell r="L1253"/>
          <cell r="M1253"/>
          <cell r="N1253"/>
          <cell r="O1253"/>
          <cell r="P1253"/>
          <cell r="Q1253"/>
          <cell r="R1253"/>
          <cell r="S1253"/>
          <cell r="T1253"/>
        </row>
        <row r="1254">
          <cell r="D1254"/>
          <cell r="E1254"/>
          <cell r="F1254"/>
          <cell r="G1254"/>
          <cell r="H1254"/>
          <cell r="I1254"/>
          <cell r="J1254"/>
          <cell r="K1254"/>
          <cell r="L1254"/>
          <cell r="M1254"/>
          <cell r="N1254"/>
          <cell r="O1254"/>
          <cell r="P1254"/>
          <cell r="Q1254"/>
          <cell r="R1254"/>
          <cell r="S1254"/>
          <cell r="T1254"/>
        </row>
        <row r="1255">
          <cell r="D1255"/>
          <cell r="E1255"/>
          <cell r="F1255"/>
          <cell r="G1255"/>
          <cell r="H1255"/>
          <cell r="I1255"/>
          <cell r="J1255"/>
          <cell r="K1255"/>
          <cell r="L1255"/>
          <cell r="M1255"/>
          <cell r="N1255"/>
          <cell r="O1255"/>
          <cell r="P1255"/>
          <cell r="Q1255"/>
          <cell r="R1255"/>
          <cell r="S1255"/>
          <cell r="T1255"/>
        </row>
        <row r="1256">
          <cell r="D1256"/>
          <cell r="E1256"/>
          <cell r="F1256"/>
          <cell r="G1256"/>
          <cell r="H1256"/>
          <cell r="I1256"/>
          <cell r="J1256"/>
          <cell r="K1256"/>
          <cell r="L1256"/>
          <cell r="M1256"/>
          <cell r="N1256"/>
          <cell r="O1256"/>
          <cell r="P1256"/>
          <cell r="Q1256"/>
          <cell r="R1256"/>
          <cell r="S1256"/>
          <cell r="T1256"/>
        </row>
        <row r="1257">
          <cell r="D1257"/>
          <cell r="E1257"/>
          <cell r="F1257"/>
          <cell r="G1257"/>
          <cell r="H1257"/>
          <cell r="I1257"/>
          <cell r="J1257"/>
          <cell r="K1257"/>
          <cell r="L1257"/>
          <cell r="M1257"/>
          <cell r="N1257"/>
          <cell r="O1257"/>
          <cell r="P1257"/>
          <cell r="Q1257"/>
          <cell r="R1257"/>
          <cell r="S1257"/>
          <cell r="T1257"/>
        </row>
        <row r="1258">
          <cell r="D1258"/>
          <cell r="E1258"/>
          <cell r="F1258"/>
          <cell r="G1258"/>
          <cell r="H1258"/>
          <cell r="I1258"/>
          <cell r="J1258"/>
          <cell r="K1258"/>
          <cell r="L1258"/>
          <cell r="M1258"/>
          <cell r="N1258"/>
          <cell r="O1258"/>
          <cell r="P1258"/>
          <cell r="Q1258"/>
          <cell r="R1258"/>
          <cell r="S1258"/>
          <cell r="T1258"/>
        </row>
        <row r="1259">
          <cell r="D1259"/>
          <cell r="E1259"/>
          <cell r="F1259"/>
          <cell r="G1259"/>
          <cell r="H1259"/>
          <cell r="I1259"/>
          <cell r="J1259"/>
          <cell r="K1259"/>
          <cell r="L1259"/>
          <cell r="M1259"/>
          <cell r="N1259"/>
          <cell r="O1259"/>
          <cell r="P1259"/>
          <cell r="Q1259"/>
          <cell r="R1259"/>
          <cell r="S1259"/>
          <cell r="T1259"/>
        </row>
        <row r="1260">
          <cell r="D1260"/>
          <cell r="E1260"/>
          <cell r="F1260"/>
          <cell r="G1260"/>
          <cell r="H1260"/>
          <cell r="I1260"/>
          <cell r="J1260"/>
          <cell r="K1260"/>
          <cell r="L1260"/>
          <cell r="M1260"/>
          <cell r="N1260"/>
          <cell r="O1260"/>
          <cell r="P1260"/>
          <cell r="Q1260"/>
          <cell r="R1260"/>
          <cell r="S1260"/>
          <cell r="T1260"/>
        </row>
        <row r="1261">
          <cell r="D1261"/>
          <cell r="E1261"/>
          <cell r="F1261"/>
          <cell r="G1261"/>
          <cell r="H1261"/>
          <cell r="I1261"/>
          <cell r="J1261"/>
          <cell r="K1261"/>
          <cell r="L1261"/>
          <cell r="M1261"/>
          <cell r="N1261"/>
          <cell r="O1261"/>
          <cell r="P1261"/>
          <cell r="Q1261"/>
          <cell r="R1261"/>
          <cell r="S1261"/>
          <cell r="T1261"/>
        </row>
        <row r="1262">
          <cell r="D1262"/>
          <cell r="E1262"/>
          <cell r="F1262"/>
          <cell r="G1262"/>
          <cell r="H1262"/>
          <cell r="I1262"/>
          <cell r="J1262"/>
          <cell r="K1262"/>
          <cell r="L1262"/>
          <cell r="M1262"/>
          <cell r="N1262"/>
          <cell r="O1262"/>
          <cell r="P1262"/>
          <cell r="Q1262"/>
          <cell r="R1262"/>
          <cell r="S1262"/>
          <cell r="T1262"/>
        </row>
        <row r="1263">
          <cell r="D1263"/>
          <cell r="E1263"/>
          <cell r="F1263"/>
          <cell r="G1263"/>
          <cell r="H1263"/>
          <cell r="I1263"/>
          <cell r="J1263"/>
          <cell r="K1263"/>
          <cell r="L1263"/>
          <cell r="M1263"/>
          <cell r="N1263"/>
          <cell r="O1263"/>
          <cell r="P1263"/>
          <cell r="Q1263"/>
          <cell r="R1263"/>
          <cell r="S1263"/>
          <cell r="T1263"/>
        </row>
        <row r="1264">
          <cell r="D1264"/>
          <cell r="E1264"/>
          <cell r="F1264"/>
          <cell r="G1264"/>
          <cell r="H1264"/>
          <cell r="I1264"/>
          <cell r="J1264"/>
          <cell r="K1264"/>
          <cell r="L1264"/>
          <cell r="M1264"/>
          <cell r="N1264"/>
          <cell r="O1264"/>
          <cell r="P1264"/>
          <cell r="Q1264"/>
          <cell r="R1264"/>
          <cell r="S1264"/>
          <cell r="T1264"/>
        </row>
        <row r="1265">
          <cell r="D1265"/>
          <cell r="E1265"/>
          <cell r="F1265"/>
          <cell r="G1265"/>
          <cell r="H1265"/>
          <cell r="I1265"/>
          <cell r="J1265"/>
          <cell r="K1265"/>
          <cell r="L1265"/>
          <cell r="M1265"/>
          <cell r="N1265"/>
          <cell r="O1265"/>
          <cell r="P1265"/>
          <cell r="Q1265"/>
          <cell r="R1265"/>
          <cell r="S1265"/>
          <cell r="T1265"/>
        </row>
        <row r="1266">
          <cell r="D1266"/>
          <cell r="E1266"/>
          <cell r="F1266"/>
          <cell r="G1266"/>
          <cell r="H1266"/>
          <cell r="I1266"/>
          <cell r="J1266"/>
          <cell r="K1266"/>
          <cell r="L1266"/>
          <cell r="M1266"/>
          <cell r="N1266"/>
          <cell r="O1266"/>
          <cell r="P1266"/>
          <cell r="Q1266"/>
          <cell r="R1266"/>
          <cell r="S1266"/>
          <cell r="T1266"/>
        </row>
        <row r="1267">
          <cell r="D1267"/>
          <cell r="E1267"/>
          <cell r="F1267"/>
          <cell r="G1267"/>
          <cell r="H1267"/>
          <cell r="I1267"/>
          <cell r="J1267"/>
          <cell r="K1267"/>
          <cell r="L1267"/>
          <cell r="M1267"/>
          <cell r="N1267"/>
          <cell r="O1267"/>
          <cell r="P1267"/>
          <cell r="Q1267"/>
          <cell r="R1267"/>
          <cell r="S1267"/>
          <cell r="T1267"/>
        </row>
        <row r="1268">
          <cell r="D1268"/>
          <cell r="E1268"/>
          <cell r="F1268"/>
          <cell r="G1268"/>
          <cell r="H1268"/>
          <cell r="I1268"/>
          <cell r="J1268"/>
          <cell r="K1268"/>
          <cell r="L1268"/>
          <cell r="M1268"/>
          <cell r="N1268"/>
          <cell r="O1268"/>
          <cell r="P1268"/>
          <cell r="Q1268"/>
          <cell r="R1268"/>
          <cell r="S1268"/>
          <cell r="T1268"/>
        </row>
        <row r="1269">
          <cell r="D1269"/>
          <cell r="E1269"/>
          <cell r="F1269"/>
          <cell r="G1269"/>
          <cell r="H1269"/>
          <cell r="I1269"/>
          <cell r="J1269"/>
          <cell r="K1269"/>
          <cell r="L1269"/>
          <cell r="M1269"/>
          <cell r="N1269"/>
          <cell r="O1269"/>
          <cell r="P1269"/>
          <cell r="Q1269"/>
          <cell r="R1269"/>
          <cell r="S1269"/>
          <cell r="T1269"/>
        </row>
        <row r="1270">
          <cell r="D1270"/>
          <cell r="E1270"/>
          <cell r="F1270"/>
          <cell r="G1270"/>
          <cell r="H1270"/>
          <cell r="I1270"/>
          <cell r="J1270"/>
          <cell r="K1270"/>
          <cell r="L1270"/>
          <cell r="M1270"/>
          <cell r="N1270"/>
          <cell r="O1270"/>
          <cell r="P1270"/>
          <cell r="Q1270"/>
          <cell r="R1270"/>
          <cell r="S1270"/>
          <cell r="T1270"/>
        </row>
        <row r="1271">
          <cell r="D1271"/>
          <cell r="E1271"/>
          <cell r="F1271"/>
          <cell r="G1271"/>
          <cell r="H1271"/>
          <cell r="I1271"/>
          <cell r="J1271"/>
          <cell r="K1271"/>
          <cell r="L1271"/>
          <cell r="M1271"/>
          <cell r="N1271"/>
          <cell r="O1271"/>
          <cell r="P1271"/>
          <cell r="Q1271"/>
          <cell r="R1271"/>
          <cell r="S1271"/>
          <cell r="T1271"/>
        </row>
        <row r="1272">
          <cell r="D1272"/>
          <cell r="E1272"/>
          <cell r="F1272"/>
          <cell r="G1272"/>
          <cell r="H1272"/>
          <cell r="I1272"/>
          <cell r="J1272"/>
          <cell r="K1272"/>
          <cell r="L1272"/>
          <cell r="M1272"/>
          <cell r="N1272"/>
          <cell r="O1272"/>
          <cell r="P1272"/>
          <cell r="Q1272"/>
          <cell r="R1272"/>
          <cell r="S1272"/>
          <cell r="T1272"/>
        </row>
        <row r="1273">
          <cell r="D1273"/>
          <cell r="E1273"/>
          <cell r="F1273"/>
          <cell r="G1273"/>
          <cell r="H1273"/>
          <cell r="I1273"/>
          <cell r="J1273"/>
          <cell r="K1273"/>
          <cell r="L1273"/>
          <cell r="M1273"/>
          <cell r="N1273"/>
          <cell r="O1273"/>
          <cell r="P1273"/>
          <cell r="Q1273"/>
          <cell r="R1273"/>
          <cell r="S1273"/>
          <cell r="T1273"/>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NT"/>
      <sheetName val="Sheet1"/>
      <sheetName val="INS"/>
      <sheetName val="DONT EDIT"/>
    </sheetNames>
    <sheetDataSet>
      <sheetData sheetId="0"/>
      <sheetData sheetId="1">
        <row r="19">
          <cell r="B19" t="str">
            <v>UC160*160*12*8</v>
          </cell>
        </row>
        <row r="20">
          <cell r="B20" t="str">
            <v>UC120*130*10*8</v>
          </cell>
        </row>
        <row r="21">
          <cell r="B21" t="str">
            <v>UC313*308*20*15</v>
          </cell>
        </row>
        <row r="22">
          <cell r="B22" t="str">
            <v>UC220*210*12*8</v>
          </cell>
        </row>
        <row r="23">
          <cell r="B23" t="e">
            <v>#N/A</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3.xml"/><Relationship Id="rId13" Type="http://schemas.openxmlformats.org/officeDocument/2006/relationships/ctrlProp" Target="../ctrlProps/ctrlProp8.xml"/><Relationship Id="rId3" Type="http://schemas.openxmlformats.org/officeDocument/2006/relationships/vmlDrawing" Target="../drawings/vmlDrawing1.vml"/><Relationship Id="rId7" Type="http://schemas.openxmlformats.org/officeDocument/2006/relationships/ctrlProp" Target="../ctrlProps/ctrlProp2.xml"/><Relationship Id="rId12" Type="http://schemas.openxmlformats.org/officeDocument/2006/relationships/ctrlProp" Target="../ctrlProps/ctrlProp7.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1.xml"/><Relationship Id="rId11" Type="http://schemas.openxmlformats.org/officeDocument/2006/relationships/ctrlProp" Target="../ctrlProps/ctrlProp6.xml"/><Relationship Id="rId5" Type="http://schemas.openxmlformats.org/officeDocument/2006/relationships/image" Target="../media/image1.png"/><Relationship Id="rId15" Type="http://schemas.openxmlformats.org/officeDocument/2006/relationships/ctrlProp" Target="../ctrlProps/ctrlProp10.xml"/><Relationship Id="rId10" Type="http://schemas.openxmlformats.org/officeDocument/2006/relationships/ctrlProp" Target="../ctrlProps/ctrlProp5.xml"/><Relationship Id="rId4" Type="http://schemas.openxmlformats.org/officeDocument/2006/relationships/oleObject" Target="../embeddings/oleObject1.bin"/><Relationship Id="rId9" Type="http://schemas.openxmlformats.org/officeDocument/2006/relationships/ctrlProp" Target="../ctrlProps/ctrlProp4.xml"/><Relationship Id="rId14" Type="http://schemas.openxmlformats.org/officeDocument/2006/relationships/ctrlProp" Target="../ctrlProps/ctrlProp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3.xml"/><Relationship Id="rId3" Type="http://schemas.openxmlformats.org/officeDocument/2006/relationships/vmlDrawing" Target="../drawings/vmlDrawing2.vml"/><Relationship Id="rId7" Type="http://schemas.openxmlformats.org/officeDocument/2006/relationships/ctrlProp" Target="../ctrlProps/ctrlProp1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1.xml"/><Relationship Id="rId5" Type="http://schemas.openxmlformats.org/officeDocument/2006/relationships/image" Target="../media/image1.png"/><Relationship Id="rId10" Type="http://schemas.openxmlformats.org/officeDocument/2006/relationships/ctrlProp" Target="../ctrlProps/ctrlProp15.xml"/><Relationship Id="rId4" Type="http://schemas.openxmlformats.org/officeDocument/2006/relationships/oleObject" Target="../embeddings/oleObject2.bin"/><Relationship Id="rId9" Type="http://schemas.openxmlformats.org/officeDocument/2006/relationships/ctrlProp" Target="../ctrlProps/ctrlProp1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18.xml"/><Relationship Id="rId3" Type="http://schemas.openxmlformats.org/officeDocument/2006/relationships/vmlDrawing" Target="../drawings/vmlDrawing3.vml"/><Relationship Id="rId7" Type="http://schemas.openxmlformats.org/officeDocument/2006/relationships/ctrlProp" Target="../ctrlProps/ctrlProp17.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16.xml"/><Relationship Id="rId5" Type="http://schemas.openxmlformats.org/officeDocument/2006/relationships/image" Target="../media/image1.png"/><Relationship Id="rId10" Type="http://schemas.openxmlformats.org/officeDocument/2006/relationships/ctrlProp" Target="../ctrlProps/ctrlProp20.xml"/><Relationship Id="rId4" Type="http://schemas.openxmlformats.org/officeDocument/2006/relationships/oleObject" Target="../embeddings/oleObject3.bin"/><Relationship Id="rId9" Type="http://schemas.openxmlformats.org/officeDocument/2006/relationships/ctrlProp" Target="../ctrlProps/ctrlProp19.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23.xml"/><Relationship Id="rId3" Type="http://schemas.openxmlformats.org/officeDocument/2006/relationships/vmlDrawing" Target="../drawings/vmlDrawing4.vml"/><Relationship Id="rId7" Type="http://schemas.openxmlformats.org/officeDocument/2006/relationships/ctrlProp" Target="../ctrlProps/ctrlProp22.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21.xml"/><Relationship Id="rId5" Type="http://schemas.openxmlformats.org/officeDocument/2006/relationships/image" Target="../media/image1.png"/><Relationship Id="rId10" Type="http://schemas.openxmlformats.org/officeDocument/2006/relationships/ctrlProp" Target="../ctrlProps/ctrlProp25.xml"/><Relationship Id="rId4" Type="http://schemas.openxmlformats.org/officeDocument/2006/relationships/oleObject" Target="../embeddings/oleObject4.bin"/><Relationship Id="rId9" Type="http://schemas.openxmlformats.org/officeDocument/2006/relationships/ctrlProp" Target="../ctrlProps/ctrlProp2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28.xml"/><Relationship Id="rId13" Type="http://schemas.openxmlformats.org/officeDocument/2006/relationships/ctrlProp" Target="../ctrlProps/ctrlProp33.xml"/><Relationship Id="rId3" Type="http://schemas.openxmlformats.org/officeDocument/2006/relationships/vmlDrawing" Target="../drawings/vmlDrawing5.vml"/><Relationship Id="rId7" Type="http://schemas.openxmlformats.org/officeDocument/2006/relationships/ctrlProp" Target="../ctrlProps/ctrlProp27.xml"/><Relationship Id="rId12" Type="http://schemas.openxmlformats.org/officeDocument/2006/relationships/ctrlProp" Target="../ctrlProps/ctrlProp32.xml"/><Relationship Id="rId2" Type="http://schemas.openxmlformats.org/officeDocument/2006/relationships/drawing" Target="../drawings/drawing8.xml"/><Relationship Id="rId1" Type="http://schemas.openxmlformats.org/officeDocument/2006/relationships/printerSettings" Target="../printerSettings/printerSettings8.bin"/><Relationship Id="rId6" Type="http://schemas.openxmlformats.org/officeDocument/2006/relationships/ctrlProp" Target="../ctrlProps/ctrlProp26.xml"/><Relationship Id="rId11" Type="http://schemas.openxmlformats.org/officeDocument/2006/relationships/ctrlProp" Target="../ctrlProps/ctrlProp31.xml"/><Relationship Id="rId5" Type="http://schemas.openxmlformats.org/officeDocument/2006/relationships/image" Target="../media/image1.png"/><Relationship Id="rId15" Type="http://schemas.openxmlformats.org/officeDocument/2006/relationships/ctrlProp" Target="../ctrlProps/ctrlProp35.xml"/><Relationship Id="rId10" Type="http://schemas.openxmlformats.org/officeDocument/2006/relationships/ctrlProp" Target="../ctrlProps/ctrlProp30.xml"/><Relationship Id="rId4" Type="http://schemas.openxmlformats.org/officeDocument/2006/relationships/oleObject" Target="../embeddings/oleObject5.bin"/><Relationship Id="rId9" Type="http://schemas.openxmlformats.org/officeDocument/2006/relationships/ctrlProp" Target="../ctrlProps/ctrlProp29.xml"/><Relationship Id="rId14" Type="http://schemas.openxmlformats.org/officeDocument/2006/relationships/ctrlProp" Target="../ctrlProps/ctrlProp34.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38.xml"/><Relationship Id="rId3" Type="http://schemas.openxmlformats.org/officeDocument/2006/relationships/vmlDrawing" Target="../drawings/vmlDrawing6.vml"/><Relationship Id="rId7" Type="http://schemas.openxmlformats.org/officeDocument/2006/relationships/ctrlProp" Target="../ctrlProps/ctrlProp37.xml"/><Relationship Id="rId2" Type="http://schemas.openxmlformats.org/officeDocument/2006/relationships/drawing" Target="../drawings/drawing9.xml"/><Relationship Id="rId1" Type="http://schemas.openxmlformats.org/officeDocument/2006/relationships/printerSettings" Target="../printerSettings/printerSettings9.bin"/><Relationship Id="rId6" Type="http://schemas.openxmlformats.org/officeDocument/2006/relationships/ctrlProp" Target="../ctrlProps/ctrlProp36.xml"/><Relationship Id="rId5" Type="http://schemas.openxmlformats.org/officeDocument/2006/relationships/image" Target="../media/image1.png"/><Relationship Id="rId10" Type="http://schemas.openxmlformats.org/officeDocument/2006/relationships/ctrlProp" Target="../ctrlProps/ctrlProp40.xml"/><Relationship Id="rId4" Type="http://schemas.openxmlformats.org/officeDocument/2006/relationships/oleObject" Target="../embeddings/oleObject6.bin"/><Relationship Id="rId9" Type="http://schemas.openxmlformats.org/officeDocument/2006/relationships/ctrlProp" Target="../ctrlProps/ctrlProp3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43.xml"/><Relationship Id="rId3" Type="http://schemas.openxmlformats.org/officeDocument/2006/relationships/vmlDrawing" Target="../drawings/vmlDrawing7.vml"/><Relationship Id="rId7" Type="http://schemas.openxmlformats.org/officeDocument/2006/relationships/ctrlProp" Target="../ctrlProps/ctrlProp42.xml"/><Relationship Id="rId2" Type="http://schemas.openxmlformats.org/officeDocument/2006/relationships/drawing" Target="../drawings/drawing11.xml"/><Relationship Id="rId1" Type="http://schemas.openxmlformats.org/officeDocument/2006/relationships/printerSettings" Target="../printerSettings/printerSettings11.bin"/><Relationship Id="rId6" Type="http://schemas.openxmlformats.org/officeDocument/2006/relationships/ctrlProp" Target="../ctrlProps/ctrlProp41.xml"/><Relationship Id="rId5" Type="http://schemas.openxmlformats.org/officeDocument/2006/relationships/image" Target="../media/image1.png"/><Relationship Id="rId10" Type="http://schemas.openxmlformats.org/officeDocument/2006/relationships/ctrlProp" Target="../ctrlProps/ctrlProp45.xml"/><Relationship Id="rId4" Type="http://schemas.openxmlformats.org/officeDocument/2006/relationships/oleObject" Target="../embeddings/oleObject7.bin"/><Relationship Id="rId9" Type="http://schemas.openxmlformats.org/officeDocument/2006/relationships/ctrlProp" Target="../ctrlProps/ctrlProp4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8" Type="http://schemas.openxmlformats.org/officeDocument/2006/relationships/ctrlProp" Target="../ctrlProps/ctrlProp48.xml"/><Relationship Id="rId3" Type="http://schemas.openxmlformats.org/officeDocument/2006/relationships/vmlDrawing" Target="../drawings/vmlDrawing8.vml"/><Relationship Id="rId7" Type="http://schemas.openxmlformats.org/officeDocument/2006/relationships/ctrlProp" Target="../ctrlProps/ctrlProp47.xml"/><Relationship Id="rId2" Type="http://schemas.openxmlformats.org/officeDocument/2006/relationships/drawing" Target="../drawings/drawing13.xml"/><Relationship Id="rId1" Type="http://schemas.openxmlformats.org/officeDocument/2006/relationships/printerSettings" Target="../printerSettings/printerSettings13.bin"/><Relationship Id="rId6" Type="http://schemas.openxmlformats.org/officeDocument/2006/relationships/ctrlProp" Target="../ctrlProps/ctrlProp46.xml"/><Relationship Id="rId5" Type="http://schemas.openxmlformats.org/officeDocument/2006/relationships/image" Target="../media/image1.png"/><Relationship Id="rId10" Type="http://schemas.openxmlformats.org/officeDocument/2006/relationships/ctrlProp" Target="../ctrlProps/ctrlProp50.xml"/><Relationship Id="rId4" Type="http://schemas.openxmlformats.org/officeDocument/2006/relationships/oleObject" Target="../embeddings/oleObject8.bin"/><Relationship Id="rId9" Type="http://schemas.openxmlformats.org/officeDocument/2006/relationships/ctrlProp" Target="../ctrlProps/ctrlProp49.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8" Type="http://schemas.openxmlformats.org/officeDocument/2006/relationships/ctrlProp" Target="../ctrlProps/ctrlProp53.xml"/><Relationship Id="rId13" Type="http://schemas.openxmlformats.org/officeDocument/2006/relationships/ctrlProp" Target="../ctrlProps/ctrlProp58.xml"/><Relationship Id="rId3" Type="http://schemas.openxmlformats.org/officeDocument/2006/relationships/vmlDrawing" Target="../drawings/vmlDrawing9.vml"/><Relationship Id="rId7" Type="http://schemas.openxmlformats.org/officeDocument/2006/relationships/ctrlProp" Target="../ctrlProps/ctrlProp52.xml"/><Relationship Id="rId12" Type="http://schemas.openxmlformats.org/officeDocument/2006/relationships/ctrlProp" Target="../ctrlProps/ctrlProp57.xml"/><Relationship Id="rId2" Type="http://schemas.openxmlformats.org/officeDocument/2006/relationships/drawing" Target="../drawings/drawing15.xml"/><Relationship Id="rId1" Type="http://schemas.openxmlformats.org/officeDocument/2006/relationships/printerSettings" Target="../printerSettings/printerSettings15.bin"/><Relationship Id="rId6" Type="http://schemas.openxmlformats.org/officeDocument/2006/relationships/ctrlProp" Target="../ctrlProps/ctrlProp51.xml"/><Relationship Id="rId11" Type="http://schemas.openxmlformats.org/officeDocument/2006/relationships/ctrlProp" Target="../ctrlProps/ctrlProp56.xml"/><Relationship Id="rId5" Type="http://schemas.openxmlformats.org/officeDocument/2006/relationships/image" Target="../media/image1.png"/><Relationship Id="rId15" Type="http://schemas.openxmlformats.org/officeDocument/2006/relationships/ctrlProp" Target="../ctrlProps/ctrlProp60.xml"/><Relationship Id="rId10" Type="http://schemas.openxmlformats.org/officeDocument/2006/relationships/ctrlProp" Target="../ctrlProps/ctrlProp55.xml"/><Relationship Id="rId4" Type="http://schemas.openxmlformats.org/officeDocument/2006/relationships/oleObject" Target="../embeddings/oleObject9.bin"/><Relationship Id="rId9" Type="http://schemas.openxmlformats.org/officeDocument/2006/relationships/ctrlProp" Target="../ctrlProps/ctrlProp54.xml"/><Relationship Id="rId14" Type="http://schemas.openxmlformats.org/officeDocument/2006/relationships/ctrlProp" Target="../ctrlProps/ctrlProp59.xml"/></Relationships>
</file>

<file path=xl/worksheets/_rels/sheet16.xml.rels><?xml version="1.0" encoding="UTF-8" standalone="yes"?>
<Relationships xmlns="http://schemas.openxmlformats.org/package/2006/relationships"><Relationship Id="rId8" Type="http://schemas.openxmlformats.org/officeDocument/2006/relationships/ctrlProp" Target="../ctrlProps/ctrlProp63.xml"/><Relationship Id="rId3" Type="http://schemas.openxmlformats.org/officeDocument/2006/relationships/vmlDrawing" Target="../drawings/vmlDrawing10.vml"/><Relationship Id="rId7" Type="http://schemas.openxmlformats.org/officeDocument/2006/relationships/ctrlProp" Target="../ctrlProps/ctrlProp62.xml"/><Relationship Id="rId2" Type="http://schemas.openxmlformats.org/officeDocument/2006/relationships/drawing" Target="../drawings/drawing16.xml"/><Relationship Id="rId1" Type="http://schemas.openxmlformats.org/officeDocument/2006/relationships/printerSettings" Target="../printerSettings/printerSettings16.bin"/><Relationship Id="rId6" Type="http://schemas.openxmlformats.org/officeDocument/2006/relationships/ctrlProp" Target="../ctrlProps/ctrlProp61.xml"/><Relationship Id="rId5" Type="http://schemas.openxmlformats.org/officeDocument/2006/relationships/image" Target="../media/image1.png"/><Relationship Id="rId10" Type="http://schemas.openxmlformats.org/officeDocument/2006/relationships/ctrlProp" Target="../ctrlProps/ctrlProp65.xml"/><Relationship Id="rId4" Type="http://schemas.openxmlformats.org/officeDocument/2006/relationships/oleObject" Target="../embeddings/oleObject10.bin"/><Relationship Id="rId9" Type="http://schemas.openxmlformats.org/officeDocument/2006/relationships/ctrlProp" Target="../ctrlProps/ctrlProp64.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8" Type="http://schemas.openxmlformats.org/officeDocument/2006/relationships/ctrlProp" Target="../ctrlProps/ctrlProp68.xml"/><Relationship Id="rId3" Type="http://schemas.openxmlformats.org/officeDocument/2006/relationships/vmlDrawing" Target="../drawings/vmlDrawing11.vml"/><Relationship Id="rId7" Type="http://schemas.openxmlformats.org/officeDocument/2006/relationships/ctrlProp" Target="../ctrlProps/ctrlProp67.xml"/><Relationship Id="rId2" Type="http://schemas.openxmlformats.org/officeDocument/2006/relationships/drawing" Target="../drawings/drawing18.xml"/><Relationship Id="rId1" Type="http://schemas.openxmlformats.org/officeDocument/2006/relationships/printerSettings" Target="../printerSettings/printerSettings18.bin"/><Relationship Id="rId6" Type="http://schemas.openxmlformats.org/officeDocument/2006/relationships/ctrlProp" Target="../ctrlProps/ctrlProp66.xml"/><Relationship Id="rId5" Type="http://schemas.openxmlformats.org/officeDocument/2006/relationships/image" Target="../media/image1.png"/><Relationship Id="rId10" Type="http://schemas.openxmlformats.org/officeDocument/2006/relationships/ctrlProp" Target="../ctrlProps/ctrlProp70.xml"/><Relationship Id="rId4" Type="http://schemas.openxmlformats.org/officeDocument/2006/relationships/oleObject" Target="../embeddings/oleObject11.bin"/><Relationship Id="rId9" Type="http://schemas.openxmlformats.org/officeDocument/2006/relationships/ctrlProp" Target="../ctrlProps/ctrlProp69.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8" Type="http://schemas.openxmlformats.org/officeDocument/2006/relationships/ctrlProp" Target="../ctrlProps/ctrlProp73.xml"/><Relationship Id="rId3" Type="http://schemas.openxmlformats.org/officeDocument/2006/relationships/vmlDrawing" Target="../drawings/vmlDrawing12.vml"/><Relationship Id="rId7" Type="http://schemas.openxmlformats.org/officeDocument/2006/relationships/ctrlProp" Target="../ctrlProps/ctrlProp72.xml"/><Relationship Id="rId2" Type="http://schemas.openxmlformats.org/officeDocument/2006/relationships/drawing" Target="../drawings/drawing20.xml"/><Relationship Id="rId1" Type="http://schemas.openxmlformats.org/officeDocument/2006/relationships/printerSettings" Target="../printerSettings/printerSettings20.bin"/><Relationship Id="rId6" Type="http://schemas.openxmlformats.org/officeDocument/2006/relationships/ctrlProp" Target="../ctrlProps/ctrlProp71.xml"/><Relationship Id="rId5" Type="http://schemas.openxmlformats.org/officeDocument/2006/relationships/image" Target="../media/image1.png"/><Relationship Id="rId10" Type="http://schemas.openxmlformats.org/officeDocument/2006/relationships/ctrlProp" Target="../ctrlProps/ctrlProp75.xml"/><Relationship Id="rId4" Type="http://schemas.openxmlformats.org/officeDocument/2006/relationships/oleObject" Target="../embeddings/oleObject12.bin"/><Relationship Id="rId9" Type="http://schemas.openxmlformats.org/officeDocument/2006/relationships/ctrlProp" Target="../ctrlProps/ctrlProp74.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8" Type="http://schemas.openxmlformats.org/officeDocument/2006/relationships/ctrlProp" Target="../ctrlProps/ctrlProp78.xml"/><Relationship Id="rId13" Type="http://schemas.openxmlformats.org/officeDocument/2006/relationships/ctrlProp" Target="../ctrlProps/ctrlProp83.xml"/><Relationship Id="rId3" Type="http://schemas.openxmlformats.org/officeDocument/2006/relationships/vmlDrawing" Target="../drawings/vmlDrawing13.vml"/><Relationship Id="rId7" Type="http://schemas.openxmlformats.org/officeDocument/2006/relationships/ctrlProp" Target="../ctrlProps/ctrlProp77.xml"/><Relationship Id="rId12" Type="http://schemas.openxmlformats.org/officeDocument/2006/relationships/ctrlProp" Target="../ctrlProps/ctrlProp82.xml"/><Relationship Id="rId2" Type="http://schemas.openxmlformats.org/officeDocument/2006/relationships/drawing" Target="../drawings/drawing22.xml"/><Relationship Id="rId1" Type="http://schemas.openxmlformats.org/officeDocument/2006/relationships/printerSettings" Target="../printerSettings/printerSettings22.bin"/><Relationship Id="rId6" Type="http://schemas.openxmlformats.org/officeDocument/2006/relationships/ctrlProp" Target="../ctrlProps/ctrlProp76.xml"/><Relationship Id="rId11" Type="http://schemas.openxmlformats.org/officeDocument/2006/relationships/ctrlProp" Target="../ctrlProps/ctrlProp81.xml"/><Relationship Id="rId5" Type="http://schemas.openxmlformats.org/officeDocument/2006/relationships/image" Target="../media/image1.png"/><Relationship Id="rId15" Type="http://schemas.openxmlformats.org/officeDocument/2006/relationships/ctrlProp" Target="../ctrlProps/ctrlProp85.xml"/><Relationship Id="rId10" Type="http://schemas.openxmlformats.org/officeDocument/2006/relationships/ctrlProp" Target="../ctrlProps/ctrlProp80.xml"/><Relationship Id="rId4" Type="http://schemas.openxmlformats.org/officeDocument/2006/relationships/oleObject" Target="../embeddings/oleObject13.bin"/><Relationship Id="rId9" Type="http://schemas.openxmlformats.org/officeDocument/2006/relationships/ctrlProp" Target="../ctrlProps/ctrlProp79.xml"/><Relationship Id="rId14" Type="http://schemas.openxmlformats.org/officeDocument/2006/relationships/ctrlProp" Target="../ctrlProps/ctrlProp84.xml"/></Relationships>
</file>

<file path=xl/worksheets/_rels/sheet23.xml.rels><?xml version="1.0" encoding="UTF-8" standalone="yes"?>
<Relationships xmlns="http://schemas.openxmlformats.org/package/2006/relationships"><Relationship Id="rId8" Type="http://schemas.openxmlformats.org/officeDocument/2006/relationships/ctrlProp" Target="../ctrlProps/ctrlProp88.xml"/><Relationship Id="rId3" Type="http://schemas.openxmlformats.org/officeDocument/2006/relationships/vmlDrawing" Target="../drawings/vmlDrawing14.vml"/><Relationship Id="rId7" Type="http://schemas.openxmlformats.org/officeDocument/2006/relationships/ctrlProp" Target="../ctrlProps/ctrlProp87.xml"/><Relationship Id="rId2" Type="http://schemas.openxmlformats.org/officeDocument/2006/relationships/drawing" Target="../drawings/drawing23.xml"/><Relationship Id="rId1" Type="http://schemas.openxmlformats.org/officeDocument/2006/relationships/printerSettings" Target="../printerSettings/printerSettings23.bin"/><Relationship Id="rId6" Type="http://schemas.openxmlformats.org/officeDocument/2006/relationships/ctrlProp" Target="../ctrlProps/ctrlProp86.xml"/><Relationship Id="rId5" Type="http://schemas.openxmlformats.org/officeDocument/2006/relationships/image" Target="../media/image1.png"/><Relationship Id="rId10" Type="http://schemas.openxmlformats.org/officeDocument/2006/relationships/ctrlProp" Target="../ctrlProps/ctrlProp90.xml"/><Relationship Id="rId4" Type="http://schemas.openxmlformats.org/officeDocument/2006/relationships/oleObject" Target="../embeddings/oleObject14.bin"/><Relationship Id="rId9" Type="http://schemas.openxmlformats.org/officeDocument/2006/relationships/ctrlProp" Target="../ctrlProps/ctrlProp89.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8" Type="http://schemas.openxmlformats.org/officeDocument/2006/relationships/ctrlProp" Target="../ctrlProps/ctrlProp93.xml"/><Relationship Id="rId3" Type="http://schemas.openxmlformats.org/officeDocument/2006/relationships/vmlDrawing" Target="../drawings/vmlDrawing15.vml"/><Relationship Id="rId7" Type="http://schemas.openxmlformats.org/officeDocument/2006/relationships/ctrlProp" Target="../ctrlProps/ctrlProp92.xml"/><Relationship Id="rId2" Type="http://schemas.openxmlformats.org/officeDocument/2006/relationships/drawing" Target="../drawings/drawing25.xml"/><Relationship Id="rId1" Type="http://schemas.openxmlformats.org/officeDocument/2006/relationships/printerSettings" Target="../printerSettings/printerSettings25.bin"/><Relationship Id="rId6" Type="http://schemas.openxmlformats.org/officeDocument/2006/relationships/ctrlProp" Target="../ctrlProps/ctrlProp91.xml"/><Relationship Id="rId5" Type="http://schemas.openxmlformats.org/officeDocument/2006/relationships/image" Target="../media/image1.png"/><Relationship Id="rId10" Type="http://schemas.openxmlformats.org/officeDocument/2006/relationships/ctrlProp" Target="../ctrlProps/ctrlProp95.xml"/><Relationship Id="rId4" Type="http://schemas.openxmlformats.org/officeDocument/2006/relationships/oleObject" Target="../embeddings/oleObject15.bin"/><Relationship Id="rId9" Type="http://schemas.openxmlformats.org/officeDocument/2006/relationships/ctrlProp" Target="../ctrlProps/ctrlProp94.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8" Type="http://schemas.openxmlformats.org/officeDocument/2006/relationships/ctrlProp" Target="../ctrlProps/ctrlProp98.xml"/><Relationship Id="rId3" Type="http://schemas.openxmlformats.org/officeDocument/2006/relationships/vmlDrawing" Target="../drawings/vmlDrawing16.vml"/><Relationship Id="rId7" Type="http://schemas.openxmlformats.org/officeDocument/2006/relationships/ctrlProp" Target="../ctrlProps/ctrlProp97.xml"/><Relationship Id="rId2" Type="http://schemas.openxmlformats.org/officeDocument/2006/relationships/drawing" Target="../drawings/drawing27.xml"/><Relationship Id="rId1" Type="http://schemas.openxmlformats.org/officeDocument/2006/relationships/printerSettings" Target="../printerSettings/printerSettings27.bin"/><Relationship Id="rId6" Type="http://schemas.openxmlformats.org/officeDocument/2006/relationships/ctrlProp" Target="../ctrlProps/ctrlProp96.xml"/><Relationship Id="rId5" Type="http://schemas.openxmlformats.org/officeDocument/2006/relationships/image" Target="../media/image1.png"/><Relationship Id="rId10" Type="http://schemas.openxmlformats.org/officeDocument/2006/relationships/ctrlProp" Target="../ctrlProps/ctrlProp100.xml"/><Relationship Id="rId4" Type="http://schemas.openxmlformats.org/officeDocument/2006/relationships/oleObject" Target="../embeddings/oleObject16.bin"/><Relationship Id="rId9" Type="http://schemas.openxmlformats.org/officeDocument/2006/relationships/ctrlProp" Target="../ctrlProps/ctrlProp99.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8" Type="http://schemas.openxmlformats.org/officeDocument/2006/relationships/ctrlProp" Target="../ctrlProps/ctrlProp103.xml"/><Relationship Id="rId13" Type="http://schemas.openxmlformats.org/officeDocument/2006/relationships/ctrlProp" Target="../ctrlProps/ctrlProp108.xml"/><Relationship Id="rId3" Type="http://schemas.openxmlformats.org/officeDocument/2006/relationships/vmlDrawing" Target="../drawings/vmlDrawing17.vml"/><Relationship Id="rId7" Type="http://schemas.openxmlformats.org/officeDocument/2006/relationships/ctrlProp" Target="../ctrlProps/ctrlProp102.xml"/><Relationship Id="rId12" Type="http://schemas.openxmlformats.org/officeDocument/2006/relationships/ctrlProp" Target="../ctrlProps/ctrlProp107.xml"/><Relationship Id="rId2" Type="http://schemas.openxmlformats.org/officeDocument/2006/relationships/drawing" Target="../drawings/drawing29.xml"/><Relationship Id="rId1" Type="http://schemas.openxmlformats.org/officeDocument/2006/relationships/printerSettings" Target="../printerSettings/printerSettings29.bin"/><Relationship Id="rId6" Type="http://schemas.openxmlformats.org/officeDocument/2006/relationships/ctrlProp" Target="../ctrlProps/ctrlProp101.xml"/><Relationship Id="rId11" Type="http://schemas.openxmlformats.org/officeDocument/2006/relationships/ctrlProp" Target="../ctrlProps/ctrlProp106.xml"/><Relationship Id="rId5" Type="http://schemas.openxmlformats.org/officeDocument/2006/relationships/image" Target="../media/image1.png"/><Relationship Id="rId15" Type="http://schemas.openxmlformats.org/officeDocument/2006/relationships/ctrlProp" Target="../ctrlProps/ctrlProp110.xml"/><Relationship Id="rId10" Type="http://schemas.openxmlformats.org/officeDocument/2006/relationships/ctrlProp" Target="../ctrlProps/ctrlProp105.xml"/><Relationship Id="rId4" Type="http://schemas.openxmlformats.org/officeDocument/2006/relationships/oleObject" Target="../embeddings/oleObject17.bin"/><Relationship Id="rId9" Type="http://schemas.openxmlformats.org/officeDocument/2006/relationships/ctrlProp" Target="../ctrlProps/ctrlProp104.xml"/><Relationship Id="rId14" Type="http://schemas.openxmlformats.org/officeDocument/2006/relationships/ctrlProp" Target="../ctrlProps/ctrlProp109.xml"/></Relationships>
</file>

<file path=xl/worksheets/_rels/sheet30.xml.rels><?xml version="1.0" encoding="UTF-8" standalone="yes"?>
<Relationships xmlns="http://schemas.openxmlformats.org/package/2006/relationships"><Relationship Id="rId8" Type="http://schemas.openxmlformats.org/officeDocument/2006/relationships/ctrlProp" Target="../ctrlProps/ctrlProp113.xml"/><Relationship Id="rId3" Type="http://schemas.openxmlformats.org/officeDocument/2006/relationships/vmlDrawing" Target="../drawings/vmlDrawing18.vml"/><Relationship Id="rId7" Type="http://schemas.openxmlformats.org/officeDocument/2006/relationships/ctrlProp" Target="../ctrlProps/ctrlProp112.xml"/><Relationship Id="rId2" Type="http://schemas.openxmlformats.org/officeDocument/2006/relationships/drawing" Target="../drawings/drawing30.xml"/><Relationship Id="rId1" Type="http://schemas.openxmlformats.org/officeDocument/2006/relationships/printerSettings" Target="../printerSettings/printerSettings30.bin"/><Relationship Id="rId6" Type="http://schemas.openxmlformats.org/officeDocument/2006/relationships/ctrlProp" Target="../ctrlProps/ctrlProp111.xml"/><Relationship Id="rId5" Type="http://schemas.openxmlformats.org/officeDocument/2006/relationships/image" Target="../media/image1.png"/><Relationship Id="rId10" Type="http://schemas.openxmlformats.org/officeDocument/2006/relationships/ctrlProp" Target="../ctrlProps/ctrlProp115.xml"/><Relationship Id="rId4" Type="http://schemas.openxmlformats.org/officeDocument/2006/relationships/oleObject" Target="../embeddings/oleObject18.bin"/><Relationship Id="rId9" Type="http://schemas.openxmlformats.org/officeDocument/2006/relationships/ctrlProp" Target="../ctrlProps/ctrlProp114.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ctrlProp" Target="../ctrlProps/ctrlProp118.xml"/><Relationship Id="rId3" Type="http://schemas.openxmlformats.org/officeDocument/2006/relationships/vmlDrawing" Target="../drawings/vmlDrawing19.vml"/><Relationship Id="rId7" Type="http://schemas.openxmlformats.org/officeDocument/2006/relationships/ctrlProp" Target="../ctrlProps/ctrlProp117.xml"/><Relationship Id="rId2" Type="http://schemas.openxmlformats.org/officeDocument/2006/relationships/drawing" Target="../drawings/drawing32.xml"/><Relationship Id="rId1" Type="http://schemas.openxmlformats.org/officeDocument/2006/relationships/printerSettings" Target="../printerSettings/printerSettings32.bin"/><Relationship Id="rId6" Type="http://schemas.openxmlformats.org/officeDocument/2006/relationships/ctrlProp" Target="../ctrlProps/ctrlProp116.xml"/><Relationship Id="rId5" Type="http://schemas.openxmlformats.org/officeDocument/2006/relationships/image" Target="../media/image1.png"/><Relationship Id="rId10" Type="http://schemas.openxmlformats.org/officeDocument/2006/relationships/ctrlProp" Target="../ctrlProps/ctrlProp120.xml"/><Relationship Id="rId4" Type="http://schemas.openxmlformats.org/officeDocument/2006/relationships/oleObject" Target="../embeddings/oleObject19.bin"/><Relationship Id="rId9" Type="http://schemas.openxmlformats.org/officeDocument/2006/relationships/ctrlProp" Target="../ctrlProps/ctrlProp119.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ctrlProp" Target="../ctrlProps/ctrlProp123.xml"/><Relationship Id="rId3" Type="http://schemas.openxmlformats.org/officeDocument/2006/relationships/vmlDrawing" Target="../drawings/vmlDrawing20.vml"/><Relationship Id="rId7" Type="http://schemas.openxmlformats.org/officeDocument/2006/relationships/ctrlProp" Target="../ctrlProps/ctrlProp122.xml"/><Relationship Id="rId2" Type="http://schemas.openxmlformats.org/officeDocument/2006/relationships/drawing" Target="../drawings/drawing34.xml"/><Relationship Id="rId1" Type="http://schemas.openxmlformats.org/officeDocument/2006/relationships/printerSettings" Target="../printerSettings/printerSettings34.bin"/><Relationship Id="rId6" Type="http://schemas.openxmlformats.org/officeDocument/2006/relationships/ctrlProp" Target="../ctrlProps/ctrlProp121.xml"/><Relationship Id="rId5" Type="http://schemas.openxmlformats.org/officeDocument/2006/relationships/image" Target="../media/image1.png"/><Relationship Id="rId10" Type="http://schemas.openxmlformats.org/officeDocument/2006/relationships/ctrlProp" Target="../ctrlProps/ctrlProp125.xml"/><Relationship Id="rId4" Type="http://schemas.openxmlformats.org/officeDocument/2006/relationships/oleObject" Target="../embeddings/oleObject20.bin"/><Relationship Id="rId9" Type="http://schemas.openxmlformats.org/officeDocument/2006/relationships/ctrlProp" Target="../ctrlProps/ctrlProp124.xm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8" Type="http://schemas.openxmlformats.org/officeDocument/2006/relationships/ctrlProp" Target="../ctrlProps/ctrlProp128.xml"/><Relationship Id="rId13" Type="http://schemas.openxmlformats.org/officeDocument/2006/relationships/ctrlProp" Target="../ctrlProps/ctrlProp133.xml"/><Relationship Id="rId3" Type="http://schemas.openxmlformats.org/officeDocument/2006/relationships/vmlDrawing" Target="../drawings/vmlDrawing21.vml"/><Relationship Id="rId7" Type="http://schemas.openxmlformats.org/officeDocument/2006/relationships/ctrlProp" Target="../ctrlProps/ctrlProp127.xml"/><Relationship Id="rId12" Type="http://schemas.openxmlformats.org/officeDocument/2006/relationships/ctrlProp" Target="../ctrlProps/ctrlProp132.xml"/><Relationship Id="rId2" Type="http://schemas.openxmlformats.org/officeDocument/2006/relationships/drawing" Target="../drawings/drawing36.xml"/><Relationship Id="rId1" Type="http://schemas.openxmlformats.org/officeDocument/2006/relationships/printerSettings" Target="../printerSettings/printerSettings36.bin"/><Relationship Id="rId6" Type="http://schemas.openxmlformats.org/officeDocument/2006/relationships/ctrlProp" Target="../ctrlProps/ctrlProp126.xml"/><Relationship Id="rId11" Type="http://schemas.openxmlformats.org/officeDocument/2006/relationships/ctrlProp" Target="../ctrlProps/ctrlProp131.xml"/><Relationship Id="rId5" Type="http://schemas.openxmlformats.org/officeDocument/2006/relationships/image" Target="../media/image1.png"/><Relationship Id="rId15" Type="http://schemas.openxmlformats.org/officeDocument/2006/relationships/ctrlProp" Target="../ctrlProps/ctrlProp135.xml"/><Relationship Id="rId10" Type="http://schemas.openxmlformats.org/officeDocument/2006/relationships/ctrlProp" Target="../ctrlProps/ctrlProp130.xml"/><Relationship Id="rId4" Type="http://schemas.openxmlformats.org/officeDocument/2006/relationships/oleObject" Target="../embeddings/oleObject21.bin"/><Relationship Id="rId9" Type="http://schemas.openxmlformats.org/officeDocument/2006/relationships/ctrlProp" Target="../ctrlProps/ctrlProp129.xml"/><Relationship Id="rId14" Type="http://schemas.openxmlformats.org/officeDocument/2006/relationships/ctrlProp" Target="../ctrlProps/ctrlProp134.xml"/></Relationships>
</file>

<file path=xl/worksheets/_rels/sheet37.xml.rels><?xml version="1.0" encoding="UTF-8" standalone="yes"?>
<Relationships xmlns="http://schemas.openxmlformats.org/package/2006/relationships"><Relationship Id="rId8" Type="http://schemas.openxmlformats.org/officeDocument/2006/relationships/ctrlProp" Target="../ctrlProps/ctrlProp138.xml"/><Relationship Id="rId3" Type="http://schemas.openxmlformats.org/officeDocument/2006/relationships/vmlDrawing" Target="../drawings/vmlDrawing22.vml"/><Relationship Id="rId7" Type="http://schemas.openxmlformats.org/officeDocument/2006/relationships/ctrlProp" Target="../ctrlProps/ctrlProp137.xml"/><Relationship Id="rId2" Type="http://schemas.openxmlformats.org/officeDocument/2006/relationships/drawing" Target="../drawings/drawing37.xml"/><Relationship Id="rId1" Type="http://schemas.openxmlformats.org/officeDocument/2006/relationships/printerSettings" Target="../printerSettings/printerSettings37.bin"/><Relationship Id="rId6" Type="http://schemas.openxmlformats.org/officeDocument/2006/relationships/ctrlProp" Target="../ctrlProps/ctrlProp136.xml"/><Relationship Id="rId5" Type="http://schemas.openxmlformats.org/officeDocument/2006/relationships/image" Target="../media/image1.png"/><Relationship Id="rId10" Type="http://schemas.openxmlformats.org/officeDocument/2006/relationships/ctrlProp" Target="../ctrlProps/ctrlProp140.xml"/><Relationship Id="rId4" Type="http://schemas.openxmlformats.org/officeDocument/2006/relationships/oleObject" Target="../embeddings/oleObject22.bin"/><Relationship Id="rId9" Type="http://schemas.openxmlformats.org/officeDocument/2006/relationships/ctrlProp" Target="../ctrlProps/ctrlProp139.xml"/></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8" Type="http://schemas.openxmlformats.org/officeDocument/2006/relationships/ctrlProp" Target="../ctrlProps/ctrlProp143.xml"/><Relationship Id="rId3" Type="http://schemas.openxmlformats.org/officeDocument/2006/relationships/vmlDrawing" Target="../drawings/vmlDrawing23.vml"/><Relationship Id="rId7" Type="http://schemas.openxmlformats.org/officeDocument/2006/relationships/ctrlProp" Target="../ctrlProps/ctrlProp142.xml"/><Relationship Id="rId2" Type="http://schemas.openxmlformats.org/officeDocument/2006/relationships/drawing" Target="../drawings/drawing39.xml"/><Relationship Id="rId1" Type="http://schemas.openxmlformats.org/officeDocument/2006/relationships/printerSettings" Target="../printerSettings/printerSettings39.bin"/><Relationship Id="rId6" Type="http://schemas.openxmlformats.org/officeDocument/2006/relationships/ctrlProp" Target="../ctrlProps/ctrlProp141.xml"/><Relationship Id="rId5" Type="http://schemas.openxmlformats.org/officeDocument/2006/relationships/image" Target="../media/image1.png"/><Relationship Id="rId10" Type="http://schemas.openxmlformats.org/officeDocument/2006/relationships/ctrlProp" Target="../ctrlProps/ctrlProp145.xml"/><Relationship Id="rId4" Type="http://schemas.openxmlformats.org/officeDocument/2006/relationships/oleObject" Target="../embeddings/oleObject23.bin"/><Relationship Id="rId9" Type="http://schemas.openxmlformats.org/officeDocument/2006/relationships/ctrlProp" Target="../ctrlProps/ctrlProp144.xm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8" Type="http://schemas.openxmlformats.org/officeDocument/2006/relationships/ctrlProp" Target="../ctrlProps/ctrlProp148.xml"/><Relationship Id="rId3" Type="http://schemas.openxmlformats.org/officeDocument/2006/relationships/vmlDrawing" Target="../drawings/vmlDrawing24.vml"/><Relationship Id="rId7" Type="http://schemas.openxmlformats.org/officeDocument/2006/relationships/ctrlProp" Target="../ctrlProps/ctrlProp147.xml"/><Relationship Id="rId2" Type="http://schemas.openxmlformats.org/officeDocument/2006/relationships/drawing" Target="../drawings/drawing41.xml"/><Relationship Id="rId1" Type="http://schemas.openxmlformats.org/officeDocument/2006/relationships/printerSettings" Target="../printerSettings/printerSettings41.bin"/><Relationship Id="rId6" Type="http://schemas.openxmlformats.org/officeDocument/2006/relationships/ctrlProp" Target="../ctrlProps/ctrlProp146.xml"/><Relationship Id="rId5" Type="http://schemas.openxmlformats.org/officeDocument/2006/relationships/image" Target="../media/image1.png"/><Relationship Id="rId10" Type="http://schemas.openxmlformats.org/officeDocument/2006/relationships/ctrlProp" Target="../ctrlProps/ctrlProp150.xml"/><Relationship Id="rId4" Type="http://schemas.openxmlformats.org/officeDocument/2006/relationships/oleObject" Target="../embeddings/oleObject24.bin"/><Relationship Id="rId9" Type="http://schemas.openxmlformats.org/officeDocument/2006/relationships/ctrlProp" Target="../ctrlProps/ctrlProp149.xml"/></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8" Type="http://schemas.openxmlformats.org/officeDocument/2006/relationships/ctrlProp" Target="../ctrlProps/ctrlProp153.xml"/><Relationship Id="rId13" Type="http://schemas.openxmlformats.org/officeDocument/2006/relationships/ctrlProp" Target="../ctrlProps/ctrlProp158.xml"/><Relationship Id="rId3" Type="http://schemas.openxmlformats.org/officeDocument/2006/relationships/vmlDrawing" Target="../drawings/vmlDrawing25.vml"/><Relationship Id="rId7" Type="http://schemas.openxmlformats.org/officeDocument/2006/relationships/ctrlProp" Target="../ctrlProps/ctrlProp152.xml"/><Relationship Id="rId12" Type="http://schemas.openxmlformats.org/officeDocument/2006/relationships/ctrlProp" Target="../ctrlProps/ctrlProp157.xml"/><Relationship Id="rId2" Type="http://schemas.openxmlformats.org/officeDocument/2006/relationships/drawing" Target="../drawings/drawing43.xml"/><Relationship Id="rId1" Type="http://schemas.openxmlformats.org/officeDocument/2006/relationships/printerSettings" Target="../printerSettings/printerSettings43.bin"/><Relationship Id="rId6" Type="http://schemas.openxmlformats.org/officeDocument/2006/relationships/ctrlProp" Target="../ctrlProps/ctrlProp151.xml"/><Relationship Id="rId11" Type="http://schemas.openxmlformats.org/officeDocument/2006/relationships/ctrlProp" Target="../ctrlProps/ctrlProp156.xml"/><Relationship Id="rId5" Type="http://schemas.openxmlformats.org/officeDocument/2006/relationships/image" Target="../media/image1.png"/><Relationship Id="rId15" Type="http://schemas.openxmlformats.org/officeDocument/2006/relationships/ctrlProp" Target="../ctrlProps/ctrlProp160.xml"/><Relationship Id="rId10" Type="http://schemas.openxmlformats.org/officeDocument/2006/relationships/ctrlProp" Target="../ctrlProps/ctrlProp155.xml"/><Relationship Id="rId4" Type="http://schemas.openxmlformats.org/officeDocument/2006/relationships/oleObject" Target="../embeddings/oleObject25.bin"/><Relationship Id="rId9" Type="http://schemas.openxmlformats.org/officeDocument/2006/relationships/ctrlProp" Target="../ctrlProps/ctrlProp154.xml"/><Relationship Id="rId14" Type="http://schemas.openxmlformats.org/officeDocument/2006/relationships/ctrlProp" Target="../ctrlProps/ctrlProp159.xml"/></Relationships>
</file>

<file path=xl/worksheets/_rels/sheet44.xml.rels><?xml version="1.0" encoding="UTF-8" standalone="yes"?>
<Relationships xmlns="http://schemas.openxmlformats.org/package/2006/relationships"><Relationship Id="rId8" Type="http://schemas.openxmlformats.org/officeDocument/2006/relationships/ctrlProp" Target="../ctrlProps/ctrlProp163.xml"/><Relationship Id="rId3" Type="http://schemas.openxmlformats.org/officeDocument/2006/relationships/vmlDrawing" Target="../drawings/vmlDrawing26.vml"/><Relationship Id="rId7" Type="http://schemas.openxmlformats.org/officeDocument/2006/relationships/ctrlProp" Target="../ctrlProps/ctrlProp162.xml"/><Relationship Id="rId2" Type="http://schemas.openxmlformats.org/officeDocument/2006/relationships/drawing" Target="../drawings/drawing44.xml"/><Relationship Id="rId1" Type="http://schemas.openxmlformats.org/officeDocument/2006/relationships/printerSettings" Target="../printerSettings/printerSettings44.bin"/><Relationship Id="rId6" Type="http://schemas.openxmlformats.org/officeDocument/2006/relationships/ctrlProp" Target="../ctrlProps/ctrlProp161.xml"/><Relationship Id="rId5" Type="http://schemas.openxmlformats.org/officeDocument/2006/relationships/image" Target="../media/image1.png"/><Relationship Id="rId10" Type="http://schemas.openxmlformats.org/officeDocument/2006/relationships/ctrlProp" Target="../ctrlProps/ctrlProp165.xml"/><Relationship Id="rId4" Type="http://schemas.openxmlformats.org/officeDocument/2006/relationships/oleObject" Target="../embeddings/oleObject26.bin"/><Relationship Id="rId9" Type="http://schemas.openxmlformats.org/officeDocument/2006/relationships/ctrlProp" Target="../ctrlProps/ctrlProp164.xm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8" Type="http://schemas.openxmlformats.org/officeDocument/2006/relationships/ctrlProp" Target="../ctrlProps/ctrlProp168.xml"/><Relationship Id="rId3" Type="http://schemas.openxmlformats.org/officeDocument/2006/relationships/vmlDrawing" Target="../drawings/vmlDrawing27.vml"/><Relationship Id="rId7" Type="http://schemas.openxmlformats.org/officeDocument/2006/relationships/ctrlProp" Target="../ctrlProps/ctrlProp167.xml"/><Relationship Id="rId2" Type="http://schemas.openxmlformats.org/officeDocument/2006/relationships/drawing" Target="../drawings/drawing46.xml"/><Relationship Id="rId1" Type="http://schemas.openxmlformats.org/officeDocument/2006/relationships/printerSettings" Target="../printerSettings/printerSettings46.bin"/><Relationship Id="rId6" Type="http://schemas.openxmlformats.org/officeDocument/2006/relationships/ctrlProp" Target="../ctrlProps/ctrlProp166.xml"/><Relationship Id="rId5" Type="http://schemas.openxmlformats.org/officeDocument/2006/relationships/image" Target="../media/image1.png"/><Relationship Id="rId10" Type="http://schemas.openxmlformats.org/officeDocument/2006/relationships/ctrlProp" Target="../ctrlProps/ctrlProp170.xml"/><Relationship Id="rId4" Type="http://schemas.openxmlformats.org/officeDocument/2006/relationships/oleObject" Target="../embeddings/oleObject27.bin"/><Relationship Id="rId9" Type="http://schemas.openxmlformats.org/officeDocument/2006/relationships/ctrlProp" Target="../ctrlProps/ctrlProp169.xml"/></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ctrlProp" Target="../ctrlProps/ctrlProp173.xml"/><Relationship Id="rId3" Type="http://schemas.openxmlformats.org/officeDocument/2006/relationships/vmlDrawing" Target="../drawings/vmlDrawing28.vml"/><Relationship Id="rId7" Type="http://schemas.openxmlformats.org/officeDocument/2006/relationships/ctrlProp" Target="../ctrlProps/ctrlProp172.xml"/><Relationship Id="rId2" Type="http://schemas.openxmlformats.org/officeDocument/2006/relationships/drawing" Target="../drawings/drawing48.xml"/><Relationship Id="rId1" Type="http://schemas.openxmlformats.org/officeDocument/2006/relationships/printerSettings" Target="../printerSettings/printerSettings48.bin"/><Relationship Id="rId6" Type="http://schemas.openxmlformats.org/officeDocument/2006/relationships/ctrlProp" Target="../ctrlProps/ctrlProp171.xml"/><Relationship Id="rId5" Type="http://schemas.openxmlformats.org/officeDocument/2006/relationships/image" Target="../media/image1.png"/><Relationship Id="rId10" Type="http://schemas.openxmlformats.org/officeDocument/2006/relationships/ctrlProp" Target="../ctrlProps/ctrlProp175.xml"/><Relationship Id="rId4" Type="http://schemas.openxmlformats.org/officeDocument/2006/relationships/oleObject" Target="../embeddings/oleObject28.bin"/><Relationship Id="rId9" Type="http://schemas.openxmlformats.org/officeDocument/2006/relationships/ctrlProp" Target="../ctrlProps/ctrlProp174.xm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8" Type="http://schemas.openxmlformats.org/officeDocument/2006/relationships/ctrlProp" Target="../ctrlProps/ctrlProp178.xml"/><Relationship Id="rId13" Type="http://schemas.openxmlformats.org/officeDocument/2006/relationships/ctrlProp" Target="../ctrlProps/ctrlProp183.xml"/><Relationship Id="rId3" Type="http://schemas.openxmlformats.org/officeDocument/2006/relationships/vmlDrawing" Target="../drawings/vmlDrawing29.vml"/><Relationship Id="rId7" Type="http://schemas.openxmlformats.org/officeDocument/2006/relationships/ctrlProp" Target="../ctrlProps/ctrlProp177.xml"/><Relationship Id="rId12" Type="http://schemas.openxmlformats.org/officeDocument/2006/relationships/ctrlProp" Target="../ctrlProps/ctrlProp182.xml"/><Relationship Id="rId2" Type="http://schemas.openxmlformats.org/officeDocument/2006/relationships/drawing" Target="../drawings/drawing50.xml"/><Relationship Id="rId1" Type="http://schemas.openxmlformats.org/officeDocument/2006/relationships/printerSettings" Target="../printerSettings/printerSettings50.bin"/><Relationship Id="rId6" Type="http://schemas.openxmlformats.org/officeDocument/2006/relationships/ctrlProp" Target="../ctrlProps/ctrlProp176.xml"/><Relationship Id="rId11" Type="http://schemas.openxmlformats.org/officeDocument/2006/relationships/ctrlProp" Target="../ctrlProps/ctrlProp181.xml"/><Relationship Id="rId5" Type="http://schemas.openxmlformats.org/officeDocument/2006/relationships/image" Target="../media/image1.png"/><Relationship Id="rId15" Type="http://schemas.openxmlformats.org/officeDocument/2006/relationships/ctrlProp" Target="../ctrlProps/ctrlProp185.xml"/><Relationship Id="rId10" Type="http://schemas.openxmlformats.org/officeDocument/2006/relationships/ctrlProp" Target="../ctrlProps/ctrlProp180.xml"/><Relationship Id="rId4" Type="http://schemas.openxmlformats.org/officeDocument/2006/relationships/oleObject" Target="../embeddings/oleObject29.bin"/><Relationship Id="rId9" Type="http://schemas.openxmlformats.org/officeDocument/2006/relationships/ctrlProp" Target="../ctrlProps/ctrlProp179.xml"/><Relationship Id="rId14" Type="http://schemas.openxmlformats.org/officeDocument/2006/relationships/ctrlProp" Target="../ctrlProps/ctrlProp184.xml"/></Relationships>
</file>

<file path=xl/worksheets/_rels/sheet51.xml.rels><?xml version="1.0" encoding="UTF-8" standalone="yes"?>
<Relationships xmlns="http://schemas.openxmlformats.org/package/2006/relationships"><Relationship Id="rId8" Type="http://schemas.openxmlformats.org/officeDocument/2006/relationships/ctrlProp" Target="../ctrlProps/ctrlProp188.xml"/><Relationship Id="rId3" Type="http://schemas.openxmlformats.org/officeDocument/2006/relationships/vmlDrawing" Target="../drawings/vmlDrawing30.vml"/><Relationship Id="rId7" Type="http://schemas.openxmlformats.org/officeDocument/2006/relationships/ctrlProp" Target="../ctrlProps/ctrlProp187.xml"/><Relationship Id="rId2" Type="http://schemas.openxmlformats.org/officeDocument/2006/relationships/drawing" Target="../drawings/drawing51.xml"/><Relationship Id="rId1" Type="http://schemas.openxmlformats.org/officeDocument/2006/relationships/printerSettings" Target="../printerSettings/printerSettings51.bin"/><Relationship Id="rId6" Type="http://schemas.openxmlformats.org/officeDocument/2006/relationships/ctrlProp" Target="../ctrlProps/ctrlProp186.xml"/><Relationship Id="rId5" Type="http://schemas.openxmlformats.org/officeDocument/2006/relationships/image" Target="../media/image1.png"/><Relationship Id="rId10" Type="http://schemas.openxmlformats.org/officeDocument/2006/relationships/ctrlProp" Target="../ctrlProps/ctrlProp190.xml"/><Relationship Id="rId4" Type="http://schemas.openxmlformats.org/officeDocument/2006/relationships/oleObject" Target="../embeddings/oleObject30.bin"/><Relationship Id="rId9" Type="http://schemas.openxmlformats.org/officeDocument/2006/relationships/ctrlProp" Target="../ctrlProps/ctrlProp189.xml"/></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8" Type="http://schemas.openxmlformats.org/officeDocument/2006/relationships/ctrlProp" Target="../ctrlProps/ctrlProp193.xml"/><Relationship Id="rId3" Type="http://schemas.openxmlformats.org/officeDocument/2006/relationships/vmlDrawing" Target="../drawings/vmlDrawing31.vml"/><Relationship Id="rId7" Type="http://schemas.openxmlformats.org/officeDocument/2006/relationships/ctrlProp" Target="../ctrlProps/ctrlProp192.xml"/><Relationship Id="rId2" Type="http://schemas.openxmlformats.org/officeDocument/2006/relationships/drawing" Target="../drawings/drawing53.xml"/><Relationship Id="rId1" Type="http://schemas.openxmlformats.org/officeDocument/2006/relationships/printerSettings" Target="../printerSettings/printerSettings53.bin"/><Relationship Id="rId6" Type="http://schemas.openxmlformats.org/officeDocument/2006/relationships/ctrlProp" Target="../ctrlProps/ctrlProp191.xml"/><Relationship Id="rId5" Type="http://schemas.openxmlformats.org/officeDocument/2006/relationships/image" Target="../media/image1.png"/><Relationship Id="rId10" Type="http://schemas.openxmlformats.org/officeDocument/2006/relationships/ctrlProp" Target="../ctrlProps/ctrlProp195.xml"/><Relationship Id="rId4" Type="http://schemas.openxmlformats.org/officeDocument/2006/relationships/oleObject" Target="../embeddings/oleObject31.bin"/><Relationship Id="rId9" Type="http://schemas.openxmlformats.org/officeDocument/2006/relationships/ctrlProp" Target="../ctrlProps/ctrlProp194.xml"/></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8" Type="http://schemas.openxmlformats.org/officeDocument/2006/relationships/ctrlProp" Target="../ctrlProps/ctrlProp198.xml"/><Relationship Id="rId3" Type="http://schemas.openxmlformats.org/officeDocument/2006/relationships/vmlDrawing" Target="../drawings/vmlDrawing32.vml"/><Relationship Id="rId7" Type="http://schemas.openxmlformats.org/officeDocument/2006/relationships/ctrlProp" Target="../ctrlProps/ctrlProp197.xml"/><Relationship Id="rId2" Type="http://schemas.openxmlformats.org/officeDocument/2006/relationships/drawing" Target="../drawings/drawing55.xml"/><Relationship Id="rId1" Type="http://schemas.openxmlformats.org/officeDocument/2006/relationships/printerSettings" Target="../printerSettings/printerSettings55.bin"/><Relationship Id="rId6" Type="http://schemas.openxmlformats.org/officeDocument/2006/relationships/ctrlProp" Target="../ctrlProps/ctrlProp196.xml"/><Relationship Id="rId5" Type="http://schemas.openxmlformats.org/officeDocument/2006/relationships/image" Target="../media/image1.png"/><Relationship Id="rId10" Type="http://schemas.openxmlformats.org/officeDocument/2006/relationships/ctrlProp" Target="../ctrlProps/ctrlProp200.xml"/><Relationship Id="rId4" Type="http://schemas.openxmlformats.org/officeDocument/2006/relationships/oleObject" Target="../embeddings/oleObject32.bin"/><Relationship Id="rId9" Type="http://schemas.openxmlformats.org/officeDocument/2006/relationships/ctrlProp" Target="../ctrlProps/ctrlProp199.xml"/></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8" Type="http://schemas.openxmlformats.org/officeDocument/2006/relationships/ctrlProp" Target="../ctrlProps/ctrlProp203.xml"/><Relationship Id="rId13" Type="http://schemas.openxmlformats.org/officeDocument/2006/relationships/ctrlProp" Target="../ctrlProps/ctrlProp208.xml"/><Relationship Id="rId3" Type="http://schemas.openxmlformats.org/officeDocument/2006/relationships/vmlDrawing" Target="../drawings/vmlDrawing33.vml"/><Relationship Id="rId7" Type="http://schemas.openxmlformats.org/officeDocument/2006/relationships/ctrlProp" Target="../ctrlProps/ctrlProp202.xml"/><Relationship Id="rId12" Type="http://schemas.openxmlformats.org/officeDocument/2006/relationships/ctrlProp" Target="../ctrlProps/ctrlProp207.xml"/><Relationship Id="rId2" Type="http://schemas.openxmlformats.org/officeDocument/2006/relationships/drawing" Target="../drawings/drawing57.xml"/><Relationship Id="rId1" Type="http://schemas.openxmlformats.org/officeDocument/2006/relationships/printerSettings" Target="../printerSettings/printerSettings57.bin"/><Relationship Id="rId6" Type="http://schemas.openxmlformats.org/officeDocument/2006/relationships/ctrlProp" Target="../ctrlProps/ctrlProp201.xml"/><Relationship Id="rId11" Type="http://schemas.openxmlformats.org/officeDocument/2006/relationships/ctrlProp" Target="../ctrlProps/ctrlProp206.xml"/><Relationship Id="rId5" Type="http://schemas.openxmlformats.org/officeDocument/2006/relationships/image" Target="../media/image1.png"/><Relationship Id="rId15" Type="http://schemas.openxmlformats.org/officeDocument/2006/relationships/ctrlProp" Target="../ctrlProps/ctrlProp210.xml"/><Relationship Id="rId10" Type="http://schemas.openxmlformats.org/officeDocument/2006/relationships/ctrlProp" Target="../ctrlProps/ctrlProp205.xml"/><Relationship Id="rId4" Type="http://schemas.openxmlformats.org/officeDocument/2006/relationships/oleObject" Target="../embeddings/oleObject33.bin"/><Relationship Id="rId9" Type="http://schemas.openxmlformats.org/officeDocument/2006/relationships/ctrlProp" Target="../ctrlProps/ctrlProp204.xml"/><Relationship Id="rId14" Type="http://schemas.openxmlformats.org/officeDocument/2006/relationships/ctrlProp" Target="../ctrlProps/ctrlProp209.xml"/></Relationships>
</file>

<file path=xl/worksheets/_rels/sheet58.xml.rels><?xml version="1.0" encoding="UTF-8" standalone="yes"?>
<Relationships xmlns="http://schemas.openxmlformats.org/package/2006/relationships"><Relationship Id="rId8" Type="http://schemas.openxmlformats.org/officeDocument/2006/relationships/ctrlProp" Target="../ctrlProps/ctrlProp213.xml"/><Relationship Id="rId3" Type="http://schemas.openxmlformats.org/officeDocument/2006/relationships/vmlDrawing" Target="../drawings/vmlDrawing34.vml"/><Relationship Id="rId7" Type="http://schemas.openxmlformats.org/officeDocument/2006/relationships/ctrlProp" Target="../ctrlProps/ctrlProp212.xml"/><Relationship Id="rId2" Type="http://schemas.openxmlformats.org/officeDocument/2006/relationships/drawing" Target="../drawings/drawing58.xml"/><Relationship Id="rId1" Type="http://schemas.openxmlformats.org/officeDocument/2006/relationships/printerSettings" Target="../printerSettings/printerSettings58.bin"/><Relationship Id="rId6" Type="http://schemas.openxmlformats.org/officeDocument/2006/relationships/ctrlProp" Target="../ctrlProps/ctrlProp211.xml"/><Relationship Id="rId5" Type="http://schemas.openxmlformats.org/officeDocument/2006/relationships/image" Target="../media/image1.png"/><Relationship Id="rId10" Type="http://schemas.openxmlformats.org/officeDocument/2006/relationships/ctrlProp" Target="../ctrlProps/ctrlProp215.xml"/><Relationship Id="rId4" Type="http://schemas.openxmlformats.org/officeDocument/2006/relationships/oleObject" Target="../embeddings/oleObject34.bin"/><Relationship Id="rId9" Type="http://schemas.openxmlformats.org/officeDocument/2006/relationships/ctrlProp" Target="../ctrlProps/ctrlProp214.xml"/></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8" Type="http://schemas.openxmlformats.org/officeDocument/2006/relationships/ctrlProp" Target="../ctrlProps/ctrlProp218.xml"/><Relationship Id="rId3" Type="http://schemas.openxmlformats.org/officeDocument/2006/relationships/vmlDrawing" Target="../drawings/vmlDrawing35.vml"/><Relationship Id="rId7" Type="http://schemas.openxmlformats.org/officeDocument/2006/relationships/ctrlProp" Target="../ctrlProps/ctrlProp217.xml"/><Relationship Id="rId2" Type="http://schemas.openxmlformats.org/officeDocument/2006/relationships/drawing" Target="../drawings/drawing60.xml"/><Relationship Id="rId1" Type="http://schemas.openxmlformats.org/officeDocument/2006/relationships/printerSettings" Target="../printerSettings/printerSettings60.bin"/><Relationship Id="rId6" Type="http://schemas.openxmlformats.org/officeDocument/2006/relationships/ctrlProp" Target="../ctrlProps/ctrlProp216.xml"/><Relationship Id="rId5" Type="http://schemas.openxmlformats.org/officeDocument/2006/relationships/image" Target="../media/image1.png"/><Relationship Id="rId10" Type="http://schemas.openxmlformats.org/officeDocument/2006/relationships/ctrlProp" Target="../ctrlProps/ctrlProp220.xml"/><Relationship Id="rId4" Type="http://schemas.openxmlformats.org/officeDocument/2006/relationships/oleObject" Target="../embeddings/oleObject35.bin"/><Relationship Id="rId9" Type="http://schemas.openxmlformats.org/officeDocument/2006/relationships/ctrlProp" Target="../ctrlProps/ctrlProp219.xml"/></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8" Type="http://schemas.openxmlformats.org/officeDocument/2006/relationships/ctrlProp" Target="../ctrlProps/ctrlProp223.xml"/><Relationship Id="rId3" Type="http://schemas.openxmlformats.org/officeDocument/2006/relationships/vmlDrawing" Target="../drawings/vmlDrawing36.vml"/><Relationship Id="rId7" Type="http://schemas.openxmlformats.org/officeDocument/2006/relationships/ctrlProp" Target="../ctrlProps/ctrlProp222.xml"/><Relationship Id="rId2" Type="http://schemas.openxmlformats.org/officeDocument/2006/relationships/drawing" Target="../drawings/drawing62.xml"/><Relationship Id="rId1" Type="http://schemas.openxmlformats.org/officeDocument/2006/relationships/printerSettings" Target="../printerSettings/printerSettings62.bin"/><Relationship Id="rId6" Type="http://schemas.openxmlformats.org/officeDocument/2006/relationships/ctrlProp" Target="../ctrlProps/ctrlProp221.xml"/><Relationship Id="rId5" Type="http://schemas.openxmlformats.org/officeDocument/2006/relationships/image" Target="../media/image1.png"/><Relationship Id="rId10" Type="http://schemas.openxmlformats.org/officeDocument/2006/relationships/ctrlProp" Target="../ctrlProps/ctrlProp225.xml"/><Relationship Id="rId4" Type="http://schemas.openxmlformats.org/officeDocument/2006/relationships/oleObject" Target="../embeddings/oleObject36.bin"/><Relationship Id="rId9" Type="http://schemas.openxmlformats.org/officeDocument/2006/relationships/ctrlProp" Target="../ctrlProps/ctrlProp224.xml"/></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8" Type="http://schemas.openxmlformats.org/officeDocument/2006/relationships/ctrlProp" Target="../ctrlProps/ctrlProp228.xml"/><Relationship Id="rId13" Type="http://schemas.openxmlformats.org/officeDocument/2006/relationships/ctrlProp" Target="../ctrlProps/ctrlProp233.xml"/><Relationship Id="rId3" Type="http://schemas.openxmlformats.org/officeDocument/2006/relationships/vmlDrawing" Target="../drawings/vmlDrawing37.vml"/><Relationship Id="rId7" Type="http://schemas.openxmlformats.org/officeDocument/2006/relationships/ctrlProp" Target="../ctrlProps/ctrlProp227.xml"/><Relationship Id="rId12" Type="http://schemas.openxmlformats.org/officeDocument/2006/relationships/ctrlProp" Target="../ctrlProps/ctrlProp232.xml"/><Relationship Id="rId2" Type="http://schemas.openxmlformats.org/officeDocument/2006/relationships/drawing" Target="../drawings/drawing64.xml"/><Relationship Id="rId1" Type="http://schemas.openxmlformats.org/officeDocument/2006/relationships/printerSettings" Target="../printerSettings/printerSettings64.bin"/><Relationship Id="rId6" Type="http://schemas.openxmlformats.org/officeDocument/2006/relationships/ctrlProp" Target="../ctrlProps/ctrlProp226.xml"/><Relationship Id="rId11" Type="http://schemas.openxmlformats.org/officeDocument/2006/relationships/ctrlProp" Target="../ctrlProps/ctrlProp231.xml"/><Relationship Id="rId5" Type="http://schemas.openxmlformats.org/officeDocument/2006/relationships/image" Target="../media/image1.png"/><Relationship Id="rId15" Type="http://schemas.openxmlformats.org/officeDocument/2006/relationships/ctrlProp" Target="../ctrlProps/ctrlProp235.xml"/><Relationship Id="rId10" Type="http://schemas.openxmlformats.org/officeDocument/2006/relationships/ctrlProp" Target="../ctrlProps/ctrlProp230.xml"/><Relationship Id="rId4" Type="http://schemas.openxmlformats.org/officeDocument/2006/relationships/oleObject" Target="../embeddings/oleObject37.bin"/><Relationship Id="rId9" Type="http://schemas.openxmlformats.org/officeDocument/2006/relationships/ctrlProp" Target="../ctrlProps/ctrlProp229.xml"/><Relationship Id="rId14" Type="http://schemas.openxmlformats.org/officeDocument/2006/relationships/ctrlProp" Target="../ctrlProps/ctrlProp234.xml"/></Relationships>
</file>

<file path=xl/worksheets/_rels/sheet65.xml.rels><?xml version="1.0" encoding="UTF-8" standalone="yes"?>
<Relationships xmlns="http://schemas.openxmlformats.org/package/2006/relationships"><Relationship Id="rId8" Type="http://schemas.openxmlformats.org/officeDocument/2006/relationships/ctrlProp" Target="../ctrlProps/ctrlProp238.xml"/><Relationship Id="rId3" Type="http://schemas.openxmlformats.org/officeDocument/2006/relationships/vmlDrawing" Target="../drawings/vmlDrawing38.vml"/><Relationship Id="rId7" Type="http://schemas.openxmlformats.org/officeDocument/2006/relationships/ctrlProp" Target="../ctrlProps/ctrlProp237.xml"/><Relationship Id="rId2" Type="http://schemas.openxmlformats.org/officeDocument/2006/relationships/drawing" Target="../drawings/drawing65.xml"/><Relationship Id="rId1" Type="http://schemas.openxmlformats.org/officeDocument/2006/relationships/printerSettings" Target="../printerSettings/printerSettings65.bin"/><Relationship Id="rId6" Type="http://schemas.openxmlformats.org/officeDocument/2006/relationships/ctrlProp" Target="../ctrlProps/ctrlProp236.xml"/><Relationship Id="rId5" Type="http://schemas.openxmlformats.org/officeDocument/2006/relationships/image" Target="../media/image1.png"/><Relationship Id="rId10" Type="http://schemas.openxmlformats.org/officeDocument/2006/relationships/ctrlProp" Target="../ctrlProps/ctrlProp240.xml"/><Relationship Id="rId4" Type="http://schemas.openxmlformats.org/officeDocument/2006/relationships/oleObject" Target="../embeddings/oleObject38.bin"/><Relationship Id="rId9" Type="http://schemas.openxmlformats.org/officeDocument/2006/relationships/ctrlProp" Target="../ctrlProps/ctrlProp239.xm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8" Type="http://schemas.openxmlformats.org/officeDocument/2006/relationships/ctrlProp" Target="../ctrlProps/ctrlProp243.xml"/><Relationship Id="rId3" Type="http://schemas.openxmlformats.org/officeDocument/2006/relationships/vmlDrawing" Target="../drawings/vmlDrawing39.vml"/><Relationship Id="rId7" Type="http://schemas.openxmlformats.org/officeDocument/2006/relationships/ctrlProp" Target="../ctrlProps/ctrlProp242.xml"/><Relationship Id="rId2" Type="http://schemas.openxmlformats.org/officeDocument/2006/relationships/drawing" Target="../drawings/drawing67.xml"/><Relationship Id="rId1" Type="http://schemas.openxmlformats.org/officeDocument/2006/relationships/printerSettings" Target="../printerSettings/printerSettings67.bin"/><Relationship Id="rId6" Type="http://schemas.openxmlformats.org/officeDocument/2006/relationships/ctrlProp" Target="../ctrlProps/ctrlProp241.xml"/><Relationship Id="rId5" Type="http://schemas.openxmlformats.org/officeDocument/2006/relationships/image" Target="../media/image1.png"/><Relationship Id="rId10" Type="http://schemas.openxmlformats.org/officeDocument/2006/relationships/ctrlProp" Target="../ctrlProps/ctrlProp245.xml"/><Relationship Id="rId4" Type="http://schemas.openxmlformats.org/officeDocument/2006/relationships/oleObject" Target="../embeddings/oleObject39.bin"/><Relationship Id="rId9" Type="http://schemas.openxmlformats.org/officeDocument/2006/relationships/ctrlProp" Target="../ctrlProps/ctrlProp244.xml"/></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8" Type="http://schemas.openxmlformats.org/officeDocument/2006/relationships/ctrlProp" Target="../ctrlProps/ctrlProp248.xml"/><Relationship Id="rId3" Type="http://schemas.openxmlformats.org/officeDocument/2006/relationships/vmlDrawing" Target="../drawings/vmlDrawing40.vml"/><Relationship Id="rId7" Type="http://schemas.openxmlformats.org/officeDocument/2006/relationships/ctrlProp" Target="../ctrlProps/ctrlProp247.xml"/><Relationship Id="rId2" Type="http://schemas.openxmlformats.org/officeDocument/2006/relationships/drawing" Target="../drawings/drawing69.xml"/><Relationship Id="rId1" Type="http://schemas.openxmlformats.org/officeDocument/2006/relationships/printerSettings" Target="../printerSettings/printerSettings69.bin"/><Relationship Id="rId6" Type="http://schemas.openxmlformats.org/officeDocument/2006/relationships/ctrlProp" Target="../ctrlProps/ctrlProp246.xml"/><Relationship Id="rId5" Type="http://schemas.openxmlformats.org/officeDocument/2006/relationships/image" Target="../media/image1.png"/><Relationship Id="rId10" Type="http://schemas.openxmlformats.org/officeDocument/2006/relationships/ctrlProp" Target="../ctrlProps/ctrlProp250.xml"/><Relationship Id="rId4" Type="http://schemas.openxmlformats.org/officeDocument/2006/relationships/oleObject" Target="../embeddings/oleObject40.bin"/><Relationship Id="rId9" Type="http://schemas.openxmlformats.org/officeDocument/2006/relationships/ctrlProp" Target="../ctrlProps/ctrlProp249.xml"/></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8" Type="http://schemas.openxmlformats.org/officeDocument/2006/relationships/ctrlProp" Target="../ctrlProps/ctrlProp253.xml"/><Relationship Id="rId13" Type="http://schemas.openxmlformats.org/officeDocument/2006/relationships/ctrlProp" Target="../ctrlProps/ctrlProp258.xml"/><Relationship Id="rId3" Type="http://schemas.openxmlformats.org/officeDocument/2006/relationships/vmlDrawing" Target="../drawings/vmlDrawing41.vml"/><Relationship Id="rId7" Type="http://schemas.openxmlformats.org/officeDocument/2006/relationships/ctrlProp" Target="../ctrlProps/ctrlProp252.xml"/><Relationship Id="rId12" Type="http://schemas.openxmlformats.org/officeDocument/2006/relationships/ctrlProp" Target="../ctrlProps/ctrlProp257.xml"/><Relationship Id="rId2" Type="http://schemas.openxmlformats.org/officeDocument/2006/relationships/drawing" Target="../drawings/drawing71.xml"/><Relationship Id="rId1" Type="http://schemas.openxmlformats.org/officeDocument/2006/relationships/printerSettings" Target="../printerSettings/printerSettings71.bin"/><Relationship Id="rId6" Type="http://schemas.openxmlformats.org/officeDocument/2006/relationships/ctrlProp" Target="../ctrlProps/ctrlProp251.xml"/><Relationship Id="rId11" Type="http://schemas.openxmlformats.org/officeDocument/2006/relationships/ctrlProp" Target="../ctrlProps/ctrlProp256.xml"/><Relationship Id="rId5" Type="http://schemas.openxmlformats.org/officeDocument/2006/relationships/image" Target="../media/image1.png"/><Relationship Id="rId15" Type="http://schemas.openxmlformats.org/officeDocument/2006/relationships/ctrlProp" Target="../ctrlProps/ctrlProp260.xml"/><Relationship Id="rId10" Type="http://schemas.openxmlformats.org/officeDocument/2006/relationships/ctrlProp" Target="../ctrlProps/ctrlProp255.xml"/><Relationship Id="rId4" Type="http://schemas.openxmlformats.org/officeDocument/2006/relationships/oleObject" Target="../embeddings/oleObject41.bin"/><Relationship Id="rId9" Type="http://schemas.openxmlformats.org/officeDocument/2006/relationships/ctrlProp" Target="../ctrlProps/ctrlProp254.xml"/><Relationship Id="rId14" Type="http://schemas.openxmlformats.org/officeDocument/2006/relationships/ctrlProp" Target="../ctrlProps/ctrlProp259.xml"/></Relationships>
</file>

<file path=xl/worksheets/_rels/sheet72.xml.rels><?xml version="1.0" encoding="UTF-8" standalone="yes"?>
<Relationships xmlns="http://schemas.openxmlformats.org/package/2006/relationships"><Relationship Id="rId8" Type="http://schemas.openxmlformats.org/officeDocument/2006/relationships/ctrlProp" Target="../ctrlProps/ctrlProp263.xml"/><Relationship Id="rId3" Type="http://schemas.openxmlformats.org/officeDocument/2006/relationships/vmlDrawing" Target="../drawings/vmlDrawing42.vml"/><Relationship Id="rId7" Type="http://schemas.openxmlformats.org/officeDocument/2006/relationships/ctrlProp" Target="../ctrlProps/ctrlProp262.xml"/><Relationship Id="rId2" Type="http://schemas.openxmlformats.org/officeDocument/2006/relationships/drawing" Target="../drawings/drawing72.xml"/><Relationship Id="rId1" Type="http://schemas.openxmlformats.org/officeDocument/2006/relationships/printerSettings" Target="../printerSettings/printerSettings72.bin"/><Relationship Id="rId6" Type="http://schemas.openxmlformats.org/officeDocument/2006/relationships/ctrlProp" Target="../ctrlProps/ctrlProp261.xml"/><Relationship Id="rId5" Type="http://schemas.openxmlformats.org/officeDocument/2006/relationships/image" Target="../media/image1.png"/><Relationship Id="rId10" Type="http://schemas.openxmlformats.org/officeDocument/2006/relationships/ctrlProp" Target="../ctrlProps/ctrlProp265.xml"/><Relationship Id="rId4" Type="http://schemas.openxmlformats.org/officeDocument/2006/relationships/oleObject" Target="../embeddings/oleObject42.bin"/><Relationship Id="rId9" Type="http://schemas.openxmlformats.org/officeDocument/2006/relationships/ctrlProp" Target="../ctrlProps/ctrlProp264.xml"/></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8" Type="http://schemas.openxmlformats.org/officeDocument/2006/relationships/ctrlProp" Target="../ctrlProps/ctrlProp268.xml"/><Relationship Id="rId3" Type="http://schemas.openxmlformats.org/officeDocument/2006/relationships/vmlDrawing" Target="../drawings/vmlDrawing43.vml"/><Relationship Id="rId7" Type="http://schemas.openxmlformats.org/officeDocument/2006/relationships/ctrlProp" Target="../ctrlProps/ctrlProp267.xml"/><Relationship Id="rId2" Type="http://schemas.openxmlformats.org/officeDocument/2006/relationships/drawing" Target="../drawings/drawing74.xml"/><Relationship Id="rId1" Type="http://schemas.openxmlformats.org/officeDocument/2006/relationships/printerSettings" Target="../printerSettings/printerSettings74.bin"/><Relationship Id="rId6" Type="http://schemas.openxmlformats.org/officeDocument/2006/relationships/ctrlProp" Target="../ctrlProps/ctrlProp266.xml"/><Relationship Id="rId5" Type="http://schemas.openxmlformats.org/officeDocument/2006/relationships/image" Target="../media/image1.png"/><Relationship Id="rId10" Type="http://schemas.openxmlformats.org/officeDocument/2006/relationships/ctrlProp" Target="../ctrlProps/ctrlProp270.xml"/><Relationship Id="rId4" Type="http://schemas.openxmlformats.org/officeDocument/2006/relationships/oleObject" Target="../embeddings/oleObject43.bin"/><Relationship Id="rId9" Type="http://schemas.openxmlformats.org/officeDocument/2006/relationships/ctrlProp" Target="../ctrlProps/ctrlProp269.xml"/></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8" Type="http://schemas.openxmlformats.org/officeDocument/2006/relationships/ctrlProp" Target="../ctrlProps/ctrlProp273.xml"/><Relationship Id="rId3" Type="http://schemas.openxmlformats.org/officeDocument/2006/relationships/vmlDrawing" Target="../drawings/vmlDrawing44.vml"/><Relationship Id="rId7" Type="http://schemas.openxmlformats.org/officeDocument/2006/relationships/ctrlProp" Target="../ctrlProps/ctrlProp272.xml"/><Relationship Id="rId2" Type="http://schemas.openxmlformats.org/officeDocument/2006/relationships/drawing" Target="../drawings/drawing76.xml"/><Relationship Id="rId1" Type="http://schemas.openxmlformats.org/officeDocument/2006/relationships/printerSettings" Target="../printerSettings/printerSettings76.bin"/><Relationship Id="rId6" Type="http://schemas.openxmlformats.org/officeDocument/2006/relationships/ctrlProp" Target="../ctrlProps/ctrlProp271.xml"/><Relationship Id="rId5" Type="http://schemas.openxmlformats.org/officeDocument/2006/relationships/image" Target="../media/image1.png"/><Relationship Id="rId10" Type="http://schemas.openxmlformats.org/officeDocument/2006/relationships/ctrlProp" Target="../ctrlProps/ctrlProp275.xml"/><Relationship Id="rId4" Type="http://schemas.openxmlformats.org/officeDocument/2006/relationships/oleObject" Target="../embeddings/oleObject44.bin"/><Relationship Id="rId9" Type="http://schemas.openxmlformats.org/officeDocument/2006/relationships/ctrlProp" Target="../ctrlProps/ctrlProp274.xml"/></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8" Type="http://schemas.openxmlformats.org/officeDocument/2006/relationships/ctrlProp" Target="../ctrlProps/ctrlProp278.xml"/><Relationship Id="rId13" Type="http://schemas.openxmlformats.org/officeDocument/2006/relationships/ctrlProp" Target="../ctrlProps/ctrlProp283.xml"/><Relationship Id="rId3" Type="http://schemas.openxmlformats.org/officeDocument/2006/relationships/vmlDrawing" Target="../drawings/vmlDrawing45.vml"/><Relationship Id="rId7" Type="http://schemas.openxmlformats.org/officeDocument/2006/relationships/ctrlProp" Target="../ctrlProps/ctrlProp277.xml"/><Relationship Id="rId12" Type="http://schemas.openxmlformats.org/officeDocument/2006/relationships/ctrlProp" Target="../ctrlProps/ctrlProp282.xml"/><Relationship Id="rId2" Type="http://schemas.openxmlformats.org/officeDocument/2006/relationships/drawing" Target="../drawings/drawing78.xml"/><Relationship Id="rId1" Type="http://schemas.openxmlformats.org/officeDocument/2006/relationships/printerSettings" Target="../printerSettings/printerSettings78.bin"/><Relationship Id="rId6" Type="http://schemas.openxmlformats.org/officeDocument/2006/relationships/ctrlProp" Target="../ctrlProps/ctrlProp276.xml"/><Relationship Id="rId11" Type="http://schemas.openxmlformats.org/officeDocument/2006/relationships/ctrlProp" Target="../ctrlProps/ctrlProp281.xml"/><Relationship Id="rId5" Type="http://schemas.openxmlformats.org/officeDocument/2006/relationships/image" Target="../media/image1.png"/><Relationship Id="rId15" Type="http://schemas.openxmlformats.org/officeDocument/2006/relationships/ctrlProp" Target="../ctrlProps/ctrlProp285.xml"/><Relationship Id="rId10" Type="http://schemas.openxmlformats.org/officeDocument/2006/relationships/ctrlProp" Target="../ctrlProps/ctrlProp280.xml"/><Relationship Id="rId4" Type="http://schemas.openxmlformats.org/officeDocument/2006/relationships/oleObject" Target="../embeddings/oleObject45.bin"/><Relationship Id="rId9" Type="http://schemas.openxmlformats.org/officeDocument/2006/relationships/ctrlProp" Target="../ctrlProps/ctrlProp279.xml"/><Relationship Id="rId14" Type="http://schemas.openxmlformats.org/officeDocument/2006/relationships/ctrlProp" Target="../ctrlProps/ctrlProp284.xml"/></Relationships>
</file>

<file path=xl/worksheets/_rels/sheet79.xml.rels><?xml version="1.0" encoding="UTF-8" standalone="yes"?>
<Relationships xmlns="http://schemas.openxmlformats.org/package/2006/relationships"><Relationship Id="rId8" Type="http://schemas.openxmlformats.org/officeDocument/2006/relationships/ctrlProp" Target="../ctrlProps/ctrlProp288.xml"/><Relationship Id="rId3" Type="http://schemas.openxmlformats.org/officeDocument/2006/relationships/vmlDrawing" Target="../drawings/vmlDrawing46.vml"/><Relationship Id="rId7" Type="http://schemas.openxmlformats.org/officeDocument/2006/relationships/ctrlProp" Target="../ctrlProps/ctrlProp287.xml"/><Relationship Id="rId2" Type="http://schemas.openxmlformats.org/officeDocument/2006/relationships/drawing" Target="../drawings/drawing79.xml"/><Relationship Id="rId1" Type="http://schemas.openxmlformats.org/officeDocument/2006/relationships/printerSettings" Target="../printerSettings/printerSettings79.bin"/><Relationship Id="rId6" Type="http://schemas.openxmlformats.org/officeDocument/2006/relationships/ctrlProp" Target="../ctrlProps/ctrlProp286.xml"/><Relationship Id="rId5" Type="http://schemas.openxmlformats.org/officeDocument/2006/relationships/image" Target="../media/image1.png"/><Relationship Id="rId10" Type="http://schemas.openxmlformats.org/officeDocument/2006/relationships/ctrlProp" Target="../ctrlProps/ctrlProp290.xml"/><Relationship Id="rId4" Type="http://schemas.openxmlformats.org/officeDocument/2006/relationships/oleObject" Target="../embeddings/oleObject46.bin"/><Relationship Id="rId9" Type="http://schemas.openxmlformats.org/officeDocument/2006/relationships/ctrlProp" Target="../ctrlProps/ctrlProp289.xml"/></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8" Type="http://schemas.openxmlformats.org/officeDocument/2006/relationships/ctrlProp" Target="../ctrlProps/ctrlProp293.xml"/><Relationship Id="rId3" Type="http://schemas.openxmlformats.org/officeDocument/2006/relationships/vmlDrawing" Target="../drawings/vmlDrawing47.vml"/><Relationship Id="rId7" Type="http://schemas.openxmlformats.org/officeDocument/2006/relationships/ctrlProp" Target="../ctrlProps/ctrlProp292.xml"/><Relationship Id="rId2" Type="http://schemas.openxmlformats.org/officeDocument/2006/relationships/drawing" Target="../drawings/drawing81.xml"/><Relationship Id="rId1" Type="http://schemas.openxmlformats.org/officeDocument/2006/relationships/printerSettings" Target="../printerSettings/printerSettings81.bin"/><Relationship Id="rId6" Type="http://schemas.openxmlformats.org/officeDocument/2006/relationships/ctrlProp" Target="../ctrlProps/ctrlProp291.xml"/><Relationship Id="rId5" Type="http://schemas.openxmlformats.org/officeDocument/2006/relationships/image" Target="../media/image1.png"/><Relationship Id="rId10" Type="http://schemas.openxmlformats.org/officeDocument/2006/relationships/ctrlProp" Target="../ctrlProps/ctrlProp295.xml"/><Relationship Id="rId4" Type="http://schemas.openxmlformats.org/officeDocument/2006/relationships/oleObject" Target="../embeddings/oleObject47.bin"/><Relationship Id="rId9" Type="http://schemas.openxmlformats.org/officeDocument/2006/relationships/ctrlProp" Target="../ctrlProps/ctrlProp294.xml"/></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8" Type="http://schemas.openxmlformats.org/officeDocument/2006/relationships/ctrlProp" Target="../ctrlProps/ctrlProp298.xml"/><Relationship Id="rId3" Type="http://schemas.openxmlformats.org/officeDocument/2006/relationships/vmlDrawing" Target="../drawings/vmlDrawing48.vml"/><Relationship Id="rId7" Type="http://schemas.openxmlformats.org/officeDocument/2006/relationships/ctrlProp" Target="../ctrlProps/ctrlProp297.xml"/><Relationship Id="rId2" Type="http://schemas.openxmlformats.org/officeDocument/2006/relationships/drawing" Target="../drawings/drawing83.xml"/><Relationship Id="rId1" Type="http://schemas.openxmlformats.org/officeDocument/2006/relationships/printerSettings" Target="../printerSettings/printerSettings83.bin"/><Relationship Id="rId6" Type="http://schemas.openxmlformats.org/officeDocument/2006/relationships/ctrlProp" Target="../ctrlProps/ctrlProp296.xml"/><Relationship Id="rId5" Type="http://schemas.openxmlformats.org/officeDocument/2006/relationships/image" Target="../media/image1.png"/><Relationship Id="rId10" Type="http://schemas.openxmlformats.org/officeDocument/2006/relationships/ctrlProp" Target="../ctrlProps/ctrlProp300.xml"/><Relationship Id="rId4" Type="http://schemas.openxmlformats.org/officeDocument/2006/relationships/oleObject" Target="../embeddings/oleObject48.bin"/><Relationship Id="rId9" Type="http://schemas.openxmlformats.org/officeDocument/2006/relationships/ctrlProp" Target="../ctrlProps/ctrlProp299.xml"/></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8" Type="http://schemas.openxmlformats.org/officeDocument/2006/relationships/ctrlProp" Target="../ctrlProps/ctrlProp303.xml"/><Relationship Id="rId13" Type="http://schemas.openxmlformats.org/officeDocument/2006/relationships/ctrlProp" Target="../ctrlProps/ctrlProp308.xml"/><Relationship Id="rId3" Type="http://schemas.openxmlformats.org/officeDocument/2006/relationships/vmlDrawing" Target="../drawings/vmlDrawing49.vml"/><Relationship Id="rId7" Type="http://schemas.openxmlformats.org/officeDocument/2006/relationships/ctrlProp" Target="../ctrlProps/ctrlProp302.xml"/><Relationship Id="rId12" Type="http://schemas.openxmlformats.org/officeDocument/2006/relationships/ctrlProp" Target="../ctrlProps/ctrlProp307.xml"/><Relationship Id="rId2" Type="http://schemas.openxmlformats.org/officeDocument/2006/relationships/drawing" Target="../drawings/drawing85.xml"/><Relationship Id="rId1" Type="http://schemas.openxmlformats.org/officeDocument/2006/relationships/printerSettings" Target="../printerSettings/printerSettings85.bin"/><Relationship Id="rId6" Type="http://schemas.openxmlformats.org/officeDocument/2006/relationships/ctrlProp" Target="../ctrlProps/ctrlProp301.xml"/><Relationship Id="rId11" Type="http://schemas.openxmlformats.org/officeDocument/2006/relationships/ctrlProp" Target="../ctrlProps/ctrlProp306.xml"/><Relationship Id="rId5" Type="http://schemas.openxmlformats.org/officeDocument/2006/relationships/image" Target="../media/image1.png"/><Relationship Id="rId15" Type="http://schemas.openxmlformats.org/officeDocument/2006/relationships/ctrlProp" Target="../ctrlProps/ctrlProp310.xml"/><Relationship Id="rId10" Type="http://schemas.openxmlformats.org/officeDocument/2006/relationships/ctrlProp" Target="../ctrlProps/ctrlProp305.xml"/><Relationship Id="rId4" Type="http://schemas.openxmlformats.org/officeDocument/2006/relationships/oleObject" Target="../embeddings/oleObject49.bin"/><Relationship Id="rId9" Type="http://schemas.openxmlformats.org/officeDocument/2006/relationships/ctrlProp" Target="../ctrlProps/ctrlProp304.xml"/><Relationship Id="rId14" Type="http://schemas.openxmlformats.org/officeDocument/2006/relationships/ctrlProp" Target="../ctrlProps/ctrlProp309.xml"/></Relationships>
</file>

<file path=xl/worksheets/_rels/sheet86.xml.rels><?xml version="1.0" encoding="UTF-8" standalone="yes"?>
<Relationships xmlns="http://schemas.openxmlformats.org/package/2006/relationships"><Relationship Id="rId8" Type="http://schemas.openxmlformats.org/officeDocument/2006/relationships/ctrlProp" Target="../ctrlProps/ctrlProp313.xml"/><Relationship Id="rId3" Type="http://schemas.openxmlformats.org/officeDocument/2006/relationships/vmlDrawing" Target="../drawings/vmlDrawing50.vml"/><Relationship Id="rId7" Type="http://schemas.openxmlformats.org/officeDocument/2006/relationships/ctrlProp" Target="../ctrlProps/ctrlProp312.xml"/><Relationship Id="rId2" Type="http://schemas.openxmlformats.org/officeDocument/2006/relationships/drawing" Target="../drawings/drawing86.xml"/><Relationship Id="rId1" Type="http://schemas.openxmlformats.org/officeDocument/2006/relationships/printerSettings" Target="../printerSettings/printerSettings86.bin"/><Relationship Id="rId6" Type="http://schemas.openxmlformats.org/officeDocument/2006/relationships/ctrlProp" Target="../ctrlProps/ctrlProp311.xml"/><Relationship Id="rId5" Type="http://schemas.openxmlformats.org/officeDocument/2006/relationships/image" Target="../media/image1.png"/><Relationship Id="rId10" Type="http://schemas.openxmlformats.org/officeDocument/2006/relationships/ctrlProp" Target="../ctrlProps/ctrlProp315.xml"/><Relationship Id="rId4" Type="http://schemas.openxmlformats.org/officeDocument/2006/relationships/oleObject" Target="../embeddings/oleObject50.bin"/><Relationship Id="rId9" Type="http://schemas.openxmlformats.org/officeDocument/2006/relationships/ctrlProp" Target="../ctrlProps/ctrlProp314.xml"/></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8" Type="http://schemas.openxmlformats.org/officeDocument/2006/relationships/ctrlProp" Target="../ctrlProps/ctrlProp318.xml"/><Relationship Id="rId3" Type="http://schemas.openxmlformats.org/officeDocument/2006/relationships/vmlDrawing" Target="../drawings/vmlDrawing51.vml"/><Relationship Id="rId7" Type="http://schemas.openxmlformats.org/officeDocument/2006/relationships/ctrlProp" Target="../ctrlProps/ctrlProp317.xml"/><Relationship Id="rId2" Type="http://schemas.openxmlformats.org/officeDocument/2006/relationships/drawing" Target="../drawings/drawing88.xml"/><Relationship Id="rId1" Type="http://schemas.openxmlformats.org/officeDocument/2006/relationships/printerSettings" Target="../printerSettings/printerSettings88.bin"/><Relationship Id="rId6" Type="http://schemas.openxmlformats.org/officeDocument/2006/relationships/ctrlProp" Target="../ctrlProps/ctrlProp316.xml"/><Relationship Id="rId5" Type="http://schemas.openxmlformats.org/officeDocument/2006/relationships/image" Target="../media/image1.png"/><Relationship Id="rId10" Type="http://schemas.openxmlformats.org/officeDocument/2006/relationships/ctrlProp" Target="../ctrlProps/ctrlProp320.xml"/><Relationship Id="rId4" Type="http://schemas.openxmlformats.org/officeDocument/2006/relationships/oleObject" Target="../embeddings/oleObject51.bin"/><Relationship Id="rId9" Type="http://schemas.openxmlformats.org/officeDocument/2006/relationships/ctrlProp" Target="../ctrlProps/ctrlProp319.xml"/></Relationships>
</file>

<file path=xl/worksheets/_rels/sheet89.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8" Type="http://schemas.openxmlformats.org/officeDocument/2006/relationships/ctrlProp" Target="../ctrlProps/ctrlProp323.xml"/><Relationship Id="rId3" Type="http://schemas.openxmlformats.org/officeDocument/2006/relationships/vmlDrawing" Target="../drawings/vmlDrawing52.vml"/><Relationship Id="rId7" Type="http://schemas.openxmlformats.org/officeDocument/2006/relationships/ctrlProp" Target="../ctrlProps/ctrlProp322.xml"/><Relationship Id="rId2" Type="http://schemas.openxmlformats.org/officeDocument/2006/relationships/drawing" Target="../drawings/drawing90.xml"/><Relationship Id="rId1" Type="http://schemas.openxmlformats.org/officeDocument/2006/relationships/printerSettings" Target="../printerSettings/printerSettings90.bin"/><Relationship Id="rId6" Type="http://schemas.openxmlformats.org/officeDocument/2006/relationships/ctrlProp" Target="../ctrlProps/ctrlProp321.xml"/><Relationship Id="rId5" Type="http://schemas.openxmlformats.org/officeDocument/2006/relationships/image" Target="../media/image1.png"/><Relationship Id="rId10" Type="http://schemas.openxmlformats.org/officeDocument/2006/relationships/ctrlProp" Target="../ctrlProps/ctrlProp325.xml"/><Relationship Id="rId4" Type="http://schemas.openxmlformats.org/officeDocument/2006/relationships/oleObject" Target="../embeddings/oleObject52.bin"/><Relationship Id="rId9" Type="http://schemas.openxmlformats.org/officeDocument/2006/relationships/ctrlProp" Target="../ctrlProps/ctrlProp324.xml"/></Relationships>
</file>

<file path=xl/worksheets/_rels/sheet91.xml.rels><?xml version="1.0" encoding="UTF-8" standalone="yes"?>
<Relationships xmlns="http://schemas.openxmlformats.org/package/2006/relationships"><Relationship Id="rId2" Type="http://schemas.openxmlformats.org/officeDocument/2006/relationships/drawing" Target="../drawings/drawing91.xml"/><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8" Type="http://schemas.openxmlformats.org/officeDocument/2006/relationships/ctrlProp" Target="../ctrlProps/ctrlProp328.xml"/><Relationship Id="rId13" Type="http://schemas.openxmlformats.org/officeDocument/2006/relationships/ctrlProp" Target="../ctrlProps/ctrlProp333.xml"/><Relationship Id="rId3" Type="http://schemas.openxmlformats.org/officeDocument/2006/relationships/vmlDrawing" Target="../drawings/vmlDrawing53.vml"/><Relationship Id="rId7" Type="http://schemas.openxmlformats.org/officeDocument/2006/relationships/ctrlProp" Target="../ctrlProps/ctrlProp327.xml"/><Relationship Id="rId12" Type="http://schemas.openxmlformats.org/officeDocument/2006/relationships/ctrlProp" Target="../ctrlProps/ctrlProp332.xml"/><Relationship Id="rId2" Type="http://schemas.openxmlformats.org/officeDocument/2006/relationships/drawing" Target="../drawings/drawing92.xml"/><Relationship Id="rId1" Type="http://schemas.openxmlformats.org/officeDocument/2006/relationships/printerSettings" Target="../printerSettings/printerSettings92.bin"/><Relationship Id="rId6" Type="http://schemas.openxmlformats.org/officeDocument/2006/relationships/ctrlProp" Target="../ctrlProps/ctrlProp326.xml"/><Relationship Id="rId11" Type="http://schemas.openxmlformats.org/officeDocument/2006/relationships/ctrlProp" Target="../ctrlProps/ctrlProp331.xml"/><Relationship Id="rId5" Type="http://schemas.openxmlformats.org/officeDocument/2006/relationships/image" Target="../media/image1.png"/><Relationship Id="rId15" Type="http://schemas.openxmlformats.org/officeDocument/2006/relationships/ctrlProp" Target="../ctrlProps/ctrlProp335.xml"/><Relationship Id="rId10" Type="http://schemas.openxmlformats.org/officeDocument/2006/relationships/ctrlProp" Target="../ctrlProps/ctrlProp330.xml"/><Relationship Id="rId4" Type="http://schemas.openxmlformats.org/officeDocument/2006/relationships/oleObject" Target="../embeddings/oleObject53.bin"/><Relationship Id="rId9" Type="http://schemas.openxmlformats.org/officeDocument/2006/relationships/ctrlProp" Target="../ctrlProps/ctrlProp329.xml"/><Relationship Id="rId14" Type="http://schemas.openxmlformats.org/officeDocument/2006/relationships/ctrlProp" Target="../ctrlProps/ctrlProp334.xml"/></Relationships>
</file>

<file path=xl/worksheets/_rels/sheet93.xml.rels><?xml version="1.0" encoding="UTF-8" standalone="yes"?>
<Relationships xmlns="http://schemas.openxmlformats.org/package/2006/relationships"><Relationship Id="rId8" Type="http://schemas.openxmlformats.org/officeDocument/2006/relationships/ctrlProp" Target="../ctrlProps/ctrlProp338.xml"/><Relationship Id="rId3" Type="http://schemas.openxmlformats.org/officeDocument/2006/relationships/vmlDrawing" Target="../drawings/vmlDrawing54.vml"/><Relationship Id="rId7" Type="http://schemas.openxmlformats.org/officeDocument/2006/relationships/ctrlProp" Target="../ctrlProps/ctrlProp337.xml"/><Relationship Id="rId2" Type="http://schemas.openxmlformats.org/officeDocument/2006/relationships/drawing" Target="../drawings/drawing93.xml"/><Relationship Id="rId1" Type="http://schemas.openxmlformats.org/officeDocument/2006/relationships/printerSettings" Target="../printerSettings/printerSettings93.bin"/><Relationship Id="rId6" Type="http://schemas.openxmlformats.org/officeDocument/2006/relationships/ctrlProp" Target="../ctrlProps/ctrlProp336.xml"/><Relationship Id="rId5" Type="http://schemas.openxmlformats.org/officeDocument/2006/relationships/image" Target="../media/image1.png"/><Relationship Id="rId10" Type="http://schemas.openxmlformats.org/officeDocument/2006/relationships/ctrlProp" Target="../ctrlProps/ctrlProp340.xml"/><Relationship Id="rId4" Type="http://schemas.openxmlformats.org/officeDocument/2006/relationships/oleObject" Target="../embeddings/oleObject54.bin"/><Relationship Id="rId9" Type="http://schemas.openxmlformats.org/officeDocument/2006/relationships/ctrlProp" Target="../ctrlProps/ctrlProp339.xml"/></Relationships>
</file>

<file path=xl/worksheets/_rels/sheet94.xml.rels><?xml version="1.0" encoding="UTF-8" standalone="yes"?>
<Relationships xmlns="http://schemas.openxmlformats.org/package/2006/relationships"><Relationship Id="rId2" Type="http://schemas.openxmlformats.org/officeDocument/2006/relationships/drawing" Target="../drawings/drawing94.xml"/><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8" Type="http://schemas.openxmlformats.org/officeDocument/2006/relationships/ctrlProp" Target="../ctrlProps/ctrlProp343.xml"/><Relationship Id="rId3" Type="http://schemas.openxmlformats.org/officeDocument/2006/relationships/vmlDrawing" Target="../drawings/vmlDrawing55.vml"/><Relationship Id="rId7" Type="http://schemas.openxmlformats.org/officeDocument/2006/relationships/ctrlProp" Target="../ctrlProps/ctrlProp342.xml"/><Relationship Id="rId2" Type="http://schemas.openxmlformats.org/officeDocument/2006/relationships/drawing" Target="../drawings/drawing95.xml"/><Relationship Id="rId1" Type="http://schemas.openxmlformats.org/officeDocument/2006/relationships/printerSettings" Target="../printerSettings/printerSettings95.bin"/><Relationship Id="rId6" Type="http://schemas.openxmlformats.org/officeDocument/2006/relationships/ctrlProp" Target="../ctrlProps/ctrlProp341.xml"/><Relationship Id="rId5" Type="http://schemas.openxmlformats.org/officeDocument/2006/relationships/image" Target="../media/image1.png"/><Relationship Id="rId10" Type="http://schemas.openxmlformats.org/officeDocument/2006/relationships/ctrlProp" Target="../ctrlProps/ctrlProp345.xml"/><Relationship Id="rId4" Type="http://schemas.openxmlformats.org/officeDocument/2006/relationships/oleObject" Target="../embeddings/oleObject55.bin"/><Relationship Id="rId9" Type="http://schemas.openxmlformats.org/officeDocument/2006/relationships/ctrlProp" Target="../ctrlProps/ctrlProp344.xml"/></Relationships>
</file>

<file path=xl/worksheets/_rels/sheet96.xml.rels><?xml version="1.0" encoding="UTF-8" standalone="yes"?>
<Relationships xmlns="http://schemas.openxmlformats.org/package/2006/relationships"><Relationship Id="rId2" Type="http://schemas.openxmlformats.org/officeDocument/2006/relationships/drawing" Target="../drawings/drawing96.xml"/><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8" Type="http://schemas.openxmlformats.org/officeDocument/2006/relationships/ctrlProp" Target="../ctrlProps/ctrlProp348.xml"/><Relationship Id="rId3" Type="http://schemas.openxmlformats.org/officeDocument/2006/relationships/vmlDrawing" Target="../drawings/vmlDrawing56.vml"/><Relationship Id="rId7" Type="http://schemas.openxmlformats.org/officeDocument/2006/relationships/ctrlProp" Target="../ctrlProps/ctrlProp347.xml"/><Relationship Id="rId2" Type="http://schemas.openxmlformats.org/officeDocument/2006/relationships/drawing" Target="../drawings/drawing97.xml"/><Relationship Id="rId1" Type="http://schemas.openxmlformats.org/officeDocument/2006/relationships/printerSettings" Target="../printerSettings/printerSettings97.bin"/><Relationship Id="rId6" Type="http://schemas.openxmlformats.org/officeDocument/2006/relationships/ctrlProp" Target="../ctrlProps/ctrlProp346.xml"/><Relationship Id="rId5" Type="http://schemas.openxmlformats.org/officeDocument/2006/relationships/image" Target="../media/image1.png"/><Relationship Id="rId10" Type="http://schemas.openxmlformats.org/officeDocument/2006/relationships/ctrlProp" Target="../ctrlProps/ctrlProp350.xml"/><Relationship Id="rId4" Type="http://schemas.openxmlformats.org/officeDocument/2006/relationships/oleObject" Target="../embeddings/oleObject56.bin"/><Relationship Id="rId9" Type="http://schemas.openxmlformats.org/officeDocument/2006/relationships/ctrlProp" Target="../ctrlProps/ctrlProp349.xml"/></Relationships>
</file>

<file path=xl/worksheets/_rels/sheet98.xml.rels><?xml version="1.0" encoding="UTF-8" standalone="yes"?>
<Relationships xmlns="http://schemas.openxmlformats.org/package/2006/relationships"><Relationship Id="rId2" Type="http://schemas.openxmlformats.org/officeDocument/2006/relationships/drawing" Target="../drawings/drawing98.xml"/><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8" Type="http://schemas.openxmlformats.org/officeDocument/2006/relationships/ctrlProp" Target="../ctrlProps/ctrlProp353.xml"/><Relationship Id="rId13" Type="http://schemas.openxmlformats.org/officeDocument/2006/relationships/ctrlProp" Target="../ctrlProps/ctrlProp358.xml"/><Relationship Id="rId3" Type="http://schemas.openxmlformats.org/officeDocument/2006/relationships/vmlDrawing" Target="../drawings/vmlDrawing57.vml"/><Relationship Id="rId7" Type="http://schemas.openxmlformats.org/officeDocument/2006/relationships/ctrlProp" Target="../ctrlProps/ctrlProp352.xml"/><Relationship Id="rId12" Type="http://schemas.openxmlformats.org/officeDocument/2006/relationships/ctrlProp" Target="../ctrlProps/ctrlProp357.xml"/><Relationship Id="rId2" Type="http://schemas.openxmlformats.org/officeDocument/2006/relationships/drawing" Target="../drawings/drawing99.xml"/><Relationship Id="rId1" Type="http://schemas.openxmlformats.org/officeDocument/2006/relationships/printerSettings" Target="../printerSettings/printerSettings99.bin"/><Relationship Id="rId6" Type="http://schemas.openxmlformats.org/officeDocument/2006/relationships/ctrlProp" Target="../ctrlProps/ctrlProp351.xml"/><Relationship Id="rId11" Type="http://schemas.openxmlformats.org/officeDocument/2006/relationships/ctrlProp" Target="../ctrlProps/ctrlProp356.xml"/><Relationship Id="rId5" Type="http://schemas.openxmlformats.org/officeDocument/2006/relationships/image" Target="../media/image1.png"/><Relationship Id="rId15" Type="http://schemas.openxmlformats.org/officeDocument/2006/relationships/ctrlProp" Target="../ctrlProps/ctrlProp360.xml"/><Relationship Id="rId10" Type="http://schemas.openxmlformats.org/officeDocument/2006/relationships/ctrlProp" Target="../ctrlProps/ctrlProp355.xml"/><Relationship Id="rId4" Type="http://schemas.openxmlformats.org/officeDocument/2006/relationships/oleObject" Target="../embeddings/oleObject57.bin"/><Relationship Id="rId9" Type="http://schemas.openxmlformats.org/officeDocument/2006/relationships/ctrlProp" Target="../ctrlProps/ctrlProp354.xml"/><Relationship Id="rId14" Type="http://schemas.openxmlformats.org/officeDocument/2006/relationships/ctrlProp" Target="../ctrlProps/ctrlProp359.xml"/></Relationships>
</file>

<file path=xl/worksheets/_rels/sheet100.xml.rels><?xml version="1.0" encoding="UTF-8" standalone="yes"?>
<Relationships xmlns="http://schemas.openxmlformats.org/package/2006/relationships"><Relationship Id="rId8" Type="http://schemas.openxmlformats.org/officeDocument/2006/relationships/ctrlProp" Target="../ctrlProps/ctrlProp363.xml"/><Relationship Id="rId3" Type="http://schemas.openxmlformats.org/officeDocument/2006/relationships/vmlDrawing" Target="../drawings/vmlDrawing58.vml"/><Relationship Id="rId7" Type="http://schemas.openxmlformats.org/officeDocument/2006/relationships/ctrlProp" Target="../ctrlProps/ctrlProp362.xml"/><Relationship Id="rId2" Type="http://schemas.openxmlformats.org/officeDocument/2006/relationships/drawing" Target="../drawings/drawing100.xml"/><Relationship Id="rId1" Type="http://schemas.openxmlformats.org/officeDocument/2006/relationships/printerSettings" Target="../printerSettings/printerSettings100.bin"/><Relationship Id="rId6" Type="http://schemas.openxmlformats.org/officeDocument/2006/relationships/ctrlProp" Target="../ctrlProps/ctrlProp361.xml"/><Relationship Id="rId5" Type="http://schemas.openxmlformats.org/officeDocument/2006/relationships/image" Target="../media/image1.png"/><Relationship Id="rId10" Type="http://schemas.openxmlformats.org/officeDocument/2006/relationships/ctrlProp" Target="../ctrlProps/ctrlProp365.xml"/><Relationship Id="rId4" Type="http://schemas.openxmlformats.org/officeDocument/2006/relationships/oleObject" Target="../embeddings/oleObject58.bin"/><Relationship Id="rId9" Type="http://schemas.openxmlformats.org/officeDocument/2006/relationships/ctrlProp" Target="../ctrlProps/ctrlProp364.xml"/></Relationships>
</file>

<file path=xl/worksheets/_rels/sheet101.xml.rels><?xml version="1.0" encoding="UTF-8" standalone="yes"?>
<Relationships xmlns="http://schemas.openxmlformats.org/package/2006/relationships"><Relationship Id="rId2" Type="http://schemas.openxmlformats.org/officeDocument/2006/relationships/drawing" Target="../drawings/drawing101.xml"/><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8" Type="http://schemas.openxmlformats.org/officeDocument/2006/relationships/ctrlProp" Target="../ctrlProps/ctrlProp368.xml"/><Relationship Id="rId3" Type="http://schemas.openxmlformats.org/officeDocument/2006/relationships/vmlDrawing" Target="../drawings/vmlDrawing59.vml"/><Relationship Id="rId7" Type="http://schemas.openxmlformats.org/officeDocument/2006/relationships/ctrlProp" Target="../ctrlProps/ctrlProp367.xml"/><Relationship Id="rId2" Type="http://schemas.openxmlformats.org/officeDocument/2006/relationships/drawing" Target="../drawings/drawing102.xml"/><Relationship Id="rId1" Type="http://schemas.openxmlformats.org/officeDocument/2006/relationships/printerSettings" Target="../printerSettings/printerSettings102.bin"/><Relationship Id="rId6" Type="http://schemas.openxmlformats.org/officeDocument/2006/relationships/ctrlProp" Target="../ctrlProps/ctrlProp366.xml"/><Relationship Id="rId5" Type="http://schemas.openxmlformats.org/officeDocument/2006/relationships/image" Target="../media/image1.png"/><Relationship Id="rId10" Type="http://schemas.openxmlformats.org/officeDocument/2006/relationships/ctrlProp" Target="../ctrlProps/ctrlProp370.xml"/><Relationship Id="rId4" Type="http://schemas.openxmlformats.org/officeDocument/2006/relationships/oleObject" Target="../embeddings/oleObject59.bin"/><Relationship Id="rId9" Type="http://schemas.openxmlformats.org/officeDocument/2006/relationships/ctrlProp" Target="../ctrlProps/ctrlProp369.xml"/></Relationships>
</file>

<file path=xl/worksheets/_rels/sheet103.xml.rels><?xml version="1.0" encoding="UTF-8" standalone="yes"?>
<Relationships xmlns="http://schemas.openxmlformats.org/package/2006/relationships"><Relationship Id="rId2" Type="http://schemas.openxmlformats.org/officeDocument/2006/relationships/drawing" Target="../drawings/drawing103.xml"/><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8" Type="http://schemas.openxmlformats.org/officeDocument/2006/relationships/ctrlProp" Target="../ctrlProps/ctrlProp373.xml"/><Relationship Id="rId3" Type="http://schemas.openxmlformats.org/officeDocument/2006/relationships/vmlDrawing" Target="../drawings/vmlDrawing60.vml"/><Relationship Id="rId7" Type="http://schemas.openxmlformats.org/officeDocument/2006/relationships/ctrlProp" Target="../ctrlProps/ctrlProp372.xml"/><Relationship Id="rId2" Type="http://schemas.openxmlformats.org/officeDocument/2006/relationships/drawing" Target="../drawings/drawing104.xml"/><Relationship Id="rId1" Type="http://schemas.openxmlformats.org/officeDocument/2006/relationships/printerSettings" Target="../printerSettings/printerSettings104.bin"/><Relationship Id="rId6" Type="http://schemas.openxmlformats.org/officeDocument/2006/relationships/ctrlProp" Target="../ctrlProps/ctrlProp371.xml"/><Relationship Id="rId5" Type="http://schemas.openxmlformats.org/officeDocument/2006/relationships/image" Target="../media/image1.png"/><Relationship Id="rId10" Type="http://schemas.openxmlformats.org/officeDocument/2006/relationships/ctrlProp" Target="../ctrlProps/ctrlProp375.xml"/><Relationship Id="rId4" Type="http://schemas.openxmlformats.org/officeDocument/2006/relationships/oleObject" Target="../embeddings/oleObject60.bin"/><Relationship Id="rId9" Type="http://schemas.openxmlformats.org/officeDocument/2006/relationships/ctrlProp" Target="../ctrlProps/ctrlProp374.xml"/></Relationships>
</file>

<file path=xl/worksheets/_rels/sheet105.xml.rels><?xml version="1.0" encoding="UTF-8" standalone="yes"?>
<Relationships xmlns="http://schemas.openxmlformats.org/package/2006/relationships"><Relationship Id="rId2" Type="http://schemas.openxmlformats.org/officeDocument/2006/relationships/drawing" Target="../drawings/drawing105.xml"/><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8" Type="http://schemas.openxmlformats.org/officeDocument/2006/relationships/ctrlProp" Target="../ctrlProps/ctrlProp378.xml"/><Relationship Id="rId13" Type="http://schemas.openxmlformats.org/officeDocument/2006/relationships/ctrlProp" Target="../ctrlProps/ctrlProp383.xml"/><Relationship Id="rId3" Type="http://schemas.openxmlformats.org/officeDocument/2006/relationships/vmlDrawing" Target="../drawings/vmlDrawing61.vml"/><Relationship Id="rId7" Type="http://schemas.openxmlformats.org/officeDocument/2006/relationships/ctrlProp" Target="../ctrlProps/ctrlProp377.xml"/><Relationship Id="rId12" Type="http://schemas.openxmlformats.org/officeDocument/2006/relationships/ctrlProp" Target="../ctrlProps/ctrlProp382.xml"/><Relationship Id="rId2" Type="http://schemas.openxmlformats.org/officeDocument/2006/relationships/drawing" Target="../drawings/drawing106.xml"/><Relationship Id="rId1" Type="http://schemas.openxmlformats.org/officeDocument/2006/relationships/printerSettings" Target="../printerSettings/printerSettings106.bin"/><Relationship Id="rId6" Type="http://schemas.openxmlformats.org/officeDocument/2006/relationships/ctrlProp" Target="../ctrlProps/ctrlProp376.xml"/><Relationship Id="rId11" Type="http://schemas.openxmlformats.org/officeDocument/2006/relationships/ctrlProp" Target="../ctrlProps/ctrlProp381.xml"/><Relationship Id="rId5" Type="http://schemas.openxmlformats.org/officeDocument/2006/relationships/image" Target="../media/image1.png"/><Relationship Id="rId15" Type="http://schemas.openxmlformats.org/officeDocument/2006/relationships/ctrlProp" Target="../ctrlProps/ctrlProp385.xml"/><Relationship Id="rId10" Type="http://schemas.openxmlformats.org/officeDocument/2006/relationships/ctrlProp" Target="../ctrlProps/ctrlProp380.xml"/><Relationship Id="rId4" Type="http://schemas.openxmlformats.org/officeDocument/2006/relationships/oleObject" Target="../embeddings/oleObject61.bin"/><Relationship Id="rId9" Type="http://schemas.openxmlformats.org/officeDocument/2006/relationships/ctrlProp" Target="../ctrlProps/ctrlProp379.xml"/><Relationship Id="rId14" Type="http://schemas.openxmlformats.org/officeDocument/2006/relationships/ctrlProp" Target="../ctrlProps/ctrlProp384.xml"/></Relationships>
</file>

<file path=xl/worksheets/_rels/sheet107.xml.rels><?xml version="1.0" encoding="UTF-8" standalone="yes"?>
<Relationships xmlns="http://schemas.openxmlformats.org/package/2006/relationships"><Relationship Id="rId8" Type="http://schemas.openxmlformats.org/officeDocument/2006/relationships/ctrlProp" Target="../ctrlProps/ctrlProp388.xml"/><Relationship Id="rId3" Type="http://schemas.openxmlformats.org/officeDocument/2006/relationships/vmlDrawing" Target="../drawings/vmlDrawing62.vml"/><Relationship Id="rId7" Type="http://schemas.openxmlformats.org/officeDocument/2006/relationships/ctrlProp" Target="../ctrlProps/ctrlProp387.xml"/><Relationship Id="rId2" Type="http://schemas.openxmlformats.org/officeDocument/2006/relationships/drawing" Target="../drawings/drawing107.xml"/><Relationship Id="rId1" Type="http://schemas.openxmlformats.org/officeDocument/2006/relationships/printerSettings" Target="../printerSettings/printerSettings107.bin"/><Relationship Id="rId6" Type="http://schemas.openxmlformats.org/officeDocument/2006/relationships/ctrlProp" Target="../ctrlProps/ctrlProp386.xml"/><Relationship Id="rId5" Type="http://schemas.openxmlformats.org/officeDocument/2006/relationships/image" Target="../media/image1.png"/><Relationship Id="rId10" Type="http://schemas.openxmlformats.org/officeDocument/2006/relationships/ctrlProp" Target="../ctrlProps/ctrlProp390.xml"/><Relationship Id="rId4" Type="http://schemas.openxmlformats.org/officeDocument/2006/relationships/oleObject" Target="../embeddings/oleObject62.bin"/><Relationship Id="rId9" Type="http://schemas.openxmlformats.org/officeDocument/2006/relationships/ctrlProp" Target="../ctrlProps/ctrlProp389.xml"/></Relationships>
</file>

<file path=xl/worksheets/_rels/sheet108.xml.rels><?xml version="1.0" encoding="UTF-8" standalone="yes"?>
<Relationships xmlns="http://schemas.openxmlformats.org/package/2006/relationships"><Relationship Id="rId2" Type="http://schemas.openxmlformats.org/officeDocument/2006/relationships/drawing" Target="../drawings/drawing108.xml"/><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8" Type="http://schemas.openxmlformats.org/officeDocument/2006/relationships/ctrlProp" Target="../ctrlProps/ctrlProp393.xml"/><Relationship Id="rId3" Type="http://schemas.openxmlformats.org/officeDocument/2006/relationships/vmlDrawing" Target="../drawings/vmlDrawing63.vml"/><Relationship Id="rId7" Type="http://schemas.openxmlformats.org/officeDocument/2006/relationships/ctrlProp" Target="../ctrlProps/ctrlProp392.xml"/><Relationship Id="rId2" Type="http://schemas.openxmlformats.org/officeDocument/2006/relationships/drawing" Target="../drawings/drawing109.xml"/><Relationship Id="rId1" Type="http://schemas.openxmlformats.org/officeDocument/2006/relationships/printerSettings" Target="../printerSettings/printerSettings109.bin"/><Relationship Id="rId6" Type="http://schemas.openxmlformats.org/officeDocument/2006/relationships/ctrlProp" Target="../ctrlProps/ctrlProp391.xml"/><Relationship Id="rId5" Type="http://schemas.openxmlformats.org/officeDocument/2006/relationships/image" Target="../media/image1.png"/><Relationship Id="rId10" Type="http://schemas.openxmlformats.org/officeDocument/2006/relationships/ctrlProp" Target="../ctrlProps/ctrlProp395.xml"/><Relationship Id="rId4" Type="http://schemas.openxmlformats.org/officeDocument/2006/relationships/oleObject" Target="../embeddings/oleObject63.bin"/><Relationship Id="rId9" Type="http://schemas.openxmlformats.org/officeDocument/2006/relationships/ctrlProp" Target="../ctrlProps/ctrlProp394.xml"/></Relationships>
</file>

<file path=xl/worksheets/_rels/sheet110.xml.rels><?xml version="1.0" encoding="UTF-8" standalone="yes"?>
<Relationships xmlns="http://schemas.openxmlformats.org/package/2006/relationships"><Relationship Id="rId2" Type="http://schemas.openxmlformats.org/officeDocument/2006/relationships/drawing" Target="../drawings/drawing110.xml"/><Relationship Id="rId1"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8" Type="http://schemas.openxmlformats.org/officeDocument/2006/relationships/ctrlProp" Target="../ctrlProps/ctrlProp398.xml"/><Relationship Id="rId3" Type="http://schemas.openxmlformats.org/officeDocument/2006/relationships/vmlDrawing" Target="../drawings/vmlDrawing64.vml"/><Relationship Id="rId7" Type="http://schemas.openxmlformats.org/officeDocument/2006/relationships/ctrlProp" Target="../ctrlProps/ctrlProp397.xml"/><Relationship Id="rId2" Type="http://schemas.openxmlformats.org/officeDocument/2006/relationships/drawing" Target="../drawings/drawing111.xml"/><Relationship Id="rId1" Type="http://schemas.openxmlformats.org/officeDocument/2006/relationships/printerSettings" Target="../printerSettings/printerSettings111.bin"/><Relationship Id="rId6" Type="http://schemas.openxmlformats.org/officeDocument/2006/relationships/ctrlProp" Target="../ctrlProps/ctrlProp396.xml"/><Relationship Id="rId5" Type="http://schemas.openxmlformats.org/officeDocument/2006/relationships/image" Target="../media/image1.png"/><Relationship Id="rId10" Type="http://schemas.openxmlformats.org/officeDocument/2006/relationships/ctrlProp" Target="../ctrlProps/ctrlProp400.xml"/><Relationship Id="rId4" Type="http://schemas.openxmlformats.org/officeDocument/2006/relationships/oleObject" Target="../embeddings/oleObject64.bin"/><Relationship Id="rId9" Type="http://schemas.openxmlformats.org/officeDocument/2006/relationships/ctrlProp" Target="../ctrlProps/ctrlProp399.xml"/></Relationships>
</file>

<file path=xl/worksheets/_rels/sheet112.xml.rels><?xml version="1.0" encoding="UTF-8" standalone="yes"?>
<Relationships xmlns="http://schemas.openxmlformats.org/package/2006/relationships"><Relationship Id="rId2" Type="http://schemas.openxmlformats.org/officeDocument/2006/relationships/drawing" Target="../drawings/drawing112.xml"/><Relationship Id="rId1"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8" Type="http://schemas.openxmlformats.org/officeDocument/2006/relationships/ctrlProp" Target="../ctrlProps/ctrlProp403.xml"/><Relationship Id="rId13" Type="http://schemas.openxmlformats.org/officeDocument/2006/relationships/ctrlProp" Target="../ctrlProps/ctrlProp408.xml"/><Relationship Id="rId3" Type="http://schemas.openxmlformats.org/officeDocument/2006/relationships/vmlDrawing" Target="../drawings/vmlDrawing65.vml"/><Relationship Id="rId7" Type="http://schemas.openxmlformats.org/officeDocument/2006/relationships/ctrlProp" Target="../ctrlProps/ctrlProp402.xml"/><Relationship Id="rId12" Type="http://schemas.openxmlformats.org/officeDocument/2006/relationships/ctrlProp" Target="../ctrlProps/ctrlProp407.xml"/><Relationship Id="rId2" Type="http://schemas.openxmlformats.org/officeDocument/2006/relationships/drawing" Target="../drawings/drawing113.xml"/><Relationship Id="rId1" Type="http://schemas.openxmlformats.org/officeDocument/2006/relationships/printerSettings" Target="../printerSettings/printerSettings113.bin"/><Relationship Id="rId6" Type="http://schemas.openxmlformats.org/officeDocument/2006/relationships/ctrlProp" Target="../ctrlProps/ctrlProp401.xml"/><Relationship Id="rId11" Type="http://schemas.openxmlformats.org/officeDocument/2006/relationships/ctrlProp" Target="../ctrlProps/ctrlProp406.xml"/><Relationship Id="rId5" Type="http://schemas.openxmlformats.org/officeDocument/2006/relationships/image" Target="../media/image1.png"/><Relationship Id="rId15" Type="http://schemas.openxmlformats.org/officeDocument/2006/relationships/ctrlProp" Target="../ctrlProps/ctrlProp410.xml"/><Relationship Id="rId10" Type="http://schemas.openxmlformats.org/officeDocument/2006/relationships/ctrlProp" Target="../ctrlProps/ctrlProp405.xml"/><Relationship Id="rId4" Type="http://schemas.openxmlformats.org/officeDocument/2006/relationships/oleObject" Target="../embeddings/oleObject65.bin"/><Relationship Id="rId9" Type="http://schemas.openxmlformats.org/officeDocument/2006/relationships/ctrlProp" Target="../ctrlProps/ctrlProp404.xml"/><Relationship Id="rId14" Type="http://schemas.openxmlformats.org/officeDocument/2006/relationships/ctrlProp" Target="../ctrlProps/ctrlProp409.xml"/></Relationships>
</file>

<file path=xl/worksheets/_rels/sheet114.xml.rels><?xml version="1.0" encoding="UTF-8" standalone="yes"?>
<Relationships xmlns="http://schemas.openxmlformats.org/package/2006/relationships"><Relationship Id="rId8" Type="http://schemas.openxmlformats.org/officeDocument/2006/relationships/ctrlProp" Target="../ctrlProps/ctrlProp413.xml"/><Relationship Id="rId3" Type="http://schemas.openxmlformats.org/officeDocument/2006/relationships/vmlDrawing" Target="../drawings/vmlDrawing66.vml"/><Relationship Id="rId7" Type="http://schemas.openxmlformats.org/officeDocument/2006/relationships/ctrlProp" Target="../ctrlProps/ctrlProp412.xml"/><Relationship Id="rId2" Type="http://schemas.openxmlformats.org/officeDocument/2006/relationships/drawing" Target="../drawings/drawing114.xml"/><Relationship Id="rId1" Type="http://schemas.openxmlformats.org/officeDocument/2006/relationships/printerSettings" Target="../printerSettings/printerSettings114.bin"/><Relationship Id="rId6" Type="http://schemas.openxmlformats.org/officeDocument/2006/relationships/ctrlProp" Target="../ctrlProps/ctrlProp411.xml"/><Relationship Id="rId5" Type="http://schemas.openxmlformats.org/officeDocument/2006/relationships/image" Target="../media/image1.png"/><Relationship Id="rId10" Type="http://schemas.openxmlformats.org/officeDocument/2006/relationships/ctrlProp" Target="../ctrlProps/ctrlProp415.xml"/><Relationship Id="rId4" Type="http://schemas.openxmlformats.org/officeDocument/2006/relationships/oleObject" Target="../embeddings/oleObject66.bin"/><Relationship Id="rId9" Type="http://schemas.openxmlformats.org/officeDocument/2006/relationships/ctrlProp" Target="../ctrlProps/ctrlProp414.xml"/></Relationships>
</file>

<file path=xl/worksheets/_rels/sheet115.xml.rels><?xml version="1.0" encoding="UTF-8" standalone="yes"?>
<Relationships xmlns="http://schemas.openxmlformats.org/package/2006/relationships"><Relationship Id="rId2" Type="http://schemas.openxmlformats.org/officeDocument/2006/relationships/drawing" Target="../drawings/drawing115.xml"/><Relationship Id="rId1" Type="http://schemas.openxmlformats.org/officeDocument/2006/relationships/printerSettings" Target="../printerSettings/printerSettings115.bin"/></Relationships>
</file>

<file path=xl/worksheets/_rels/sheet116.xml.rels><?xml version="1.0" encoding="UTF-8" standalone="yes"?>
<Relationships xmlns="http://schemas.openxmlformats.org/package/2006/relationships"><Relationship Id="rId8" Type="http://schemas.openxmlformats.org/officeDocument/2006/relationships/ctrlProp" Target="../ctrlProps/ctrlProp418.xml"/><Relationship Id="rId3" Type="http://schemas.openxmlformats.org/officeDocument/2006/relationships/vmlDrawing" Target="../drawings/vmlDrawing67.vml"/><Relationship Id="rId7" Type="http://schemas.openxmlformats.org/officeDocument/2006/relationships/ctrlProp" Target="../ctrlProps/ctrlProp417.xml"/><Relationship Id="rId2" Type="http://schemas.openxmlformats.org/officeDocument/2006/relationships/drawing" Target="../drawings/drawing116.xml"/><Relationship Id="rId1" Type="http://schemas.openxmlformats.org/officeDocument/2006/relationships/printerSettings" Target="../printerSettings/printerSettings116.bin"/><Relationship Id="rId6" Type="http://schemas.openxmlformats.org/officeDocument/2006/relationships/ctrlProp" Target="../ctrlProps/ctrlProp416.xml"/><Relationship Id="rId5" Type="http://schemas.openxmlformats.org/officeDocument/2006/relationships/image" Target="../media/image1.png"/><Relationship Id="rId10" Type="http://schemas.openxmlformats.org/officeDocument/2006/relationships/ctrlProp" Target="../ctrlProps/ctrlProp420.xml"/><Relationship Id="rId4" Type="http://schemas.openxmlformats.org/officeDocument/2006/relationships/oleObject" Target="../embeddings/oleObject67.bin"/><Relationship Id="rId9" Type="http://schemas.openxmlformats.org/officeDocument/2006/relationships/ctrlProp" Target="../ctrlProps/ctrlProp419.xml"/></Relationships>
</file>

<file path=xl/worksheets/_rels/sheet117.xml.rels><?xml version="1.0" encoding="UTF-8" standalone="yes"?>
<Relationships xmlns="http://schemas.openxmlformats.org/package/2006/relationships"><Relationship Id="rId2" Type="http://schemas.openxmlformats.org/officeDocument/2006/relationships/drawing" Target="../drawings/drawing117.xml"/><Relationship Id="rId1" Type="http://schemas.openxmlformats.org/officeDocument/2006/relationships/printerSettings" Target="../printerSettings/printerSettings117.bin"/></Relationships>
</file>

<file path=xl/worksheets/_rels/sheet118.xml.rels><?xml version="1.0" encoding="UTF-8" standalone="yes"?>
<Relationships xmlns="http://schemas.openxmlformats.org/package/2006/relationships"><Relationship Id="rId8" Type="http://schemas.openxmlformats.org/officeDocument/2006/relationships/ctrlProp" Target="../ctrlProps/ctrlProp423.xml"/><Relationship Id="rId3" Type="http://schemas.openxmlformats.org/officeDocument/2006/relationships/vmlDrawing" Target="../drawings/vmlDrawing68.vml"/><Relationship Id="rId7" Type="http://schemas.openxmlformats.org/officeDocument/2006/relationships/ctrlProp" Target="../ctrlProps/ctrlProp422.xml"/><Relationship Id="rId2" Type="http://schemas.openxmlformats.org/officeDocument/2006/relationships/drawing" Target="../drawings/drawing118.xml"/><Relationship Id="rId1" Type="http://schemas.openxmlformats.org/officeDocument/2006/relationships/printerSettings" Target="../printerSettings/printerSettings118.bin"/><Relationship Id="rId6" Type="http://schemas.openxmlformats.org/officeDocument/2006/relationships/ctrlProp" Target="../ctrlProps/ctrlProp421.xml"/><Relationship Id="rId5" Type="http://schemas.openxmlformats.org/officeDocument/2006/relationships/image" Target="../media/image1.png"/><Relationship Id="rId10" Type="http://schemas.openxmlformats.org/officeDocument/2006/relationships/ctrlProp" Target="../ctrlProps/ctrlProp425.xml"/><Relationship Id="rId4" Type="http://schemas.openxmlformats.org/officeDocument/2006/relationships/oleObject" Target="../embeddings/oleObject68.bin"/><Relationship Id="rId9" Type="http://schemas.openxmlformats.org/officeDocument/2006/relationships/ctrlProp" Target="../ctrlProps/ctrlProp424.xml"/></Relationships>
</file>

<file path=xl/worksheets/_rels/sheet119.xml.rels><?xml version="1.0" encoding="UTF-8" standalone="yes"?>
<Relationships xmlns="http://schemas.openxmlformats.org/package/2006/relationships"><Relationship Id="rId2" Type="http://schemas.openxmlformats.org/officeDocument/2006/relationships/drawing" Target="../drawings/drawing119.xml"/><Relationship Id="rId1" Type="http://schemas.openxmlformats.org/officeDocument/2006/relationships/printerSettings" Target="../printerSettings/printerSettings119.bin"/></Relationships>
</file>

<file path=xl/worksheets/_rels/sheet120.xml.rels><?xml version="1.0" encoding="UTF-8" standalone="yes"?>
<Relationships xmlns="http://schemas.openxmlformats.org/package/2006/relationships"><Relationship Id="rId8" Type="http://schemas.openxmlformats.org/officeDocument/2006/relationships/ctrlProp" Target="../ctrlProps/ctrlProp428.xml"/><Relationship Id="rId13" Type="http://schemas.openxmlformats.org/officeDocument/2006/relationships/ctrlProp" Target="../ctrlProps/ctrlProp433.xml"/><Relationship Id="rId3" Type="http://schemas.openxmlformats.org/officeDocument/2006/relationships/vmlDrawing" Target="../drawings/vmlDrawing69.vml"/><Relationship Id="rId7" Type="http://schemas.openxmlformats.org/officeDocument/2006/relationships/ctrlProp" Target="../ctrlProps/ctrlProp427.xml"/><Relationship Id="rId12" Type="http://schemas.openxmlformats.org/officeDocument/2006/relationships/ctrlProp" Target="../ctrlProps/ctrlProp432.xml"/><Relationship Id="rId2" Type="http://schemas.openxmlformats.org/officeDocument/2006/relationships/drawing" Target="../drawings/drawing120.xml"/><Relationship Id="rId1" Type="http://schemas.openxmlformats.org/officeDocument/2006/relationships/printerSettings" Target="../printerSettings/printerSettings120.bin"/><Relationship Id="rId6" Type="http://schemas.openxmlformats.org/officeDocument/2006/relationships/ctrlProp" Target="../ctrlProps/ctrlProp426.xml"/><Relationship Id="rId11" Type="http://schemas.openxmlformats.org/officeDocument/2006/relationships/ctrlProp" Target="../ctrlProps/ctrlProp431.xml"/><Relationship Id="rId5" Type="http://schemas.openxmlformats.org/officeDocument/2006/relationships/image" Target="../media/image1.png"/><Relationship Id="rId15" Type="http://schemas.openxmlformats.org/officeDocument/2006/relationships/ctrlProp" Target="../ctrlProps/ctrlProp435.xml"/><Relationship Id="rId10" Type="http://schemas.openxmlformats.org/officeDocument/2006/relationships/ctrlProp" Target="../ctrlProps/ctrlProp430.xml"/><Relationship Id="rId4" Type="http://schemas.openxmlformats.org/officeDocument/2006/relationships/oleObject" Target="../embeddings/oleObject69.bin"/><Relationship Id="rId9" Type="http://schemas.openxmlformats.org/officeDocument/2006/relationships/ctrlProp" Target="../ctrlProps/ctrlProp429.xml"/><Relationship Id="rId14" Type="http://schemas.openxmlformats.org/officeDocument/2006/relationships/ctrlProp" Target="../ctrlProps/ctrlProp434.xml"/></Relationships>
</file>

<file path=xl/worksheets/_rels/sheet121.xml.rels><?xml version="1.0" encoding="UTF-8" standalone="yes"?>
<Relationships xmlns="http://schemas.openxmlformats.org/package/2006/relationships"><Relationship Id="rId8" Type="http://schemas.openxmlformats.org/officeDocument/2006/relationships/ctrlProp" Target="../ctrlProps/ctrlProp438.xml"/><Relationship Id="rId3" Type="http://schemas.openxmlformats.org/officeDocument/2006/relationships/vmlDrawing" Target="../drawings/vmlDrawing70.vml"/><Relationship Id="rId7" Type="http://schemas.openxmlformats.org/officeDocument/2006/relationships/ctrlProp" Target="../ctrlProps/ctrlProp437.xml"/><Relationship Id="rId2" Type="http://schemas.openxmlformats.org/officeDocument/2006/relationships/drawing" Target="../drawings/drawing121.xml"/><Relationship Id="rId1" Type="http://schemas.openxmlformats.org/officeDocument/2006/relationships/printerSettings" Target="../printerSettings/printerSettings121.bin"/><Relationship Id="rId6" Type="http://schemas.openxmlformats.org/officeDocument/2006/relationships/ctrlProp" Target="../ctrlProps/ctrlProp436.xml"/><Relationship Id="rId5" Type="http://schemas.openxmlformats.org/officeDocument/2006/relationships/image" Target="../media/image1.png"/><Relationship Id="rId10" Type="http://schemas.openxmlformats.org/officeDocument/2006/relationships/ctrlProp" Target="../ctrlProps/ctrlProp440.xml"/><Relationship Id="rId4" Type="http://schemas.openxmlformats.org/officeDocument/2006/relationships/oleObject" Target="../embeddings/oleObject70.bin"/><Relationship Id="rId9" Type="http://schemas.openxmlformats.org/officeDocument/2006/relationships/ctrlProp" Target="../ctrlProps/ctrlProp439.xml"/></Relationships>
</file>

<file path=xl/worksheets/_rels/sheet122.xml.rels><?xml version="1.0" encoding="UTF-8" standalone="yes"?>
<Relationships xmlns="http://schemas.openxmlformats.org/package/2006/relationships"><Relationship Id="rId2" Type="http://schemas.openxmlformats.org/officeDocument/2006/relationships/drawing" Target="../drawings/drawing122.xml"/><Relationship Id="rId1" Type="http://schemas.openxmlformats.org/officeDocument/2006/relationships/printerSettings" Target="../printerSettings/printerSettings122.bin"/></Relationships>
</file>

<file path=xl/worksheets/_rels/sheet123.xml.rels><?xml version="1.0" encoding="UTF-8" standalone="yes"?>
<Relationships xmlns="http://schemas.openxmlformats.org/package/2006/relationships"><Relationship Id="rId8" Type="http://schemas.openxmlformats.org/officeDocument/2006/relationships/ctrlProp" Target="../ctrlProps/ctrlProp443.xml"/><Relationship Id="rId3" Type="http://schemas.openxmlformats.org/officeDocument/2006/relationships/vmlDrawing" Target="../drawings/vmlDrawing71.vml"/><Relationship Id="rId7" Type="http://schemas.openxmlformats.org/officeDocument/2006/relationships/ctrlProp" Target="../ctrlProps/ctrlProp442.xml"/><Relationship Id="rId2" Type="http://schemas.openxmlformats.org/officeDocument/2006/relationships/drawing" Target="../drawings/drawing123.xml"/><Relationship Id="rId1" Type="http://schemas.openxmlformats.org/officeDocument/2006/relationships/printerSettings" Target="../printerSettings/printerSettings123.bin"/><Relationship Id="rId6" Type="http://schemas.openxmlformats.org/officeDocument/2006/relationships/ctrlProp" Target="../ctrlProps/ctrlProp441.xml"/><Relationship Id="rId5" Type="http://schemas.openxmlformats.org/officeDocument/2006/relationships/image" Target="../media/image1.png"/><Relationship Id="rId10" Type="http://schemas.openxmlformats.org/officeDocument/2006/relationships/ctrlProp" Target="../ctrlProps/ctrlProp445.xml"/><Relationship Id="rId4" Type="http://schemas.openxmlformats.org/officeDocument/2006/relationships/oleObject" Target="../embeddings/oleObject71.bin"/><Relationship Id="rId9" Type="http://schemas.openxmlformats.org/officeDocument/2006/relationships/ctrlProp" Target="../ctrlProps/ctrlProp444.xml"/></Relationships>
</file>

<file path=xl/worksheets/_rels/sheet124.xml.rels><?xml version="1.0" encoding="UTF-8" standalone="yes"?>
<Relationships xmlns="http://schemas.openxmlformats.org/package/2006/relationships"><Relationship Id="rId2" Type="http://schemas.openxmlformats.org/officeDocument/2006/relationships/drawing" Target="../drawings/drawing124.xml"/><Relationship Id="rId1" Type="http://schemas.openxmlformats.org/officeDocument/2006/relationships/printerSettings" Target="../printerSettings/printerSettings124.bin"/></Relationships>
</file>

<file path=xl/worksheets/_rels/sheet125.xml.rels><?xml version="1.0" encoding="UTF-8" standalone="yes"?>
<Relationships xmlns="http://schemas.openxmlformats.org/package/2006/relationships"><Relationship Id="rId8" Type="http://schemas.openxmlformats.org/officeDocument/2006/relationships/ctrlProp" Target="../ctrlProps/ctrlProp448.xml"/><Relationship Id="rId3" Type="http://schemas.openxmlformats.org/officeDocument/2006/relationships/vmlDrawing" Target="../drawings/vmlDrawing72.vml"/><Relationship Id="rId7" Type="http://schemas.openxmlformats.org/officeDocument/2006/relationships/ctrlProp" Target="../ctrlProps/ctrlProp447.xml"/><Relationship Id="rId2" Type="http://schemas.openxmlformats.org/officeDocument/2006/relationships/drawing" Target="../drawings/drawing125.xml"/><Relationship Id="rId1" Type="http://schemas.openxmlformats.org/officeDocument/2006/relationships/printerSettings" Target="../printerSettings/printerSettings125.bin"/><Relationship Id="rId6" Type="http://schemas.openxmlformats.org/officeDocument/2006/relationships/ctrlProp" Target="../ctrlProps/ctrlProp446.xml"/><Relationship Id="rId5" Type="http://schemas.openxmlformats.org/officeDocument/2006/relationships/image" Target="../media/image1.png"/><Relationship Id="rId10" Type="http://schemas.openxmlformats.org/officeDocument/2006/relationships/ctrlProp" Target="../ctrlProps/ctrlProp450.xml"/><Relationship Id="rId4" Type="http://schemas.openxmlformats.org/officeDocument/2006/relationships/oleObject" Target="../embeddings/oleObject72.bin"/><Relationship Id="rId9" Type="http://schemas.openxmlformats.org/officeDocument/2006/relationships/ctrlProp" Target="../ctrlProps/ctrlProp449.xml"/></Relationships>
</file>

<file path=xl/worksheets/_rels/sheet126.xml.rels><?xml version="1.0" encoding="UTF-8" standalone="yes"?>
<Relationships xmlns="http://schemas.openxmlformats.org/package/2006/relationships"><Relationship Id="rId2" Type="http://schemas.openxmlformats.org/officeDocument/2006/relationships/drawing" Target="../drawings/drawing126.xml"/><Relationship Id="rId1" Type="http://schemas.openxmlformats.org/officeDocument/2006/relationships/printerSettings" Target="../printerSettings/printerSettings126.bin"/></Relationships>
</file>

<file path=xl/worksheets/_rels/sheet127.xml.rels><?xml version="1.0" encoding="UTF-8" standalone="yes"?>
<Relationships xmlns="http://schemas.openxmlformats.org/package/2006/relationships"><Relationship Id="rId8" Type="http://schemas.openxmlformats.org/officeDocument/2006/relationships/ctrlProp" Target="../ctrlProps/ctrlProp453.xml"/><Relationship Id="rId13" Type="http://schemas.openxmlformats.org/officeDocument/2006/relationships/ctrlProp" Target="../ctrlProps/ctrlProp458.xml"/><Relationship Id="rId3" Type="http://schemas.openxmlformats.org/officeDocument/2006/relationships/vmlDrawing" Target="../drawings/vmlDrawing73.vml"/><Relationship Id="rId7" Type="http://schemas.openxmlformats.org/officeDocument/2006/relationships/ctrlProp" Target="../ctrlProps/ctrlProp452.xml"/><Relationship Id="rId12" Type="http://schemas.openxmlformats.org/officeDocument/2006/relationships/ctrlProp" Target="../ctrlProps/ctrlProp457.xml"/><Relationship Id="rId2" Type="http://schemas.openxmlformats.org/officeDocument/2006/relationships/drawing" Target="../drawings/drawing127.xml"/><Relationship Id="rId1" Type="http://schemas.openxmlformats.org/officeDocument/2006/relationships/printerSettings" Target="../printerSettings/printerSettings127.bin"/><Relationship Id="rId6" Type="http://schemas.openxmlformats.org/officeDocument/2006/relationships/ctrlProp" Target="../ctrlProps/ctrlProp451.xml"/><Relationship Id="rId11" Type="http://schemas.openxmlformats.org/officeDocument/2006/relationships/ctrlProp" Target="../ctrlProps/ctrlProp456.xml"/><Relationship Id="rId5" Type="http://schemas.openxmlformats.org/officeDocument/2006/relationships/image" Target="../media/image1.png"/><Relationship Id="rId15" Type="http://schemas.openxmlformats.org/officeDocument/2006/relationships/ctrlProp" Target="../ctrlProps/ctrlProp460.xml"/><Relationship Id="rId10" Type="http://schemas.openxmlformats.org/officeDocument/2006/relationships/ctrlProp" Target="../ctrlProps/ctrlProp455.xml"/><Relationship Id="rId4" Type="http://schemas.openxmlformats.org/officeDocument/2006/relationships/oleObject" Target="../embeddings/oleObject73.bin"/><Relationship Id="rId9" Type="http://schemas.openxmlformats.org/officeDocument/2006/relationships/ctrlProp" Target="../ctrlProps/ctrlProp454.xml"/><Relationship Id="rId14" Type="http://schemas.openxmlformats.org/officeDocument/2006/relationships/ctrlProp" Target="../ctrlProps/ctrlProp459.xml"/></Relationships>
</file>

<file path=xl/worksheets/_rels/sheet128.xml.rels><?xml version="1.0" encoding="UTF-8" standalone="yes"?>
<Relationships xmlns="http://schemas.openxmlformats.org/package/2006/relationships"><Relationship Id="rId8" Type="http://schemas.openxmlformats.org/officeDocument/2006/relationships/ctrlProp" Target="../ctrlProps/ctrlProp463.xml"/><Relationship Id="rId3" Type="http://schemas.openxmlformats.org/officeDocument/2006/relationships/vmlDrawing" Target="../drawings/vmlDrawing74.vml"/><Relationship Id="rId7" Type="http://schemas.openxmlformats.org/officeDocument/2006/relationships/ctrlProp" Target="../ctrlProps/ctrlProp462.xml"/><Relationship Id="rId2" Type="http://schemas.openxmlformats.org/officeDocument/2006/relationships/drawing" Target="../drawings/drawing128.xml"/><Relationship Id="rId1" Type="http://schemas.openxmlformats.org/officeDocument/2006/relationships/printerSettings" Target="../printerSettings/printerSettings128.bin"/><Relationship Id="rId6" Type="http://schemas.openxmlformats.org/officeDocument/2006/relationships/ctrlProp" Target="../ctrlProps/ctrlProp461.xml"/><Relationship Id="rId5" Type="http://schemas.openxmlformats.org/officeDocument/2006/relationships/image" Target="../media/image1.png"/><Relationship Id="rId10" Type="http://schemas.openxmlformats.org/officeDocument/2006/relationships/ctrlProp" Target="../ctrlProps/ctrlProp465.xml"/><Relationship Id="rId4" Type="http://schemas.openxmlformats.org/officeDocument/2006/relationships/oleObject" Target="../embeddings/oleObject74.bin"/><Relationship Id="rId9" Type="http://schemas.openxmlformats.org/officeDocument/2006/relationships/ctrlProp" Target="../ctrlProps/ctrlProp464.xml"/></Relationships>
</file>

<file path=xl/worksheets/_rels/sheet129.xml.rels><?xml version="1.0" encoding="UTF-8" standalone="yes"?>
<Relationships xmlns="http://schemas.openxmlformats.org/package/2006/relationships"><Relationship Id="rId2" Type="http://schemas.openxmlformats.org/officeDocument/2006/relationships/drawing" Target="../drawings/drawing129.xml"/><Relationship Id="rId1" Type="http://schemas.openxmlformats.org/officeDocument/2006/relationships/printerSettings" Target="../printerSettings/printerSettings129.bin"/></Relationships>
</file>

<file path=xl/worksheets/_rels/sheet130.xml.rels><?xml version="1.0" encoding="UTF-8" standalone="yes"?>
<Relationships xmlns="http://schemas.openxmlformats.org/package/2006/relationships"><Relationship Id="rId8" Type="http://schemas.openxmlformats.org/officeDocument/2006/relationships/ctrlProp" Target="../ctrlProps/ctrlProp468.xml"/><Relationship Id="rId3" Type="http://schemas.openxmlformats.org/officeDocument/2006/relationships/vmlDrawing" Target="../drawings/vmlDrawing75.vml"/><Relationship Id="rId7" Type="http://schemas.openxmlformats.org/officeDocument/2006/relationships/ctrlProp" Target="../ctrlProps/ctrlProp467.xml"/><Relationship Id="rId2" Type="http://schemas.openxmlformats.org/officeDocument/2006/relationships/drawing" Target="../drawings/drawing130.xml"/><Relationship Id="rId1" Type="http://schemas.openxmlformats.org/officeDocument/2006/relationships/printerSettings" Target="../printerSettings/printerSettings130.bin"/><Relationship Id="rId6" Type="http://schemas.openxmlformats.org/officeDocument/2006/relationships/ctrlProp" Target="../ctrlProps/ctrlProp466.xml"/><Relationship Id="rId5" Type="http://schemas.openxmlformats.org/officeDocument/2006/relationships/image" Target="../media/image1.png"/><Relationship Id="rId10" Type="http://schemas.openxmlformats.org/officeDocument/2006/relationships/ctrlProp" Target="../ctrlProps/ctrlProp470.xml"/><Relationship Id="rId4" Type="http://schemas.openxmlformats.org/officeDocument/2006/relationships/oleObject" Target="../embeddings/oleObject75.bin"/><Relationship Id="rId9" Type="http://schemas.openxmlformats.org/officeDocument/2006/relationships/ctrlProp" Target="../ctrlProps/ctrlProp469.xml"/></Relationships>
</file>

<file path=xl/worksheets/_rels/sheet131.xml.rels><?xml version="1.0" encoding="UTF-8" standalone="yes"?>
<Relationships xmlns="http://schemas.openxmlformats.org/package/2006/relationships"><Relationship Id="rId2" Type="http://schemas.openxmlformats.org/officeDocument/2006/relationships/drawing" Target="../drawings/drawing131.xml"/><Relationship Id="rId1" Type="http://schemas.openxmlformats.org/officeDocument/2006/relationships/printerSettings" Target="../printerSettings/printerSettings131.bin"/></Relationships>
</file>

<file path=xl/worksheets/_rels/sheet132.xml.rels><?xml version="1.0" encoding="UTF-8" standalone="yes"?>
<Relationships xmlns="http://schemas.openxmlformats.org/package/2006/relationships"><Relationship Id="rId8" Type="http://schemas.openxmlformats.org/officeDocument/2006/relationships/ctrlProp" Target="../ctrlProps/ctrlProp473.xml"/><Relationship Id="rId3" Type="http://schemas.openxmlformats.org/officeDocument/2006/relationships/vmlDrawing" Target="../drawings/vmlDrawing76.vml"/><Relationship Id="rId7" Type="http://schemas.openxmlformats.org/officeDocument/2006/relationships/ctrlProp" Target="../ctrlProps/ctrlProp472.xml"/><Relationship Id="rId2" Type="http://schemas.openxmlformats.org/officeDocument/2006/relationships/drawing" Target="../drawings/drawing132.xml"/><Relationship Id="rId1" Type="http://schemas.openxmlformats.org/officeDocument/2006/relationships/printerSettings" Target="../printerSettings/printerSettings132.bin"/><Relationship Id="rId6" Type="http://schemas.openxmlformats.org/officeDocument/2006/relationships/ctrlProp" Target="../ctrlProps/ctrlProp471.xml"/><Relationship Id="rId5" Type="http://schemas.openxmlformats.org/officeDocument/2006/relationships/image" Target="../media/image1.png"/><Relationship Id="rId10" Type="http://schemas.openxmlformats.org/officeDocument/2006/relationships/ctrlProp" Target="../ctrlProps/ctrlProp475.xml"/><Relationship Id="rId4" Type="http://schemas.openxmlformats.org/officeDocument/2006/relationships/oleObject" Target="../embeddings/oleObject76.bin"/><Relationship Id="rId9" Type="http://schemas.openxmlformats.org/officeDocument/2006/relationships/ctrlProp" Target="../ctrlProps/ctrlProp474.xml"/></Relationships>
</file>

<file path=xl/worksheets/_rels/sheet133.xml.rels><?xml version="1.0" encoding="UTF-8" standalone="yes"?>
<Relationships xmlns="http://schemas.openxmlformats.org/package/2006/relationships"><Relationship Id="rId2" Type="http://schemas.openxmlformats.org/officeDocument/2006/relationships/drawing" Target="../drawings/drawing133.xml"/><Relationship Id="rId1" Type="http://schemas.openxmlformats.org/officeDocument/2006/relationships/printerSettings" Target="../printerSettings/printerSettings133.bin"/></Relationships>
</file>

<file path=xl/worksheets/_rels/sheet134.xml.rels><?xml version="1.0" encoding="UTF-8" standalone="yes"?>
<Relationships xmlns="http://schemas.openxmlformats.org/package/2006/relationships"><Relationship Id="rId8" Type="http://schemas.openxmlformats.org/officeDocument/2006/relationships/ctrlProp" Target="../ctrlProps/ctrlProp478.xml"/><Relationship Id="rId13" Type="http://schemas.openxmlformats.org/officeDocument/2006/relationships/ctrlProp" Target="../ctrlProps/ctrlProp483.xml"/><Relationship Id="rId3" Type="http://schemas.openxmlformats.org/officeDocument/2006/relationships/vmlDrawing" Target="../drawings/vmlDrawing77.vml"/><Relationship Id="rId7" Type="http://schemas.openxmlformats.org/officeDocument/2006/relationships/ctrlProp" Target="../ctrlProps/ctrlProp477.xml"/><Relationship Id="rId12" Type="http://schemas.openxmlformats.org/officeDocument/2006/relationships/ctrlProp" Target="../ctrlProps/ctrlProp482.xml"/><Relationship Id="rId2" Type="http://schemas.openxmlformats.org/officeDocument/2006/relationships/drawing" Target="../drawings/drawing134.xml"/><Relationship Id="rId1" Type="http://schemas.openxmlformats.org/officeDocument/2006/relationships/printerSettings" Target="../printerSettings/printerSettings134.bin"/><Relationship Id="rId6" Type="http://schemas.openxmlformats.org/officeDocument/2006/relationships/ctrlProp" Target="../ctrlProps/ctrlProp476.xml"/><Relationship Id="rId11" Type="http://schemas.openxmlformats.org/officeDocument/2006/relationships/ctrlProp" Target="../ctrlProps/ctrlProp481.xml"/><Relationship Id="rId5" Type="http://schemas.openxmlformats.org/officeDocument/2006/relationships/image" Target="../media/image1.png"/><Relationship Id="rId15" Type="http://schemas.openxmlformats.org/officeDocument/2006/relationships/ctrlProp" Target="../ctrlProps/ctrlProp485.xml"/><Relationship Id="rId10" Type="http://schemas.openxmlformats.org/officeDocument/2006/relationships/ctrlProp" Target="../ctrlProps/ctrlProp480.xml"/><Relationship Id="rId4" Type="http://schemas.openxmlformats.org/officeDocument/2006/relationships/oleObject" Target="../embeddings/oleObject77.bin"/><Relationship Id="rId9" Type="http://schemas.openxmlformats.org/officeDocument/2006/relationships/ctrlProp" Target="../ctrlProps/ctrlProp479.xml"/><Relationship Id="rId14" Type="http://schemas.openxmlformats.org/officeDocument/2006/relationships/ctrlProp" Target="../ctrlProps/ctrlProp484.xml"/></Relationships>
</file>

<file path=xl/worksheets/_rels/sheet135.xml.rels><?xml version="1.0" encoding="UTF-8" standalone="yes"?>
<Relationships xmlns="http://schemas.openxmlformats.org/package/2006/relationships"><Relationship Id="rId8" Type="http://schemas.openxmlformats.org/officeDocument/2006/relationships/ctrlProp" Target="../ctrlProps/ctrlProp488.xml"/><Relationship Id="rId3" Type="http://schemas.openxmlformats.org/officeDocument/2006/relationships/vmlDrawing" Target="../drawings/vmlDrawing78.vml"/><Relationship Id="rId7" Type="http://schemas.openxmlformats.org/officeDocument/2006/relationships/ctrlProp" Target="../ctrlProps/ctrlProp487.xml"/><Relationship Id="rId2" Type="http://schemas.openxmlformats.org/officeDocument/2006/relationships/drawing" Target="../drawings/drawing135.xml"/><Relationship Id="rId1" Type="http://schemas.openxmlformats.org/officeDocument/2006/relationships/printerSettings" Target="../printerSettings/printerSettings135.bin"/><Relationship Id="rId6" Type="http://schemas.openxmlformats.org/officeDocument/2006/relationships/ctrlProp" Target="../ctrlProps/ctrlProp486.xml"/><Relationship Id="rId5" Type="http://schemas.openxmlformats.org/officeDocument/2006/relationships/image" Target="../media/image1.png"/><Relationship Id="rId10" Type="http://schemas.openxmlformats.org/officeDocument/2006/relationships/ctrlProp" Target="../ctrlProps/ctrlProp490.xml"/><Relationship Id="rId4" Type="http://schemas.openxmlformats.org/officeDocument/2006/relationships/oleObject" Target="../embeddings/oleObject78.bin"/><Relationship Id="rId9" Type="http://schemas.openxmlformats.org/officeDocument/2006/relationships/ctrlProp" Target="../ctrlProps/ctrlProp489.xml"/></Relationships>
</file>

<file path=xl/worksheets/_rels/sheet136.xml.rels><?xml version="1.0" encoding="UTF-8" standalone="yes"?>
<Relationships xmlns="http://schemas.openxmlformats.org/package/2006/relationships"><Relationship Id="rId2" Type="http://schemas.openxmlformats.org/officeDocument/2006/relationships/drawing" Target="../drawings/drawing136.xml"/><Relationship Id="rId1" Type="http://schemas.openxmlformats.org/officeDocument/2006/relationships/printerSettings" Target="../printerSettings/printerSettings136.bin"/></Relationships>
</file>

<file path=xl/worksheets/_rels/sheet137.xml.rels><?xml version="1.0" encoding="UTF-8" standalone="yes"?>
<Relationships xmlns="http://schemas.openxmlformats.org/package/2006/relationships"><Relationship Id="rId8" Type="http://schemas.openxmlformats.org/officeDocument/2006/relationships/ctrlProp" Target="../ctrlProps/ctrlProp493.xml"/><Relationship Id="rId3" Type="http://schemas.openxmlformats.org/officeDocument/2006/relationships/vmlDrawing" Target="../drawings/vmlDrawing79.vml"/><Relationship Id="rId7" Type="http://schemas.openxmlformats.org/officeDocument/2006/relationships/ctrlProp" Target="../ctrlProps/ctrlProp492.xml"/><Relationship Id="rId2" Type="http://schemas.openxmlformats.org/officeDocument/2006/relationships/drawing" Target="../drawings/drawing137.xml"/><Relationship Id="rId1" Type="http://schemas.openxmlformats.org/officeDocument/2006/relationships/printerSettings" Target="../printerSettings/printerSettings137.bin"/><Relationship Id="rId6" Type="http://schemas.openxmlformats.org/officeDocument/2006/relationships/ctrlProp" Target="../ctrlProps/ctrlProp491.xml"/><Relationship Id="rId5" Type="http://schemas.openxmlformats.org/officeDocument/2006/relationships/image" Target="../media/image1.png"/><Relationship Id="rId10" Type="http://schemas.openxmlformats.org/officeDocument/2006/relationships/ctrlProp" Target="../ctrlProps/ctrlProp495.xml"/><Relationship Id="rId4" Type="http://schemas.openxmlformats.org/officeDocument/2006/relationships/oleObject" Target="../embeddings/oleObject79.bin"/><Relationship Id="rId9" Type="http://schemas.openxmlformats.org/officeDocument/2006/relationships/ctrlProp" Target="../ctrlProps/ctrlProp494.xml"/></Relationships>
</file>

<file path=xl/worksheets/_rels/sheet138.xml.rels><?xml version="1.0" encoding="UTF-8" standalone="yes"?>
<Relationships xmlns="http://schemas.openxmlformats.org/package/2006/relationships"><Relationship Id="rId2" Type="http://schemas.openxmlformats.org/officeDocument/2006/relationships/drawing" Target="../drawings/drawing138.xml"/><Relationship Id="rId1" Type="http://schemas.openxmlformats.org/officeDocument/2006/relationships/printerSettings" Target="../printerSettings/printerSettings138.bin"/></Relationships>
</file>

<file path=xl/worksheets/_rels/sheet139.xml.rels><?xml version="1.0" encoding="UTF-8" standalone="yes"?>
<Relationships xmlns="http://schemas.openxmlformats.org/package/2006/relationships"><Relationship Id="rId8" Type="http://schemas.openxmlformats.org/officeDocument/2006/relationships/ctrlProp" Target="../ctrlProps/ctrlProp498.xml"/><Relationship Id="rId3" Type="http://schemas.openxmlformats.org/officeDocument/2006/relationships/vmlDrawing" Target="../drawings/vmlDrawing80.vml"/><Relationship Id="rId7" Type="http://schemas.openxmlformats.org/officeDocument/2006/relationships/ctrlProp" Target="../ctrlProps/ctrlProp497.xml"/><Relationship Id="rId2" Type="http://schemas.openxmlformats.org/officeDocument/2006/relationships/drawing" Target="../drawings/drawing139.xml"/><Relationship Id="rId1" Type="http://schemas.openxmlformats.org/officeDocument/2006/relationships/printerSettings" Target="../printerSettings/printerSettings139.bin"/><Relationship Id="rId6" Type="http://schemas.openxmlformats.org/officeDocument/2006/relationships/ctrlProp" Target="../ctrlProps/ctrlProp496.xml"/><Relationship Id="rId5" Type="http://schemas.openxmlformats.org/officeDocument/2006/relationships/image" Target="../media/image1.png"/><Relationship Id="rId10" Type="http://schemas.openxmlformats.org/officeDocument/2006/relationships/ctrlProp" Target="../ctrlProps/ctrlProp500.xml"/><Relationship Id="rId4" Type="http://schemas.openxmlformats.org/officeDocument/2006/relationships/oleObject" Target="../embeddings/oleObject80.bin"/><Relationship Id="rId9" Type="http://schemas.openxmlformats.org/officeDocument/2006/relationships/ctrlProp" Target="../ctrlProps/ctrlProp499.xml"/></Relationships>
</file>

<file path=xl/worksheets/_rels/sheet140.xml.rels><?xml version="1.0" encoding="UTF-8" standalone="yes"?>
<Relationships xmlns="http://schemas.openxmlformats.org/package/2006/relationships"><Relationship Id="rId2" Type="http://schemas.openxmlformats.org/officeDocument/2006/relationships/drawing" Target="../drawings/drawing140.xml"/><Relationship Id="rId1" Type="http://schemas.openxmlformats.org/officeDocument/2006/relationships/printerSettings" Target="../printerSettings/printerSettings140.bin"/></Relationships>
</file>

<file path=xl/worksheets/_rels/sheet141.xml.rels><?xml version="1.0" encoding="UTF-8" standalone="yes"?>
<Relationships xmlns="http://schemas.openxmlformats.org/package/2006/relationships"><Relationship Id="rId8" Type="http://schemas.openxmlformats.org/officeDocument/2006/relationships/ctrlProp" Target="../ctrlProps/ctrlProp503.xml"/><Relationship Id="rId13" Type="http://schemas.openxmlformats.org/officeDocument/2006/relationships/ctrlProp" Target="../ctrlProps/ctrlProp508.xml"/><Relationship Id="rId3" Type="http://schemas.openxmlformats.org/officeDocument/2006/relationships/vmlDrawing" Target="../drawings/vmlDrawing81.vml"/><Relationship Id="rId7" Type="http://schemas.openxmlformats.org/officeDocument/2006/relationships/ctrlProp" Target="../ctrlProps/ctrlProp502.xml"/><Relationship Id="rId12" Type="http://schemas.openxmlformats.org/officeDocument/2006/relationships/ctrlProp" Target="../ctrlProps/ctrlProp507.xml"/><Relationship Id="rId2" Type="http://schemas.openxmlformats.org/officeDocument/2006/relationships/drawing" Target="../drawings/drawing141.xml"/><Relationship Id="rId1" Type="http://schemas.openxmlformats.org/officeDocument/2006/relationships/printerSettings" Target="../printerSettings/printerSettings141.bin"/><Relationship Id="rId6" Type="http://schemas.openxmlformats.org/officeDocument/2006/relationships/ctrlProp" Target="../ctrlProps/ctrlProp501.xml"/><Relationship Id="rId11" Type="http://schemas.openxmlformats.org/officeDocument/2006/relationships/ctrlProp" Target="../ctrlProps/ctrlProp506.xml"/><Relationship Id="rId5" Type="http://schemas.openxmlformats.org/officeDocument/2006/relationships/image" Target="../media/image1.png"/><Relationship Id="rId15" Type="http://schemas.openxmlformats.org/officeDocument/2006/relationships/ctrlProp" Target="../ctrlProps/ctrlProp510.xml"/><Relationship Id="rId10" Type="http://schemas.openxmlformats.org/officeDocument/2006/relationships/ctrlProp" Target="../ctrlProps/ctrlProp505.xml"/><Relationship Id="rId4" Type="http://schemas.openxmlformats.org/officeDocument/2006/relationships/oleObject" Target="../embeddings/oleObject81.bin"/><Relationship Id="rId9" Type="http://schemas.openxmlformats.org/officeDocument/2006/relationships/ctrlProp" Target="../ctrlProps/ctrlProp504.xml"/><Relationship Id="rId14" Type="http://schemas.openxmlformats.org/officeDocument/2006/relationships/ctrlProp" Target="../ctrlProps/ctrlProp509.xml"/></Relationships>
</file>

<file path=xl/worksheets/_rels/sheet142.xml.rels><?xml version="1.0" encoding="UTF-8" standalone="yes"?>
<Relationships xmlns="http://schemas.openxmlformats.org/package/2006/relationships"><Relationship Id="rId8" Type="http://schemas.openxmlformats.org/officeDocument/2006/relationships/ctrlProp" Target="../ctrlProps/ctrlProp513.xml"/><Relationship Id="rId3" Type="http://schemas.openxmlformats.org/officeDocument/2006/relationships/vmlDrawing" Target="../drawings/vmlDrawing82.vml"/><Relationship Id="rId7" Type="http://schemas.openxmlformats.org/officeDocument/2006/relationships/ctrlProp" Target="../ctrlProps/ctrlProp512.xml"/><Relationship Id="rId2" Type="http://schemas.openxmlformats.org/officeDocument/2006/relationships/drawing" Target="../drawings/drawing142.xml"/><Relationship Id="rId1" Type="http://schemas.openxmlformats.org/officeDocument/2006/relationships/printerSettings" Target="../printerSettings/printerSettings142.bin"/><Relationship Id="rId6" Type="http://schemas.openxmlformats.org/officeDocument/2006/relationships/ctrlProp" Target="../ctrlProps/ctrlProp511.xml"/><Relationship Id="rId5" Type="http://schemas.openxmlformats.org/officeDocument/2006/relationships/image" Target="../media/image1.png"/><Relationship Id="rId10" Type="http://schemas.openxmlformats.org/officeDocument/2006/relationships/ctrlProp" Target="../ctrlProps/ctrlProp515.xml"/><Relationship Id="rId4" Type="http://schemas.openxmlformats.org/officeDocument/2006/relationships/oleObject" Target="../embeddings/oleObject82.bin"/><Relationship Id="rId9" Type="http://schemas.openxmlformats.org/officeDocument/2006/relationships/ctrlProp" Target="../ctrlProps/ctrlProp514.xml"/></Relationships>
</file>

<file path=xl/worksheets/_rels/sheet143.xml.rels><?xml version="1.0" encoding="UTF-8" standalone="yes"?>
<Relationships xmlns="http://schemas.openxmlformats.org/package/2006/relationships"><Relationship Id="rId2" Type="http://schemas.openxmlformats.org/officeDocument/2006/relationships/drawing" Target="../drawings/drawing143.xml"/><Relationship Id="rId1" Type="http://schemas.openxmlformats.org/officeDocument/2006/relationships/printerSettings" Target="../printerSettings/printerSettings143.bin"/></Relationships>
</file>

<file path=xl/worksheets/_rels/sheet144.xml.rels><?xml version="1.0" encoding="UTF-8" standalone="yes"?>
<Relationships xmlns="http://schemas.openxmlformats.org/package/2006/relationships"><Relationship Id="rId8" Type="http://schemas.openxmlformats.org/officeDocument/2006/relationships/ctrlProp" Target="../ctrlProps/ctrlProp518.xml"/><Relationship Id="rId3" Type="http://schemas.openxmlformats.org/officeDocument/2006/relationships/vmlDrawing" Target="../drawings/vmlDrawing83.vml"/><Relationship Id="rId7" Type="http://schemas.openxmlformats.org/officeDocument/2006/relationships/ctrlProp" Target="../ctrlProps/ctrlProp517.xml"/><Relationship Id="rId2" Type="http://schemas.openxmlformats.org/officeDocument/2006/relationships/drawing" Target="../drawings/drawing144.xml"/><Relationship Id="rId1" Type="http://schemas.openxmlformats.org/officeDocument/2006/relationships/printerSettings" Target="../printerSettings/printerSettings144.bin"/><Relationship Id="rId6" Type="http://schemas.openxmlformats.org/officeDocument/2006/relationships/ctrlProp" Target="../ctrlProps/ctrlProp516.xml"/><Relationship Id="rId5" Type="http://schemas.openxmlformats.org/officeDocument/2006/relationships/image" Target="../media/image1.png"/><Relationship Id="rId10" Type="http://schemas.openxmlformats.org/officeDocument/2006/relationships/ctrlProp" Target="../ctrlProps/ctrlProp520.xml"/><Relationship Id="rId4" Type="http://schemas.openxmlformats.org/officeDocument/2006/relationships/oleObject" Target="../embeddings/oleObject83.bin"/><Relationship Id="rId9" Type="http://schemas.openxmlformats.org/officeDocument/2006/relationships/ctrlProp" Target="../ctrlProps/ctrlProp519.xml"/></Relationships>
</file>

<file path=xl/worksheets/_rels/sheet145.xml.rels><?xml version="1.0" encoding="UTF-8" standalone="yes"?>
<Relationships xmlns="http://schemas.openxmlformats.org/package/2006/relationships"><Relationship Id="rId2" Type="http://schemas.openxmlformats.org/officeDocument/2006/relationships/drawing" Target="../drawings/drawing145.xml"/><Relationship Id="rId1" Type="http://schemas.openxmlformats.org/officeDocument/2006/relationships/printerSettings" Target="../printerSettings/printerSettings145.bin"/></Relationships>
</file>

<file path=xl/worksheets/_rels/sheet146.xml.rels><?xml version="1.0" encoding="UTF-8" standalone="yes"?>
<Relationships xmlns="http://schemas.openxmlformats.org/package/2006/relationships"><Relationship Id="rId8" Type="http://schemas.openxmlformats.org/officeDocument/2006/relationships/ctrlProp" Target="../ctrlProps/ctrlProp523.xml"/><Relationship Id="rId3" Type="http://schemas.openxmlformats.org/officeDocument/2006/relationships/vmlDrawing" Target="../drawings/vmlDrawing84.vml"/><Relationship Id="rId7" Type="http://schemas.openxmlformats.org/officeDocument/2006/relationships/ctrlProp" Target="../ctrlProps/ctrlProp522.xml"/><Relationship Id="rId2" Type="http://schemas.openxmlformats.org/officeDocument/2006/relationships/drawing" Target="../drawings/drawing146.xml"/><Relationship Id="rId1" Type="http://schemas.openxmlformats.org/officeDocument/2006/relationships/printerSettings" Target="../printerSettings/printerSettings146.bin"/><Relationship Id="rId6" Type="http://schemas.openxmlformats.org/officeDocument/2006/relationships/ctrlProp" Target="../ctrlProps/ctrlProp521.xml"/><Relationship Id="rId5" Type="http://schemas.openxmlformats.org/officeDocument/2006/relationships/image" Target="../media/image1.png"/><Relationship Id="rId10" Type="http://schemas.openxmlformats.org/officeDocument/2006/relationships/ctrlProp" Target="../ctrlProps/ctrlProp525.xml"/><Relationship Id="rId4" Type="http://schemas.openxmlformats.org/officeDocument/2006/relationships/oleObject" Target="../embeddings/oleObject84.bin"/><Relationship Id="rId9" Type="http://schemas.openxmlformats.org/officeDocument/2006/relationships/ctrlProp" Target="../ctrlProps/ctrlProp524.xml"/></Relationships>
</file>

<file path=xl/worksheets/_rels/sheet147.xml.rels><?xml version="1.0" encoding="UTF-8" standalone="yes"?>
<Relationships xmlns="http://schemas.openxmlformats.org/package/2006/relationships"><Relationship Id="rId2" Type="http://schemas.openxmlformats.org/officeDocument/2006/relationships/drawing" Target="../drawings/drawing147.xml"/><Relationship Id="rId1" Type="http://schemas.openxmlformats.org/officeDocument/2006/relationships/printerSettings" Target="../printerSettings/printerSettings147.bin"/></Relationships>
</file>

<file path=xl/worksheets/_rels/sheet148.xml.rels><?xml version="1.0" encoding="UTF-8" standalone="yes"?>
<Relationships xmlns="http://schemas.openxmlformats.org/package/2006/relationships"><Relationship Id="rId8" Type="http://schemas.openxmlformats.org/officeDocument/2006/relationships/ctrlProp" Target="../ctrlProps/ctrlProp528.xml"/><Relationship Id="rId13" Type="http://schemas.openxmlformats.org/officeDocument/2006/relationships/ctrlProp" Target="../ctrlProps/ctrlProp533.xml"/><Relationship Id="rId3" Type="http://schemas.openxmlformats.org/officeDocument/2006/relationships/vmlDrawing" Target="../drawings/vmlDrawing85.vml"/><Relationship Id="rId7" Type="http://schemas.openxmlformats.org/officeDocument/2006/relationships/ctrlProp" Target="../ctrlProps/ctrlProp527.xml"/><Relationship Id="rId12" Type="http://schemas.openxmlformats.org/officeDocument/2006/relationships/ctrlProp" Target="../ctrlProps/ctrlProp532.xml"/><Relationship Id="rId2" Type="http://schemas.openxmlformats.org/officeDocument/2006/relationships/drawing" Target="../drawings/drawing148.xml"/><Relationship Id="rId1" Type="http://schemas.openxmlformats.org/officeDocument/2006/relationships/printerSettings" Target="../printerSettings/printerSettings148.bin"/><Relationship Id="rId6" Type="http://schemas.openxmlformats.org/officeDocument/2006/relationships/ctrlProp" Target="../ctrlProps/ctrlProp526.xml"/><Relationship Id="rId11" Type="http://schemas.openxmlformats.org/officeDocument/2006/relationships/ctrlProp" Target="../ctrlProps/ctrlProp531.xml"/><Relationship Id="rId5" Type="http://schemas.openxmlformats.org/officeDocument/2006/relationships/image" Target="../media/image1.png"/><Relationship Id="rId15" Type="http://schemas.openxmlformats.org/officeDocument/2006/relationships/ctrlProp" Target="../ctrlProps/ctrlProp535.xml"/><Relationship Id="rId10" Type="http://schemas.openxmlformats.org/officeDocument/2006/relationships/ctrlProp" Target="../ctrlProps/ctrlProp530.xml"/><Relationship Id="rId4" Type="http://schemas.openxmlformats.org/officeDocument/2006/relationships/oleObject" Target="../embeddings/oleObject85.bin"/><Relationship Id="rId9" Type="http://schemas.openxmlformats.org/officeDocument/2006/relationships/ctrlProp" Target="../ctrlProps/ctrlProp529.xml"/><Relationship Id="rId14" Type="http://schemas.openxmlformats.org/officeDocument/2006/relationships/ctrlProp" Target="../ctrlProps/ctrlProp534.xml"/></Relationships>
</file>

<file path=xl/worksheets/_rels/sheet149.xml.rels><?xml version="1.0" encoding="UTF-8" standalone="yes"?>
<Relationships xmlns="http://schemas.openxmlformats.org/package/2006/relationships"><Relationship Id="rId8" Type="http://schemas.openxmlformats.org/officeDocument/2006/relationships/ctrlProp" Target="../ctrlProps/ctrlProp538.xml"/><Relationship Id="rId3" Type="http://schemas.openxmlformats.org/officeDocument/2006/relationships/vmlDrawing" Target="../drawings/vmlDrawing86.vml"/><Relationship Id="rId7" Type="http://schemas.openxmlformats.org/officeDocument/2006/relationships/ctrlProp" Target="../ctrlProps/ctrlProp537.xml"/><Relationship Id="rId2" Type="http://schemas.openxmlformats.org/officeDocument/2006/relationships/drawing" Target="../drawings/drawing149.xml"/><Relationship Id="rId1" Type="http://schemas.openxmlformats.org/officeDocument/2006/relationships/printerSettings" Target="../printerSettings/printerSettings149.bin"/><Relationship Id="rId6" Type="http://schemas.openxmlformats.org/officeDocument/2006/relationships/ctrlProp" Target="../ctrlProps/ctrlProp536.xml"/><Relationship Id="rId5" Type="http://schemas.openxmlformats.org/officeDocument/2006/relationships/image" Target="../media/image1.png"/><Relationship Id="rId10" Type="http://schemas.openxmlformats.org/officeDocument/2006/relationships/ctrlProp" Target="../ctrlProps/ctrlProp540.xml"/><Relationship Id="rId4" Type="http://schemas.openxmlformats.org/officeDocument/2006/relationships/oleObject" Target="../embeddings/oleObject86.bin"/><Relationship Id="rId9" Type="http://schemas.openxmlformats.org/officeDocument/2006/relationships/ctrlProp" Target="../ctrlProps/ctrlProp539.xml"/></Relationships>
</file>

<file path=xl/worksheets/_rels/sheet150.xml.rels><?xml version="1.0" encoding="UTF-8" standalone="yes"?>
<Relationships xmlns="http://schemas.openxmlformats.org/package/2006/relationships"><Relationship Id="rId2" Type="http://schemas.openxmlformats.org/officeDocument/2006/relationships/drawing" Target="../drawings/drawing150.xml"/><Relationship Id="rId1" Type="http://schemas.openxmlformats.org/officeDocument/2006/relationships/printerSettings" Target="../printerSettings/printerSettings150.bin"/></Relationships>
</file>

<file path=xl/worksheets/_rels/sheet151.xml.rels><?xml version="1.0" encoding="UTF-8" standalone="yes"?>
<Relationships xmlns="http://schemas.openxmlformats.org/package/2006/relationships"><Relationship Id="rId8" Type="http://schemas.openxmlformats.org/officeDocument/2006/relationships/ctrlProp" Target="../ctrlProps/ctrlProp543.xml"/><Relationship Id="rId3" Type="http://schemas.openxmlformats.org/officeDocument/2006/relationships/vmlDrawing" Target="../drawings/vmlDrawing87.vml"/><Relationship Id="rId7" Type="http://schemas.openxmlformats.org/officeDocument/2006/relationships/ctrlProp" Target="../ctrlProps/ctrlProp542.xml"/><Relationship Id="rId2" Type="http://schemas.openxmlformats.org/officeDocument/2006/relationships/drawing" Target="../drawings/drawing151.xml"/><Relationship Id="rId1" Type="http://schemas.openxmlformats.org/officeDocument/2006/relationships/printerSettings" Target="../printerSettings/printerSettings151.bin"/><Relationship Id="rId6" Type="http://schemas.openxmlformats.org/officeDocument/2006/relationships/ctrlProp" Target="../ctrlProps/ctrlProp541.xml"/><Relationship Id="rId5" Type="http://schemas.openxmlformats.org/officeDocument/2006/relationships/image" Target="../media/image1.png"/><Relationship Id="rId10" Type="http://schemas.openxmlformats.org/officeDocument/2006/relationships/ctrlProp" Target="../ctrlProps/ctrlProp545.xml"/><Relationship Id="rId4" Type="http://schemas.openxmlformats.org/officeDocument/2006/relationships/oleObject" Target="../embeddings/oleObject87.bin"/><Relationship Id="rId9" Type="http://schemas.openxmlformats.org/officeDocument/2006/relationships/ctrlProp" Target="../ctrlProps/ctrlProp544.xml"/></Relationships>
</file>

<file path=xl/worksheets/_rels/sheet152.xml.rels><?xml version="1.0" encoding="UTF-8" standalone="yes"?>
<Relationships xmlns="http://schemas.openxmlformats.org/package/2006/relationships"><Relationship Id="rId2" Type="http://schemas.openxmlformats.org/officeDocument/2006/relationships/drawing" Target="../drawings/drawing152.xml"/><Relationship Id="rId1" Type="http://schemas.openxmlformats.org/officeDocument/2006/relationships/printerSettings" Target="../printerSettings/printerSettings152.bin"/></Relationships>
</file>

<file path=xl/worksheets/_rels/sheet153.xml.rels><?xml version="1.0" encoding="UTF-8" standalone="yes"?>
<Relationships xmlns="http://schemas.openxmlformats.org/package/2006/relationships"><Relationship Id="rId8" Type="http://schemas.openxmlformats.org/officeDocument/2006/relationships/ctrlProp" Target="../ctrlProps/ctrlProp548.xml"/><Relationship Id="rId3" Type="http://schemas.openxmlformats.org/officeDocument/2006/relationships/vmlDrawing" Target="../drawings/vmlDrawing88.vml"/><Relationship Id="rId7" Type="http://schemas.openxmlformats.org/officeDocument/2006/relationships/ctrlProp" Target="../ctrlProps/ctrlProp547.xml"/><Relationship Id="rId2" Type="http://schemas.openxmlformats.org/officeDocument/2006/relationships/drawing" Target="../drawings/drawing153.xml"/><Relationship Id="rId1" Type="http://schemas.openxmlformats.org/officeDocument/2006/relationships/printerSettings" Target="../printerSettings/printerSettings153.bin"/><Relationship Id="rId6" Type="http://schemas.openxmlformats.org/officeDocument/2006/relationships/ctrlProp" Target="../ctrlProps/ctrlProp546.xml"/><Relationship Id="rId5" Type="http://schemas.openxmlformats.org/officeDocument/2006/relationships/image" Target="../media/image1.png"/><Relationship Id="rId10" Type="http://schemas.openxmlformats.org/officeDocument/2006/relationships/ctrlProp" Target="../ctrlProps/ctrlProp550.xml"/><Relationship Id="rId4" Type="http://schemas.openxmlformats.org/officeDocument/2006/relationships/oleObject" Target="../embeddings/oleObject88.bin"/><Relationship Id="rId9" Type="http://schemas.openxmlformats.org/officeDocument/2006/relationships/ctrlProp" Target="../ctrlProps/ctrlProp549.xml"/></Relationships>
</file>

<file path=xl/worksheets/_rels/sheet154.xml.rels><?xml version="1.0" encoding="UTF-8" standalone="yes"?>
<Relationships xmlns="http://schemas.openxmlformats.org/package/2006/relationships"><Relationship Id="rId2" Type="http://schemas.openxmlformats.org/officeDocument/2006/relationships/drawing" Target="../drawings/drawing154.xml"/><Relationship Id="rId1" Type="http://schemas.openxmlformats.org/officeDocument/2006/relationships/printerSettings" Target="../printerSettings/printerSettings154.bin"/></Relationships>
</file>

<file path=xl/worksheets/_rels/sheet155.xml.rels><?xml version="1.0" encoding="UTF-8" standalone="yes"?>
<Relationships xmlns="http://schemas.openxmlformats.org/package/2006/relationships"><Relationship Id="rId8" Type="http://schemas.openxmlformats.org/officeDocument/2006/relationships/ctrlProp" Target="../ctrlProps/ctrlProp553.xml"/><Relationship Id="rId13" Type="http://schemas.openxmlformats.org/officeDocument/2006/relationships/ctrlProp" Target="../ctrlProps/ctrlProp558.xml"/><Relationship Id="rId3" Type="http://schemas.openxmlformats.org/officeDocument/2006/relationships/vmlDrawing" Target="../drawings/vmlDrawing89.vml"/><Relationship Id="rId7" Type="http://schemas.openxmlformats.org/officeDocument/2006/relationships/ctrlProp" Target="../ctrlProps/ctrlProp552.xml"/><Relationship Id="rId12" Type="http://schemas.openxmlformats.org/officeDocument/2006/relationships/ctrlProp" Target="../ctrlProps/ctrlProp557.xml"/><Relationship Id="rId2" Type="http://schemas.openxmlformats.org/officeDocument/2006/relationships/drawing" Target="../drawings/drawing155.xml"/><Relationship Id="rId1" Type="http://schemas.openxmlformats.org/officeDocument/2006/relationships/printerSettings" Target="../printerSettings/printerSettings155.bin"/><Relationship Id="rId6" Type="http://schemas.openxmlformats.org/officeDocument/2006/relationships/ctrlProp" Target="../ctrlProps/ctrlProp551.xml"/><Relationship Id="rId11" Type="http://schemas.openxmlformats.org/officeDocument/2006/relationships/ctrlProp" Target="../ctrlProps/ctrlProp556.xml"/><Relationship Id="rId5" Type="http://schemas.openxmlformats.org/officeDocument/2006/relationships/image" Target="../media/image1.png"/><Relationship Id="rId15" Type="http://schemas.openxmlformats.org/officeDocument/2006/relationships/ctrlProp" Target="../ctrlProps/ctrlProp560.xml"/><Relationship Id="rId10" Type="http://schemas.openxmlformats.org/officeDocument/2006/relationships/ctrlProp" Target="../ctrlProps/ctrlProp555.xml"/><Relationship Id="rId4" Type="http://schemas.openxmlformats.org/officeDocument/2006/relationships/oleObject" Target="../embeddings/oleObject89.bin"/><Relationship Id="rId9" Type="http://schemas.openxmlformats.org/officeDocument/2006/relationships/ctrlProp" Target="../ctrlProps/ctrlProp554.xml"/><Relationship Id="rId14" Type="http://schemas.openxmlformats.org/officeDocument/2006/relationships/ctrlProp" Target="../ctrlProps/ctrlProp559.xml"/></Relationships>
</file>

<file path=xl/worksheets/_rels/sheet156.xml.rels><?xml version="1.0" encoding="UTF-8" standalone="yes"?>
<Relationships xmlns="http://schemas.openxmlformats.org/package/2006/relationships"><Relationship Id="rId8" Type="http://schemas.openxmlformats.org/officeDocument/2006/relationships/ctrlProp" Target="../ctrlProps/ctrlProp563.xml"/><Relationship Id="rId3" Type="http://schemas.openxmlformats.org/officeDocument/2006/relationships/vmlDrawing" Target="../drawings/vmlDrawing90.vml"/><Relationship Id="rId7" Type="http://schemas.openxmlformats.org/officeDocument/2006/relationships/ctrlProp" Target="../ctrlProps/ctrlProp562.xml"/><Relationship Id="rId2" Type="http://schemas.openxmlformats.org/officeDocument/2006/relationships/drawing" Target="../drawings/drawing156.xml"/><Relationship Id="rId1" Type="http://schemas.openxmlformats.org/officeDocument/2006/relationships/printerSettings" Target="../printerSettings/printerSettings156.bin"/><Relationship Id="rId6" Type="http://schemas.openxmlformats.org/officeDocument/2006/relationships/ctrlProp" Target="../ctrlProps/ctrlProp561.xml"/><Relationship Id="rId5" Type="http://schemas.openxmlformats.org/officeDocument/2006/relationships/image" Target="../media/image1.png"/><Relationship Id="rId10" Type="http://schemas.openxmlformats.org/officeDocument/2006/relationships/ctrlProp" Target="../ctrlProps/ctrlProp565.xml"/><Relationship Id="rId4" Type="http://schemas.openxmlformats.org/officeDocument/2006/relationships/oleObject" Target="../embeddings/oleObject90.bin"/><Relationship Id="rId9" Type="http://schemas.openxmlformats.org/officeDocument/2006/relationships/ctrlProp" Target="../ctrlProps/ctrlProp564.xml"/></Relationships>
</file>

<file path=xl/worksheets/_rels/sheet157.xml.rels><?xml version="1.0" encoding="UTF-8" standalone="yes"?>
<Relationships xmlns="http://schemas.openxmlformats.org/package/2006/relationships"><Relationship Id="rId2" Type="http://schemas.openxmlformats.org/officeDocument/2006/relationships/drawing" Target="../drawings/drawing157.xml"/><Relationship Id="rId1" Type="http://schemas.openxmlformats.org/officeDocument/2006/relationships/printerSettings" Target="../printerSettings/printerSettings157.bin"/></Relationships>
</file>

<file path=xl/worksheets/_rels/sheet158.xml.rels><?xml version="1.0" encoding="UTF-8" standalone="yes"?>
<Relationships xmlns="http://schemas.openxmlformats.org/package/2006/relationships"><Relationship Id="rId8" Type="http://schemas.openxmlformats.org/officeDocument/2006/relationships/ctrlProp" Target="../ctrlProps/ctrlProp568.xml"/><Relationship Id="rId3" Type="http://schemas.openxmlformats.org/officeDocument/2006/relationships/vmlDrawing" Target="../drawings/vmlDrawing91.vml"/><Relationship Id="rId7" Type="http://schemas.openxmlformats.org/officeDocument/2006/relationships/ctrlProp" Target="../ctrlProps/ctrlProp567.xml"/><Relationship Id="rId2" Type="http://schemas.openxmlformats.org/officeDocument/2006/relationships/drawing" Target="../drawings/drawing158.xml"/><Relationship Id="rId1" Type="http://schemas.openxmlformats.org/officeDocument/2006/relationships/printerSettings" Target="../printerSettings/printerSettings158.bin"/><Relationship Id="rId6" Type="http://schemas.openxmlformats.org/officeDocument/2006/relationships/ctrlProp" Target="../ctrlProps/ctrlProp566.xml"/><Relationship Id="rId5" Type="http://schemas.openxmlformats.org/officeDocument/2006/relationships/image" Target="../media/image1.png"/><Relationship Id="rId10" Type="http://schemas.openxmlformats.org/officeDocument/2006/relationships/ctrlProp" Target="../ctrlProps/ctrlProp570.xml"/><Relationship Id="rId4" Type="http://schemas.openxmlformats.org/officeDocument/2006/relationships/oleObject" Target="../embeddings/oleObject91.bin"/><Relationship Id="rId9" Type="http://schemas.openxmlformats.org/officeDocument/2006/relationships/ctrlProp" Target="../ctrlProps/ctrlProp569.xml"/></Relationships>
</file>

<file path=xl/worksheets/_rels/sheet159.xml.rels><?xml version="1.0" encoding="UTF-8" standalone="yes"?>
<Relationships xmlns="http://schemas.openxmlformats.org/package/2006/relationships"><Relationship Id="rId2" Type="http://schemas.openxmlformats.org/officeDocument/2006/relationships/drawing" Target="../drawings/drawing159.xml"/><Relationship Id="rId1" Type="http://schemas.openxmlformats.org/officeDocument/2006/relationships/printerSettings" Target="../printerSettings/printerSettings159.bin"/></Relationships>
</file>

<file path=xl/worksheets/_rels/sheet160.xml.rels><?xml version="1.0" encoding="UTF-8" standalone="yes"?>
<Relationships xmlns="http://schemas.openxmlformats.org/package/2006/relationships"><Relationship Id="rId8" Type="http://schemas.openxmlformats.org/officeDocument/2006/relationships/ctrlProp" Target="../ctrlProps/ctrlProp573.xml"/><Relationship Id="rId3" Type="http://schemas.openxmlformats.org/officeDocument/2006/relationships/vmlDrawing" Target="../drawings/vmlDrawing92.vml"/><Relationship Id="rId7" Type="http://schemas.openxmlformats.org/officeDocument/2006/relationships/ctrlProp" Target="../ctrlProps/ctrlProp572.xml"/><Relationship Id="rId2" Type="http://schemas.openxmlformats.org/officeDocument/2006/relationships/drawing" Target="../drawings/drawing160.xml"/><Relationship Id="rId1" Type="http://schemas.openxmlformats.org/officeDocument/2006/relationships/printerSettings" Target="../printerSettings/printerSettings160.bin"/><Relationship Id="rId6" Type="http://schemas.openxmlformats.org/officeDocument/2006/relationships/ctrlProp" Target="../ctrlProps/ctrlProp571.xml"/><Relationship Id="rId5" Type="http://schemas.openxmlformats.org/officeDocument/2006/relationships/image" Target="../media/image1.png"/><Relationship Id="rId10" Type="http://schemas.openxmlformats.org/officeDocument/2006/relationships/ctrlProp" Target="../ctrlProps/ctrlProp575.xml"/><Relationship Id="rId4" Type="http://schemas.openxmlformats.org/officeDocument/2006/relationships/oleObject" Target="../embeddings/oleObject92.bin"/><Relationship Id="rId9" Type="http://schemas.openxmlformats.org/officeDocument/2006/relationships/ctrlProp" Target="../ctrlProps/ctrlProp574.xml"/></Relationships>
</file>

<file path=xl/worksheets/_rels/sheet161.xml.rels><?xml version="1.0" encoding="UTF-8" standalone="yes"?>
<Relationships xmlns="http://schemas.openxmlformats.org/package/2006/relationships"><Relationship Id="rId2" Type="http://schemas.openxmlformats.org/officeDocument/2006/relationships/drawing" Target="../drawings/drawing161.xml"/><Relationship Id="rId1" Type="http://schemas.openxmlformats.org/officeDocument/2006/relationships/printerSettings" Target="../printerSettings/printerSettings161.bin"/></Relationships>
</file>

<file path=xl/worksheets/_rels/sheet162.xml.rels><?xml version="1.0" encoding="UTF-8" standalone="yes"?>
<Relationships xmlns="http://schemas.openxmlformats.org/package/2006/relationships"><Relationship Id="rId8" Type="http://schemas.openxmlformats.org/officeDocument/2006/relationships/ctrlProp" Target="../ctrlProps/ctrlProp578.xml"/><Relationship Id="rId13" Type="http://schemas.openxmlformats.org/officeDocument/2006/relationships/ctrlProp" Target="../ctrlProps/ctrlProp583.xml"/><Relationship Id="rId3" Type="http://schemas.openxmlformats.org/officeDocument/2006/relationships/vmlDrawing" Target="../drawings/vmlDrawing93.vml"/><Relationship Id="rId7" Type="http://schemas.openxmlformats.org/officeDocument/2006/relationships/ctrlProp" Target="../ctrlProps/ctrlProp577.xml"/><Relationship Id="rId12" Type="http://schemas.openxmlformats.org/officeDocument/2006/relationships/ctrlProp" Target="../ctrlProps/ctrlProp582.xml"/><Relationship Id="rId2" Type="http://schemas.openxmlformats.org/officeDocument/2006/relationships/drawing" Target="../drawings/drawing162.xml"/><Relationship Id="rId1" Type="http://schemas.openxmlformats.org/officeDocument/2006/relationships/printerSettings" Target="../printerSettings/printerSettings162.bin"/><Relationship Id="rId6" Type="http://schemas.openxmlformats.org/officeDocument/2006/relationships/ctrlProp" Target="../ctrlProps/ctrlProp576.xml"/><Relationship Id="rId11" Type="http://schemas.openxmlformats.org/officeDocument/2006/relationships/ctrlProp" Target="../ctrlProps/ctrlProp581.xml"/><Relationship Id="rId5" Type="http://schemas.openxmlformats.org/officeDocument/2006/relationships/image" Target="../media/image1.png"/><Relationship Id="rId15" Type="http://schemas.openxmlformats.org/officeDocument/2006/relationships/ctrlProp" Target="../ctrlProps/ctrlProp585.xml"/><Relationship Id="rId10" Type="http://schemas.openxmlformats.org/officeDocument/2006/relationships/ctrlProp" Target="../ctrlProps/ctrlProp580.xml"/><Relationship Id="rId4" Type="http://schemas.openxmlformats.org/officeDocument/2006/relationships/oleObject" Target="../embeddings/oleObject93.bin"/><Relationship Id="rId9" Type="http://schemas.openxmlformats.org/officeDocument/2006/relationships/ctrlProp" Target="../ctrlProps/ctrlProp579.xml"/><Relationship Id="rId14" Type="http://schemas.openxmlformats.org/officeDocument/2006/relationships/ctrlProp" Target="../ctrlProps/ctrlProp584.xml"/></Relationships>
</file>

<file path=xl/worksheets/_rels/sheet163.xml.rels><?xml version="1.0" encoding="UTF-8" standalone="yes"?>
<Relationships xmlns="http://schemas.openxmlformats.org/package/2006/relationships"><Relationship Id="rId8" Type="http://schemas.openxmlformats.org/officeDocument/2006/relationships/ctrlProp" Target="../ctrlProps/ctrlProp588.xml"/><Relationship Id="rId3" Type="http://schemas.openxmlformats.org/officeDocument/2006/relationships/vmlDrawing" Target="../drawings/vmlDrawing94.vml"/><Relationship Id="rId7" Type="http://schemas.openxmlformats.org/officeDocument/2006/relationships/ctrlProp" Target="../ctrlProps/ctrlProp587.xml"/><Relationship Id="rId2" Type="http://schemas.openxmlformats.org/officeDocument/2006/relationships/drawing" Target="../drawings/drawing163.xml"/><Relationship Id="rId1" Type="http://schemas.openxmlformats.org/officeDocument/2006/relationships/printerSettings" Target="../printerSettings/printerSettings163.bin"/><Relationship Id="rId6" Type="http://schemas.openxmlformats.org/officeDocument/2006/relationships/ctrlProp" Target="../ctrlProps/ctrlProp586.xml"/><Relationship Id="rId5" Type="http://schemas.openxmlformats.org/officeDocument/2006/relationships/image" Target="../media/image1.png"/><Relationship Id="rId10" Type="http://schemas.openxmlformats.org/officeDocument/2006/relationships/ctrlProp" Target="../ctrlProps/ctrlProp590.xml"/><Relationship Id="rId4" Type="http://schemas.openxmlformats.org/officeDocument/2006/relationships/oleObject" Target="../embeddings/oleObject94.bin"/><Relationship Id="rId9" Type="http://schemas.openxmlformats.org/officeDocument/2006/relationships/ctrlProp" Target="../ctrlProps/ctrlProp589.xml"/></Relationships>
</file>

<file path=xl/worksheets/_rels/sheet164.xml.rels><?xml version="1.0" encoding="UTF-8" standalone="yes"?>
<Relationships xmlns="http://schemas.openxmlformats.org/package/2006/relationships"><Relationship Id="rId2" Type="http://schemas.openxmlformats.org/officeDocument/2006/relationships/drawing" Target="../drawings/drawing164.xml"/><Relationship Id="rId1" Type="http://schemas.openxmlformats.org/officeDocument/2006/relationships/printerSettings" Target="../printerSettings/printerSettings164.bin"/></Relationships>
</file>

<file path=xl/worksheets/_rels/sheet165.xml.rels><?xml version="1.0" encoding="UTF-8" standalone="yes"?>
<Relationships xmlns="http://schemas.openxmlformats.org/package/2006/relationships"><Relationship Id="rId8" Type="http://schemas.openxmlformats.org/officeDocument/2006/relationships/ctrlProp" Target="../ctrlProps/ctrlProp593.xml"/><Relationship Id="rId3" Type="http://schemas.openxmlformats.org/officeDocument/2006/relationships/vmlDrawing" Target="../drawings/vmlDrawing95.vml"/><Relationship Id="rId7" Type="http://schemas.openxmlformats.org/officeDocument/2006/relationships/ctrlProp" Target="../ctrlProps/ctrlProp592.xml"/><Relationship Id="rId2" Type="http://schemas.openxmlformats.org/officeDocument/2006/relationships/drawing" Target="../drawings/drawing165.xml"/><Relationship Id="rId1" Type="http://schemas.openxmlformats.org/officeDocument/2006/relationships/printerSettings" Target="../printerSettings/printerSettings165.bin"/><Relationship Id="rId6" Type="http://schemas.openxmlformats.org/officeDocument/2006/relationships/ctrlProp" Target="../ctrlProps/ctrlProp591.xml"/><Relationship Id="rId5" Type="http://schemas.openxmlformats.org/officeDocument/2006/relationships/image" Target="../media/image1.png"/><Relationship Id="rId10" Type="http://schemas.openxmlformats.org/officeDocument/2006/relationships/ctrlProp" Target="../ctrlProps/ctrlProp595.xml"/><Relationship Id="rId4" Type="http://schemas.openxmlformats.org/officeDocument/2006/relationships/oleObject" Target="../embeddings/oleObject95.bin"/><Relationship Id="rId9" Type="http://schemas.openxmlformats.org/officeDocument/2006/relationships/ctrlProp" Target="../ctrlProps/ctrlProp594.xml"/></Relationships>
</file>

<file path=xl/worksheets/_rels/sheet166.xml.rels><?xml version="1.0" encoding="UTF-8" standalone="yes"?>
<Relationships xmlns="http://schemas.openxmlformats.org/package/2006/relationships"><Relationship Id="rId2" Type="http://schemas.openxmlformats.org/officeDocument/2006/relationships/drawing" Target="../drawings/drawing166.xml"/><Relationship Id="rId1" Type="http://schemas.openxmlformats.org/officeDocument/2006/relationships/printerSettings" Target="../printerSettings/printerSettings166.bin"/></Relationships>
</file>

<file path=xl/worksheets/_rels/sheet167.xml.rels><?xml version="1.0" encoding="UTF-8" standalone="yes"?>
<Relationships xmlns="http://schemas.openxmlformats.org/package/2006/relationships"><Relationship Id="rId8" Type="http://schemas.openxmlformats.org/officeDocument/2006/relationships/ctrlProp" Target="../ctrlProps/ctrlProp598.xml"/><Relationship Id="rId3" Type="http://schemas.openxmlformats.org/officeDocument/2006/relationships/vmlDrawing" Target="../drawings/vmlDrawing96.vml"/><Relationship Id="rId7" Type="http://schemas.openxmlformats.org/officeDocument/2006/relationships/ctrlProp" Target="../ctrlProps/ctrlProp597.xml"/><Relationship Id="rId2" Type="http://schemas.openxmlformats.org/officeDocument/2006/relationships/drawing" Target="../drawings/drawing167.xml"/><Relationship Id="rId1" Type="http://schemas.openxmlformats.org/officeDocument/2006/relationships/printerSettings" Target="../printerSettings/printerSettings167.bin"/><Relationship Id="rId6" Type="http://schemas.openxmlformats.org/officeDocument/2006/relationships/ctrlProp" Target="../ctrlProps/ctrlProp596.xml"/><Relationship Id="rId5" Type="http://schemas.openxmlformats.org/officeDocument/2006/relationships/image" Target="../media/image1.png"/><Relationship Id="rId10" Type="http://schemas.openxmlformats.org/officeDocument/2006/relationships/ctrlProp" Target="../ctrlProps/ctrlProp600.xml"/><Relationship Id="rId4" Type="http://schemas.openxmlformats.org/officeDocument/2006/relationships/oleObject" Target="../embeddings/oleObject96.bin"/><Relationship Id="rId9" Type="http://schemas.openxmlformats.org/officeDocument/2006/relationships/ctrlProp" Target="../ctrlProps/ctrlProp599.xml"/></Relationships>
</file>

<file path=xl/worksheets/_rels/sheet168.xml.rels><?xml version="1.0" encoding="UTF-8" standalone="yes"?>
<Relationships xmlns="http://schemas.openxmlformats.org/package/2006/relationships"><Relationship Id="rId2" Type="http://schemas.openxmlformats.org/officeDocument/2006/relationships/drawing" Target="../drawings/drawing168.xml"/><Relationship Id="rId1" Type="http://schemas.openxmlformats.org/officeDocument/2006/relationships/printerSettings" Target="../printerSettings/printerSettings168.bin"/></Relationships>
</file>

<file path=xl/worksheets/_rels/sheet169.xml.rels><?xml version="1.0" encoding="UTF-8" standalone="yes"?>
<Relationships xmlns="http://schemas.openxmlformats.org/package/2006/relationships"><Relationship Id="rId8" Type="http://schemas.openxmlformats.org/officeDocument/2006/relationships/ctrlProp" Target="../ctrlProps/ctrlProp603.xml"/><Relationship Id="rId13" Type="http://schemas.openxmlformats.org/officeDocument/2006/relationships/ctrlProp" Target="../ctrlProps/ctrlProp608.xml"/><Relationship Id="rId3" Type="http://schemas.openxmlformats.org/officeDocument/2006/relationships/vmlDrawing" Target="../drawings/vmlDrawing97.vml"/><Relationship Id="rId7" Type="http://schemas.openxmlformats.org/officeDocument/2006/relationships/ctrlProp" Target="../ctrlProps/ctrlProp602.xml"/><Relationship Id="rId12" Type="http://schemas.openxmlformats.org/officeDocument/2006/relationships/ctrlProp" Target="../ctrlProps/ctrlProp607.xml"/><Relationship Id="rId2" Type="http://schemas.openxmlformats.org/officeDocument/2006/relationships/drawing" Target="../drawings/drawing169.xml"/><Relationship Id="rId1" Type="http://schemas.openxmlformats.org/officeDocument/2006/relationships/printerSettings" Target="../printerSettings/printerSettings169.bin"/><Relationship Id="rId6" Type="http://schemas.openxmlformats.org/officeDocument/2006/relationships/ctrlProp" Target="../ctrlProps/ctrlProp601.xml"/><Relationship Id="rId11" Type="http://schemas.openxmlformats.org/officeDocument/2006/relationships/ctrlProp" Target="../ctrlProps/ctrlProp606.xml"/><Relationship Id="rId5" Type="http://schemas.openxmlformats.org/officeDocument/2006/relationships/image" Target="../media/image1.png"/><Relationship Id="rId15" Type="http://schemas.openxmlformats.org/officeDocument/2006/relationships/ctrlProp" Target="../ctrlProps/ctrlProp610.xml"/><Relationship Id="rId10" Type="http://schemas.openxmlformats.org/officeDocument/2006/relationships/ctrlProp" Target="../ctrlProps/ctrlProp605.xml"/><Relationship Id="rId4" Type="http://schemas.openxmlformats.org/officeDocument/2006/relationships/oleObject" Target="../embeddings/oleObject97.bin"/><Relationship Id="rId9" Type="http://schemas.openxmlformats.org/officeDocument/2006/relationships/ctrlProp" Target="../ctrlProps/ctrlProp604.xml"/><Relationship Id="rId14" Type="http://schemas.openxmlformats.org/officeDocument/2006/relationships/ctrlProp" Target="../ctrlProps/ctrlProp609.xml"/></Relationships>
</file>

<file path=xl/worksheets/_rels/sheet170.xml.rels><?xml version="1.0" encoding="UTF-8" standalone="yes"?>
<Relationships xmlns="http://schemas.openxmlformats.org/package/2006/relationships"><Relationship Id="rId8" Type="http://schemas.openxmlformats.org/officeDocument/2006/relationships/ctrlProp" Target="../ctrlProps/ctrlProp613.xml"/><Relationship Id="rId3" Type="http://schemas.openxmlformats.org/officeDocument/2006/relationships/vmlDrawing" Target="../drawings/vmlDrawing98.vml"/><Relationship Id="rId7" Type="http://schemas.openxmlformats.org/officeDocument/2006/relationships/ctrlProp" Target="../ctrlProps/ctrlProp612.xml"/><Relationship Id="rId2" Type="http://schemas.openxmlformats.org/officeDocument/2006/relationships/drawing" Target="../drawings/drawing170.xml"/><Relationship Id="rId1" Type="http://schemas.openxmlformats.org/officeDocument/2006/relationships/printerSettings" Target="../printerSettings/printerSettings170.bin"/><Relationship Id="rId6" Type="http://schemas.openxmlformats.org/officeDocument/2006/relationships/ctrlProp" Target="../ctrlProps/ctrlProp611.xml"/><Relationship Id="rId5" Type="http://schemas.openxmlformats.org/officeDocument/2006/relationships/image" Target="../media/image1.png"/><Relationship Id="rId10" Type="http://schemas.openxmlformats.org/officeDocument/2006/relationships/ctrlProp" Target="../ctrlProps/ctrlProp615.xml"/><Relationship Id="rId4" Type="http://schemas.openxmlformats.org/officeDocument/2006/relationships/oleObject" Target="../embeddings/oleObject98.bin"/><Relationship Id="rId9" Type="http://schemas.openxmlformats.org/officeDocument/2006/relationships/ctrlProp" Target="../ctrlProps/ctrlProp614.xml"/></Relationships>
</file>

<file path=xl/worksheets/_rels/sheet171.xml.rels><?xml version="1.0" encoding="UTF-8" standalone="yes"?>
<Relationships xmlns="http://schemas.openxmlformats.org/package/2006/relationships"><Relationship Id="rId2" Type="http://schemas.openxmlformats.org/officeDocument/2006/relationships/drawing" Target="../drawings/drawing171.xml"/><Relationship Id="rId1" Type="http://schemas.openxmlformats.org/officeDocument/2006/relationships/printerSettings" Target="../printerSettings/printerSettings171.bin"/></Relationships>
</file>

<file path=xl/worksheets/_rels/sheet172.xml.rels><?xml version="1.0" encoding="UTF-8" standalone="yes"?>
<Relationships xmlns="http://schemas.openxmlformats.org/package/2006/relationships"><Relationship Id="rId8" Type="http://schemas.openxmlformats.org/officeDocument/2006/relationships/ctrlProp" Target="../ctrlProps/ctrlProp618.xml"/><Relationship Id="rId3" Type="http://schemas.openxmlformats.org/officeDocument/2006/relationships/vmlDrawing" Target="../drawings/vmlDrawing99.vml"/><Relationship Id="rId7" Type="http://schemas.openxmlformats.org/officeDocument/2006/relationships/ctrlProp" Target="../ctrlProps/ctrlProp617.xml"/><Relationship Id="rId2" Type="http://schemas.openxmlformats.org/officeDocument/2006/relationships/drawing" Target="../drawings/drawing172.xml"/><Relationship Id="rId1" Type="http://schemas.openxmlformats.org/officeDocument/2006/relationships/printerSettings" Target="../printerSettings/printerSettings172.bin"/><Relationship Id="rId6" Type="http://schemas.openxmlformats.org/officeDocument/2006/relationships/ctrlProp" Target="../ctrlProps/ctrlProp616.xml"/><Relationship Id="rId5" Type="http://schemas.openxmlformats.org/officeDocument/2006/relationships/image" Target="../media/image1.png"/><Relationship Id="rId10" Type="http://schemas.openxmlformats.org/officeDocument/2006/relationships/ctrlProp" Target="../ctrlProps/ctrlProp620.xml"/><Relationship Id="rId4" Type="http://schemas.openxmlformats.org/officeDocument/2006/relationships/oleObject" Target="../embeddings/oleObject99.bin"/><Relationship Id="rId9" Type="http://schemas.openxmlformats.org/officeDocument/2006/relationships/ctrlProp" Target="../ctrlProps/ctrlProp619.xml"/></Relationships>
</file>

<file path=xl/worksheets/_rels/sheet173.xml.rels><?xml version="1.0" encoding="UTF-8" standalone="yes"?>
<Relationships xmlns="http://schemas.openxmlformats.org/package/2006/relationships"><Relationship Id="rId2" Type="http://schemas.openxmlformats.org/officeDocument/2006/relationships/drawing" Target="../drawings/drawing173.xml"/><Relationship Id="rId1" Type="http://schemas.openxmlformats.org/officeDocument/2006/relationships/printerSettings" Target="../printerSettings/printerSettings173.bin"/></Relationships>
</file>

<file path=xl/worksheets/_rels/sheet174.xml.rels><?xml version="1.0" encoding="UTF-8" standalone="yes"?>
<Relationships xmlns="http://schemas.openxmlformats.org/package/2006/relationships"><Relationship Id="rId8" Type="http://schemas.openxmlformats.org/officeDocument/2006/relationships/ctrlProp" Target="../ctrlProps/ctrlProp623.xml"/><Relationship Id="rId3" Type="http://schemas.openxmlformats.org/officeDocument/2006/relationships/vmlDrawing" Target="../drawings/vmlDrawing100.vml"/><Relationship Id="rId7" Type="http://schemas.openxmlformats.org/officeDocument/2006/relationships/ctrlProp" Target="../ctrlProps/ctrlProp622.xml"/><Relationship Id="rId2" Type="http://schemas.openxmlformats.org/officeDocument/2006/relationships/drawing" Target="../drawings/drawing174.xml"/><Relationship Id="rId1" Type="http://schemas.openxmlformats.org/officeDocument/2006/relationships/printerSettings" Target="../printerSettings/printerSettings174.bin"/><Relationship Id="rId6" Type="http://schemas.openxmlformats.org/officeDocument/2006/relationships/ctrlProp" Target="../ctrlProps/ctrlProp621.xml"/><Relationship Id="rId5" Type="http://schemas.openxmlformats.org/officeDocument/2006/relationships/image" Target="../media/image1.png"/><Relationship Id="rId10" Type="http://schemas.openxmlformats.org/officeDocument/2006/relationships/ctrlProp" Target="../ctrlProps/ctrlProp625.xml"/><Relationship Id="rId4" Type="http://schemas.openxmlformats.org/officeDocument/2006/relationships/oleObject" Target="../embeddings/oleObject100.bin"/><Relationship Id="rId9" Type="http://schemas.openxmlformats.org/officeDocument/2006/relationships/ctrlProp" Target="../ctrlProps/ctrlProp624.xml"/></Relationships>
</file>

<file path=xl/worksheets/_rels/sheet175.xml.rels><?xml version="1.0" encoding="UTF-8" standalone="yes"?>
<Relationships xmlns="http://schemas.openxmlformats.org/package/2006/relationships"><Relationship Id="rId2" Type="http://schemas.openxmlformats.org/officeDocument/2006/relationships/drawing" Target="../drawings/drawing175.xml"/><Relationship Id="rId1" Type="http://schemas.openxmlformats.org/officeDocument/2006/relationships/printerSettings" Target="../printerSettings/printerSettings175.bin"/></Relationships>
</file>

<file path=xl/worksheets/_rels/sheet176.xml.rels><?xml version="1.0" encoding="UTF-8" standalone="yes"?>
<Relationships xmlns="http://schemas.openxmlformats.org/package/2006/relationships"><Relationship Id="rId8" Type="http://schemas.openxmlformats.org/officeDocument/2006/relationships/ctrlProp" Target="../ctrlProps/ctrlProp628.xml"/><Relationship Id="rId13" Type="http://schemas.openxmlformats.org/officeDocument/2006/relationships/ctrlProp" Target="../ctrlProps/ctrlProp633.xml"/><Relationship Id="rId3" Type="http://schemas.openxmlformats.org/officeDocument/2006/relationships/vmlDrawing" Target="../drawings/vmlDrawing101.vml"/><Relationship Id="rId7" Type="http://schemas.openxmlformats.org/officeDocument/2006/relationships/ctrlProp" Target="../ctrlProps/ctrlProp627.xml"/><Relationship Id="rId12" Type="http://schemas.openxmlformats.org/officeDocument/2006/relationships/ctrlProp" Target="../ctrlProps/ctrlProp632.xml"/><Relationship Id="rId2" Type="http://schemas.openxmlformats.org/officeDocument/2006/relationships/drawing" Target="../drawings/drawing176.xml"/><Relationship Id="rId1" Type="http://schemas.openxmlformats.org/officeDocument/2006/relationships/printerSettings" Target="../printerSettings/printerSettings176.bin"/><Relationship Id="rId6" Type="http://schemas.openxmlformats.org/officeDocument/2006/relationships/ctrlProp" Target="../ctrlProps/ctrlProp626.xml"/><Relationship Id="rId11" Type="http://schemas.openxmlformats.org/officeDocument/2006/relationships/ctrlProp" Target="../ctrlProps/ctrlProp631.xml"/><Relationship Id="rId5" Type="http://schemas.openxmlformats.org/officeDocument/2006/relationships/image" Target="../media/image1.png"/><Relationship Id="rId15" Type="http://schemas.openxmlformats.org/officeDocument/2006/relationships/ctrlProp" Target="../ctrlProps/ctrlProp635.xml"/><Relationship Id="rId10" Type="http://schemas.openxmlformats.org/officeDocument/2006/relationships/ctrlProp" Target="../ctrlProps/ctrlProp630.xml"/><Relationship Id="rId4" Type="http://schemas.openxmlformats.org/officeDocument/2006/relationships/oleObject" Target="../embeddings/oleObject101.bin"/><Relationship Id="rId9" Type="http://schemas.openxmlformats.org/officeDocument/2006/relationships/ctrlProp" Target="../ctrlProps/ctrlProp629.xml"/><Relationship Id="rId14" Type="http://schemas.openxmlformats.org/officeDocument/2006/relationships/ctrlProp" Target="../ctrlProps/ctrlProp634.xml"/></Relationships>
</file>

<file path=xl/worksheets/_rels/sheet177.xml.rels><?xml version="1.0" encoding="UTF-8" standalone="yes"?>
<Relationships xmlns="http://schemas.openxmlformats.org/package/2006/relationships"><Relationship Id="rId8" Type="http://schemas.openxmlformats.org/officeDocument/2006/relationships/ctrlProp" Target="../ctrlProps/ctrlProp638.xml"/><Relationship Id="rId3" Type="http://schemas.openxmlformats.org/officeDocument/2006/relationships/vmlDrawing" Target="../drawings/vmlDrawing102.vml"/><Relationship Id="rId7" Type="http://schemas.openxmlformats.org/officeDocument/2006/relationships/ctrlProp" Target="../ctrlProps/ctrlProp637.xml"/><Relationship Id="rId2" Type="http://schemas.openxmlformats.org/officeDocument/2006/relationships/drawing" Target="../drawings/drawing177.xml"/><Relationship Id="rId1" Type="http://schemas.openxmlformats.org/officeDocument/2006/relationships/printerSettings" Target="../printerSettings/printerSettings177.bin"/><Relationship Id="rId6" Type="http://schemas.openxmlformats.org/officeDocument/2006/relationships/ctrlProp" Target="../ctrlProps/ctrlProp636.xml"/><Relationship Id="rId5" Type="http://schemas.openxmlformats.org/officeDocument/2006/relationships/image" Target="../media/image1.png"/><Relationship Id="rId10" Type="http://schemas.openxmlformats.org/officeDocument/2006/relationships/ctrlProp" Target="../ctrlProps/ctrlProp640.xml"/><Relationship Id="rId4" Type="http://schemas.openxmlformats.org/officeDocument/2006/relationships/oleObject" Target="../embeddings/oleObject102.bin"/><Relationship Id="rId9" Type="http://schemas.openxmlformats.org/officeDocument/2006/relationships/ctrlProp" Target="../ctrlProps/ctrlProp639.xml"/></Relationships>
</file>

<file path=xl/worksheets/_rels/sheet178.xml.rels><?xml version="1.0" encoding="UTF-8" standalone="yes"?>
<Relationships xmlns="http://schemas.openxmlformats.org/package/2006/relationships"><Relationship Id="rId2" Type="http://schemas.openxmlformats.org/officeDocument/2006/relationships/drawing" Target="../drawings/drawing178.xml"/><Relationship Id="rId1" Type="http://schemas.openxmlformats.org/officeDocument/2006/relationships/printerSettings" Target="../printerSettings/printerSettings178.bin"/></Relationships>
</file>

<file path=xl/worksheets/_rels/sheet179.xml.rels><?xml version="1.0" encoding="UTF-8" standalone="yes"?>
<Relationships xmlns="http://schemas.openxmlformats.org/package/2006/relationships"><Relationship Id="rId8" Type="http://schemas.openxmlformats.org/officeDocument/2006/relationships/ctrlProp" Target="../ctrlProps/ctrlProp643.xml"/><Relationship Id="rId3" Type="http://schemas.openxmlformats.org/officeDocument/2006/relationships/vmlDrawing" Target="../drawings/vmlDrawing103.vml"/><Relationship Id="rId7" Type="http://schemas.openxmlformats.org/officeDocument/2006/relationships/ctrlProp" Target="../ctrlProps/ctrlProp642.xml"/><Relationship Id="rId2" Type="http://schemas.openxmlformats.org/officeDocument/2006/relationships/drawing" Target="../drawings/drawing179.xml"/><Relationship Id="rId1" Type="http://schemas.openxmlformats.org/officeDocument/2006/relationships/printerSettings" Target="../printerSettings/printerSettings179.bin"/><Relationship Id="rId6" Type="http://schemas.openxmlformats.org/officeDocument/2006/relationships/ctrlProp" Target="../ctrlProps/ctrlProp641.xml"/><Relationship Id="rId5" Type="http://schemas.openxmlformats.org/officeDocument/2006/relationships/image" Target="../media/image1.png"/><Relationship Id="rId10" Type="http://schemas.openxmlformats.org/officeDocument/2006/relationships/ctrlProp" Target="../ctrlProps/ctrlProp645.xml"/><Relationship Id="rId4" Type="http://schemas.openxmlformats.org/officeDocument/2006/relationships/oleObject" Target="../embeddings/oleObject103.bin"/><Relationship Id="rId9" Type="http://schemas.openxmlformats.org/officeDocument/2006/relationships/ctrlProp" Target="../ctrlProps/ctrlProp644.xml"/></Relationships>
</file>

<file path=xl/worksheets/_rels/sheet180.xml.rels><?xml version="1.0" encoding="UTF-8" standalone="yes"?>
<Relationships xmlns="http://schemas.openxmlformats.org/package/2006/relationships"><Relationship Id="rId2" Type="http://schemas.openxmlformats.org/officeDocument/2006/relationships/drawing" Target="../drawings/drawing180.xml"/><Relationship Id="rId1" Type="http://schemas.openxmlformats.org/officeDocument/2006/relationships/printerSettings" Target="../printerSettings/printerSettings180.bin"/></Relationships>
</file>

<file path=xl/worksheets/_rels/sheet181.xml.rels><?xml version="1.0" encoding="UTF-8" standalone="yes"?>
<Relationships xmlns="http://schemas.openxmlformats.org/package/2006/relationships"><Relationship Id="rId8" Type="http://schemas.openxmlformats.org/officeDocument/2006/relationships/ctrlProp" Target="../ctrlProps/ctrlProp648.xml"/><Relationship Id="rId3" Type="http://schemas.openxmlformats.org/officeDocument/2006/relationships/vmlDrawing" Target="../drawings/vmlDrawing104.vml"/><Relationship Id="rId7" Type="http://schemas.openxmlformats.org/officeDocument/2006/relationships/ctrlProp" Target="../ctrlProps/ctrlProp647.xml"/><Relationship Id="rId2" Type="http://schemas.openxmlformats.org/officeDocument/2006/relationships/drawing" Target="../drawings/drawing181.xml"/><Relationship Id="rId1" Type="http://schemas.openxmlformats.org/officeDocument/2006/relationships/printerSettings" Target="../printerSettings/printerSettings181.bin"/><Relationship Id="rId6" Type="http://schemas.openxmlformats.org/officeDocument/2006/relationships/ctrlProp" Target="../ctrlProps/ctrlProp646.xml"/><Relationship Id="rId5" Type="http://schemas.openxmlformats.org/officeDocument/2006/relationships/image" Target="../media/image1.png"/><Relationship Id="rId10" Type="http://schemas.openxmlformats.org/officeDocument/2006/relationships/ctrlProp" Target="../ctrlProps/ctrlProp650.xml"/><Relationship Id="rId4" Type="http://schemas.openxmlformats.org/officeDocument/2006/relationships/oleObject" Target="../embeddings/oleObject104.bin"/><Relationship Id="rId9" Type="http://schemas.openxmlformats.org/officeDocument/2006/relationships/ctrlProp" Target="../ctrlProps/ctrlProp649.xml"/></Relationships>
</file>

<file path=xl/worksheets/_rels/sheet182.xml.rels><?xml version="1.0" encoding="UTF-8" standalone="yes"?>
<Relationships xmlns="http://schemas.openxmlformats.org/package/2006/relationships"><Relationship Id="rId2" Type="http://schemas.openxmlformats.org/officeDocument/2006/relationships/drawing" Target="../drawings/drawing182.xml"/><Relationship Id="rId1" Type="http://schemas.openxmlformats.org/officeDocument/2006/relationships/printerSettings" Target="../printerSettings/printerSettings182.bin"/></Relationships>
</file>

<file path=xl/worksheets/_rels/sheet183.xml.rels><?xml version="1.0" encoding="UTF-8" standalone="yes"?>
<Relationships xmlns="http://schemas.openxmlformats.org/package/2006/relationships"><Relationship Id="rId8" Type="http://schemas.openxmlformats.org/officeDocument/2006/relationships/ctrlProp" Target="../ctrlProps/ctrlProp653.xml"/><Relationship Id="rId13" Type="http://schemas.openxmlformats.org/officeDocument/2006/relationships/ctrlProp" Target="../ctrlProps/ctrlProp658.xml"/><Relationship Id="rId3" Type="http://schemas.openxmlformats.org/officeDocument/2006/relationships/vmlDrawing" Target="../drawings/vmlDrawing105.vml"/><Relationship Id="rId7" Type="http://schemas.openxmlformats.org/officeDocument/2006/relationships/ctrlProp" Target="../ctrlProps/ctrlProp652.xml"/><Relationship Id="rId12" Type="http://schemas.openxmlformats.org/officeDocument/2006/relationships/ctrlProp" Target="../ctrlProps/ctrlProp657.xml"/><Relationship Id="rId2" Type="http://schemas.openxmlformats.org/officeDocument/2006/relationships/drawing" Target="../drawings/drawing183.xml"/><Relationship Id="rId1" Type="http://schemas.openxmlformats.org/officeDocument/2006/relationships/printerSettings" Target="../printerSettings/printerSettings183.bin"/><Relationship Id="rId6" Type="http://schemas.openxmlformats.org/officeDocument/2006/relationships/ctrlProp" Target="../ctrlProps/ctrlProp651.xml"/><Relationship Id="rId11" Type="http://schemas.openxmlformats.org/officeDocument/2006/relationships/ctrlProp" Target="../ctrlProps/ctrlProp656.xml"/><Relationship Id="rId5" Type="http://schemas.openxmlformats.org/officeDocument/2006/relationships/image" Target="../media/image1.png"/><Relationship Id="rId15" Type="http://schemas.openxmlformats.org/officeDocument/2006/relationships/ctrlProp" Target="../ctrlProps/ctrlProp660.xml"/><Relationship Id="rId10" Type="http://schemas.openxmlformats.org/officeDocument/2006/relationships/ctrlProp" Target="../ctrlProps/ctrlProp655.xml"/><Relationship Id="rId4" Type="http://schemas.openxmlformats.org/officeDocument/2006/relationships/oleObject" Target="../embeddings/oleObject105.bin"/><Relationship Id="rId9" Type="http://schemas.openxmlformats.org/officeDocument/2006/relationships/ctrlProp" Target="../ctrlProps/ctrlProp654.xml"/><Relationship Id="rId14" Type="http://schemas.openxmlformats.org/officeDocument/2006/relationships/ctrlProp" Target="../ctrlProps/ctrlProp659.xml"/></Relationships>
</file>

<file path=xl/worksheets/_rels/sheet184.xml.rels><?xml version="1.0" encoding="UTF-8" standalone="yes"?>
<Relationships xmlns="http://schemas.openxmlformats.org/package/2006/relationships"><Relationship Id="rId8" Type="http://schemas.openxmlformats.org/officeDocument/2006/relationships/ctrlProp" Target="../ctrlProps/ctrlProp663.xml"/><Relationship Id="rId3" Type="http://schemas.openxmlformats.org/officeDocument/2006/relationships/vmlDrawing" Target="../drawings/vmlDrawing106.vml"/><Relationship Id="rId7" Type="http://schemas.openxmlformats.org/officeDocument/2006/relationships/ctrlProp" Target="../ctrlProps/ctrlProp662.xml"/><Relationship Id="rId2" Type="http://schemas.openxmlformats.org/officeDocument/2006/relationships/drawing" Target="../drawings/drawing184.xml"/><Relationship Id="rId1" Type="http://schemas.openxmlformats.org/officeDocument/2006/relationships/printerSettings" Target="../printerSettings/printerSettings184.bin"/><Relationship Id="rId6" Type="http://schemas.openxmlformats.org/officeDocument/2006/relationships/ctrlProp" Target="../ctrlProps/ctrlProp661.xml"/><Relationship Id="rId5" Type="http://schemas.openxmlformats.org/officeDocument/2006/relationships/image" Target="../media/image1.png"/><Relationship Id="rId10" Type="http://schemas.openxmlformats.org/officeDocument/2006/relationships/ctrlProp" Target="../ctrlProps/ctrlProp665.xml"/><Relationship Id="rId4" Type="http://schemas.openxmlformats.org/officeDocument/2006/relationships/oleObject" Target="../embeddings/oleObject106.bin"/><Relationship Id="rId9" Type="http://schemas.openxmlformats.org/officeDocument/2006/relationships/ctrlProp" Target="../ctrlProps/ctrlProp664.xml"/></Relationships>
</file>

<file path=xl/worksheets/_rels/sheet185.xml.rels><?xml version="1.0" encoding="UTF-8" standalone="yes"?>
<Relationships xmlns="http://schemas.openxmlformats.org/package/2006/relationships"><Relationship Id="rId2" Type="http://schemas.openxmlformats.org/officeDocument/2006/relationships/drawing" Target="../drawings/drawing185.xml"/><Relationship Id="rId1" Type="http://schemas.openxmlformats.org/officeDocument/2006/relationships/printerSettings" Target="../printerSettings/printerSettings185.bin"/></Relationships>
</file>

<file path=xl/worksheets/_rels/sheet186.xml.rels><?xml version="1.0" encoding="UTF-8" standalone="yes"?>
<Relationships xmlns="http://schemas.openxmlformats.org/package/2006/relationships"><Relationship Id="rId8" Type="http://schemas.openxmlformats.org/officeDocument/2006/relationships/ctrlProp" Target="../ctrlProps/ctrlProp668.xml"/><Relationship Id="rId3" Type="http://schemas.openxmlformats.org/officeDocument/2006/relationships/vmlDrawing" Target="../drawings/vmlDrawing107.vml"/><Relationship Id="rId7" Type="http://schemas.openxmlformats.org/officeDocument/2006/relationships/ctrlProp" Target="../ctrlProps/ctrlProp667.xml"/><Relationship Id="rId2" Type="http://schemas.openxmlformats.org/officeDocument/2006/relationships/drawing" Target="../drawings/drawing186.xml"/><Relationship Id="rId1" Type="http://schemas.openxmlformats.org/officeDocument/2006/relationships/printerSettings" Target="../printerSettings/printerSettings186.bin"/><Relationship Id="rId6" Type="http://schemas.openxmlformats.org/officeDocument/2006/relationships/ctrlProp" Target="../ctrlProps/ctrlProp666.xml"/><Relationship Id="rId5" Type="http://schemas.openxmlformats.org/officeDocument/2006/relationships/image" Target="../media/image1.png"/><Relationship Id="rId10" Type="http://schemas.openxmlformats.org/officeDocument/2006/relationships/ctrlProp" Target="../ctrlProps/ctrlProp670.xml"/><Relationship Id="rId4" Type="http://schemas.openxmlformats.org/officeDocument/2006/relationships/oleObject" Target="../embeddings/oleObject107.bin"/><Relationship Id="rId9" Type="http://schemas.openxmlformats.org/officeDocument/2006/relationships/ctrlProp" Target="../ctrlProps/ctrlProp669.xml"/></Relationships>
</file>

<file path=xl/worksheets/_rels/sheet187.xml.rels><?xml version="1.0" encoding="UTF-8" standalone="yes"?>
<Relationships xmlns="http://schemas.openxmlformats.org/package/2006/relationships"><Relationship Id="rId2" Type="http://schemas.openxmlformats.org/officeDocument/2006/relationships/drawing" Target="../drawings/drawing187.xml"/><Relationship Id="rId1" Type="http://schemas.openxmlformats.org/officeDocument/2006/relationships/printerSettings" Target="../printerSettings/printerSettings187.bin"/></Relationships>
</file>

<file path=xl/worksheets/_rels/sheet188.xml.rels><?xml version="1.0" encoding="UTF-8" standalone="yes"?>
<Relationships xmlns="http://schemas.openxmlformats.org/package/2006/relationships"><Relationship Id="rId8" Type="http://schemas.openxmlformats.org/officeDocument/2006/relationships/ctrlProp" Target="../ctrlProps/ctrlProp673.xml"/><Relationship Id="rId3" Type="http://schemas.openxmlformats.org/officeDocument/2006/relationships/vmlDrawing" Target="../drawings/vmlDrawing108.vml"/><Relationship Id="rId7" Type="http://schemas.openxmlformats.org/officeDocument/2006/relationships/ctrlProp" Target="../ctrlProps/ctrlProp672.xml"/><Relationship Id="rId2" Type="http://schemas.openxmlformats.org/officeDocument/2006/relationships/drawing" Target="../drawings/drawing188.xml"/><Relationship Id="rId1" Type="http://schemas.openxmlformats.org/officeDocument/2006/relationships/printerSettings" Target="../printerSettings/printerSettings188.bin"/><Relationship Id="rId6" Type="http://schemas.openxmlformats.org/officeDocument/2006/relationships/ctrlProp" Target="../ctrlProps/ctrlProp671.xml"/><Relationship Id="rId5" Type="http://schemas.openxmlformats.org/officeDocument/2006/relationships/image" Target="../media/image1.png"/><Relationship Id="rId10" Type="http://schemas.openxmlformats.org/officeDocument/2006/relationships/ctrlProp" Target="../ctrlProps/ctrlProp675.xml"/><Relationship Id="rId4" Type="http://schemas.openxmlformats.org/officeDocument/2006/relationships/oleObject" Target="../embeddings/oleObject108.bin"/><Relationship Id="rId9" Type="http://schemas.openxmlformats.org/officeDocument/2006/relationships/ctrlProp" Target="../ctrlProps/ctrlProp674.xml"/></Relationships>
</file>

<file path=xl/worksheets/_rels/sheet189.xml.rels><?xml version="1.0" encoding="UTF-8" standalone="yes"?>
<Relationships xmlns="http://schemas.openxmlformats.org/package/2006/relationships"><Relationship Id="rId2" Type="http://schemas.openxmlformats.org/officeDocument/2006/relationships/drawing" Target="../drawings/drawing189.xml"/><Relationship Id="rId1" Type="http://schemas.openxmlformats.org/officeDocument/2006/relationships/printerSettings" Target="../printerSettings/printerSettings189.bin"/></Relationships>
</file>

<file path=xl/worksheets/_rels/sheet190.xml.rels><?xml version="1.0" encoding="UTF-8" standalone="yes"?>
<Relationships xmlns="http://schemas.openxmlformats.org/package/2006/relationships"><Relationship Id="rId8" Type="http://schemas.openxmlformats.org/officeDocument/2006/relationships/ctrlProp" Target="../ctrlProps/ctrlProp678.xml"/><Relationship Id="rId13" Type="http://schemas.openxmlformats.org/officeDocument/2006/relationships/ctrlProp" Target="../ctrlProps/ctrlProp683.xml"/><Relationship Id="rId3" Type="http://schemas.openxmlformats.org/officeDocument/2006/relationships/vmlDrawing" Target="../drawings/vmlDrawing109.vml"/><Relationship Id="rId7" Type="http://schemas.openxmlformats.org/officeDocument/2006/relationships/ctrlProp" Target="../ctrlProps/ctrlProp677.xml"/><Relationship Id="rId12" Type="http://schemas.openxmlformats.org/officeDocument/2006/relationships/ctrlProp" Target="../ctrlProps/ctrlProp682.xml"/><Relationship Id="rId2" Type="http://schemas.openxmlformats.org/officeDocument/2006/relationships/drawing" Target="../drawings/drawing190.xml"/><Relationship Id="rId1" Type="http://schemas.openxmlformats.org/officeDocument/2006/relationships/printerSettings" Target="../printerSettings/printerSettings190.bin"/><Relationship Id="rId6" Type="http://schemas.openxmlformats.org/officeDocument/2006/relationships/ctrlProp" Target="../ctrlProps/ctrlProp676.xml"/><Relationship Id="rId11" Type="http://schemas.openxmlformats.org/officeDocument/2006/relationships/ctrlProp" Target="../ctrlProps/ctrlProp681.xml"/><Relationship Id="rId5" Type="http://schemas.openxmlformats.org/officeDocument/2006/relationships/image" Target="../media/image1.png"/><Relationship Id="rId15" Type="http://schemas.openxmlformats.org/officeDocument/2006/relationships/ctrlProp" Target="../ctrlProps/ctrlProp685.xml"/><Relationship Id="rId10" Type="http://schemas.openxmlformats.org/officeDocument/2006/relationships/ctrlProp" Target="../ctrlProps/ctrlProp680.xml"/><Relationship Id="rId4" Type="http://schemas.openxmlformats.org/officeDocument/2006/relationships/oleObject" Target="../embeddings/oleObject109.bin"/><Relationship Id="rId9" Type="http://schemas.openxmlformats.org/officeDocument/2006/relationships/ctrlProp" Target="../ctrlProps/ctrlProp679.xml"/><Relationship Id="rId14" Type="http://schemas.openxmlformats.org/officeDocument/2006/relationships/ctrlProp" Target="../ctrlProps/ctrlProp684.xml"/></Relationships>
</file>

<file path=xl/worksheets/_rels/sheet191.xml.rels><?xml version="1.0" encoding="UTF-8" standalone="yes"?>
<Relationships xmlns="http://schemas.openxmlformats.org/package/2006/relationships"><Relationship Id="rId8" Type="http://schemas.openxmlformats.org/officeDocument/2006/relationships/ctrlProp" Target="../ctrlProps/ctrlProp688.xml"/><Relationship Id="rId3" Type="http://schemas.openxmlformats.org/officeDocument/2006/relationships/vmlDrawing" Target="../drawings/vmlDrawing110.vml"/><Relationship Id="rId7" Type="http://schemas.openxmlformats.org/officeDocument/2006/relationships/ctrlProp" Target="../ctrlProps/ctrlProp687.xml"/><Relationship Id="rId2" Type="http://schemas.openxmlformats.org/officeDocument/2006/relationships/drawing" Target="../drawings/drawing191.xml"/><Relationship Id="rId1" Type="http://schemas.openxmlformats.org/officeDocument/2006/relationships/printerSettings" Target="../printerSettings/printerSettings191.bin"/><Relationship Id="rId6" Type="http://schemas.openxmlformats.org/officeDocument/2006/relationships/ctrlProp" Target="../ctrlProps/ctrlProp686.xml"/><Relationship Id="rId5" Type="http://schemas.openxmlformats.org/officeDocument/2006/relationships/image" Target="../media/image1.png"/><Relationship Id="rId10" Type="http://schemas.openxmlformats.org/officeDocument/2006/relationships/ctrlProp" Target="../ctrlProps/ctrlProp690.xml"/><Relationship Id="rId4" Type="http://schemas.openxmlformats.org/officeDocument/2006/relationships/oleObject" Target="../embeddings/oleObject110.bin"/><Relationship Id="rId9" Type="http://schemas.openxmlformats.org/officeDocument/2006/relationships/ctrlProp" Target="../ctrlProps/ctrlProp689.xml"/></Relationships>
</file>

<file path=xl/worksheets/_rels/sheet192.xml.rels><?xml version="1.0" encoding="UTF-8" standalone="yes"?>
<Relationships xmlns="http://schemas.openxmlformats.org/package/2006/relationships"><Relationship Id="rId2" Type="http://schemas.openxmlformats.org/officeDocument/2006/relationships/drawing" Target="../drawings/drawing192.xml"/><Relationship Id="rId1" Type="http://schemas.openxmlformats.org/officeDocument/2006/relationships/printerSettings" Target="../printerSettings/printerSettings192.bin"/></Relationships>
</file>

<file path=xl/worksheets/_rels/sheet193.xml.rels><?xml version="1.0" encoding="UTF-8" standalone="yes"?>
<Relationships xmlns="http://schemas.openxmlformats.org/package/2006/relationships"><Relationship Id="rId8" Type="http://schemas.openxmlformats.org/officeDocument/2006/relationships/ctrlProp" Target="../ctrlProps/ctrlProp693.xml"/><Relationship Id="rId3" Type="http://schemas.openxmlformats.org/officeDocument/2006/relationships/vmlDrawing" Target="../drawings/vmlDrawing111.vml"/><Relationship Id="rId7" Type="http://schemas.openxmlformats.org/officeDocument/2006/relationships/ctrlProp" Target="../ctrlProps/ctrlProp692.xml"/><Relationship Id="rId2" Type="http://schemas.openxmlformats.org/officeDocument/2006/relationships/drawing" Target="../drawings/drawing193.xml"/><Relationship Id="rId1" Type="http://schemas.openxmlformats.org/officeDocument/2006/relationships/printerSettings" Target="../printerSettings/printerSettings193.bin"/><Relationship Id="rId6" Type="http://schemas.openxmlformats.org/officeDocument/2006/relationships/ctrlProp" Target="../ctrlProps/ctrlProp691.xml"/><Relationship Id="rId5" Type="http://schemas.openxmlformats.org/officeDocument/2006/relationships/image" Target="../media/image1.png"/><Relationship Id="rId10" Type="http://schemas.openxmlformats.org/officeDocument/2006/relationships/ctrlProp" Target="../ctrlProps/ctrlProp695.xml"/><Relationship Id="rId4" Type="http://schemas.openxmlformats.org/officeDocument/2006/relationships/oleObject" Target="../embeddings/oleObject111.bin"/><Relationship Id="rId9" Type="http://schemas.openxmlformats.org/officeDocument/2006/relationships/ctrlProp" Target="../ctrlProps/ctrlProp694.xml"/></Relationships>
</file>

<file path=xl/worksheets/_rels/sheet194.xml.rels><?xml version="1.0" encoding="UTF-8" standalone="yes"?>
<Relationships xmlns="http://schemas.openxmlformats.org/package/2006/relationships"><Relationship Id="rId2" Type="http://schemas.openxmlformats.org/officeDocument/2006/relationships/drawing" Target="../drawings/drawing194.xml"/><Relationship Id="rId1" Type="http://schemas.openxmlformats.org/officeDocument/2006/relationships/printerSettings" Target="../printerSettings/printerSettings194.bin"/></Relationships>
</file>

<file path=xl/worksheets/_rels/sheet195.xml.rels><?xml version="1.0" encoding="UTF-8" standalone="yes"?>
<Relationships xmlns="http://schemas.openxmlformats.org/package/2006/relationships"><Relationship Id="rId8" Type="http://schemas.openxmlformats.org/officeDocument/2006/relationships/ctrlProp" Target="../ctrlProps/ctrlProp698.xml"/><Relationship Id="rId3" Type="http://schemas.openxmlformats.org/officeDocument/2006/relationships/vmlDrawing" Target="../drawings/vmlDrawing112.vml"/><Relationship Id="rId7" Type="http://schemas.openxmlformats.org/officeDocument/2006/relationships/ctrlProp" Target="../ctrlProps/ctrlProp697.xml"/><Relationship Id="rId2" Type="http://schemas.openxmlformats.org/officeDocument/2006/relationships/drawing" Target="../drawings/drawing195.xml"/><Relationship Id="rId1" Type="http://schemas.openxmlformats.org/officeDocument/2006/relationships/printerSettings" Target="../printerSettings/printerSettings195.bin"/><Relationship Id="rId6" Type="http://schemas.openxmlformats.org/officeDocument/2006/relationships/ctrlProp" Target="../ctrlProps/ctrlProp696.xml"/><Relationship Id="rId5" Type="http://schemas.openxmlformats.org/officeDocument/2006/relationships/image" Target="../media/image1.png"/><Relationship Id="rId10" Type="http://schemas.openxmlformats.org/officeDocument/2006/relationships/ctrlProp" Target="../ctrlProps/ctrlProp700.xml"/><Relationship Id="rId4" Type="http://schemas.openxmlformats.org/officeDocument/2006/relationships/oleObject" Target="../embeddings/oleObject112.bin"/><Relationship Id="rId9" Type="http://schemas.openxmlformats.org/officeDocument/2006/relationships/ctrlProp" Target="../ctrlProps/ctrlProp699.xml"/></Relationships>
</file>

<file path=xl/worksheets/_rels/sheet196.xml.rels><?xml version="1.0" encoding="UTF-8" standalone="yes"?>
<Relationships xmlns="http://schemas.openxmlformats.org/package/2006/relationships"><Relationship Id="rId2" Type="http://schemas.openxmlformats.org/officeDocument/2006/relationships/drawing" Target="../drawings/drawing196.xml"/><Relationship Id="rId1" Type="http://schemas.openxmlformats.org/officeDocument/2006/relationships/printerSettings" Target="../printerSettings/printerSettings196.bin"/></Relationships>
</file>

<file path=xl/worksheets/_rels/sheet197.xml.rels><?xml version="1.0" encoding="UTF-8" standalone="yes"?>
<Relationships xmlns="http://schemas.openxmlformats.org/package/2006/relationships"><Relationship Id="rId8" Type="http://schemas.openxmlformats.org/officeDocument/2006/relationships/ctrlProp" Target="../ctrlProps/ctrlProp703.xml"/><Relationship Id="rId13" Type="http://schemas.openxmlformats.org/officeDocument/2006/relationships/ctrlProp" Target="../ctrlProps/ctrlProp708.xml"/><Relationship Id="rId3" Type="http://schemas.openxmlformats.org/officeDocument/2006/relationships/vmlDrawing" Target="../drawings/vmlDrawing113.vml"/><Relationship Id="rId7" Type="http://schemas.openxmlformats.org/officeDocument/2006/relationships/ctrlProp" Target="../ctrlProps/ctrlProp702.xml"/><Relationship Id="rId12" Type="http://schemas.openxmlformats.org/officeDocument/2006/relationships/ctrlProp" Target="../ctrlProps/ctrlProp707.xml"/><Relationship Id="rId2" Type="http://schemas.openxmlformats.org/officeDocument/2006/relationships/drawing" Target="../drawings/drawing197.xml"/><Relationship Id="rId1" Type="http://schemas.openxmlformats.org/officeDocument/2006/relationships/printerSettings" Target="../printerSettings/printerSettings197.bin"/><Relationship Id="rId6" Type="http://schemas.openxmlformats.org/officeDocument/2006/relationships/ctrlProp" Target="../ctrlProps/ctrlProp701.xml"/><Relationship Id="rId11" Type="http://schemas.openxmlformats.org/officeDocument/2006/relationships/ctrlProp" Target="../ctrlProps/ctrlProp706.xml"/><Relationship Id="rId5" Type="http://schemas.openxmlformats.org/officeDocument/2006/relationships/image" Target="../media/image1.png"/><Relationship Id="rId15" Type="http://schemas.openxmlformats.org/officeDocument/2006/relationships/ctrlProp" Target="../ctrlProps/ctrlProp710.xml"/><Relationship Id="rId10" Type="http://schemas.openxmlformats.org/officeDocument/2006/relationships/ctrlProp" Target="../ctrlProps/ctrlProp705.xml"/><Relationship Id="rId4" Type="http://schemas.openxmlformats.org/officeDocument/2006/relationships/oleObject" Target="../embeddings/oleObject113.bin"/><Relationship Id="rId9" Type="http://schemas.openxmlformats.org/officeDocument/2006/relationships/ctrlProp" Target="../ctrlProps/ctrlProp704.xml"/><Relationship Id="rId14" Type="http://schemas.openxmlformats.org/officeDocument/2006/relationships/ctrlProp" Target="../ctrlProps/ctrlProp709.xml"/></Relationships>
</file>

<file path=xl/worksheets/_rels/sheet198.xml.rels><?xml version="1.0" encoding="UTF-8" standalone="yes"?>
<Relationships xmlns="http://schemas.openxmlformats.org/package/2006/relationships"><Relationship Id="rId8" Type="http://schemas.openxmlformats.org/officeDocument/2006/relationships/ctrlProp" Target="../ctrlProps/ctrlProp713.xml"/><Relationship Id="rId3" Type="http://schemas.openxmlformats.org/officeDocument/2006/relationships/vmlDrawing" Target="../drawings/vmlDrawing114.vml"/><Relationship Id="rId7" Type="http://schemas.openxmlformats.org/officeDocument/2006/relationships/ctrlProp" Target="../ctrlProps/ctrlProp712.xml"/><Relationship Id="rId2" Type="http://schemas.openxmlformats.org/officeDocument/2006/relationships/drawing" Target="../drawings/drawing198.xml"/><Relationship Id="rId1" Type="http://schemas.openxmlformats.org/officeDocument/2006/relationships/printerSettings" Target="../printerSettings/printerSettings198.bin"/><Relationship Id="rId6" Type="http://schemas.openxmlformats.org/officeDocument/2006/relationships/ctrlProp" Target="../ctrlProps/ctrlProp711.xml"/><Relationship Id="rId5" Type="http://schemas.openxmlformats.org/officeDocument/2006/relationships/image" Target="../media/image1.png"/><Relationship Id="rId10" Type="http://schemas.openxmlformats.org/officeDocument/2006/relationships/ctrlProp" Target="../ctrlProps/ctrlProp715.xml"/><Relationship Id="rId4" Type="http://schemas.openxmlformats.org/officeDocument/2006/relationships/oleObject" Target="../embeddings/oleObject114.bin"/><Relationship Id="rId9" Type="http://schemas.openxmlformats.org/officeDocument/2006/relationships/ctrlProp" Target="../ctrlProps/ctrlProp714.xml"/></Relationships>
</file>

<file path=xl/worksheets/_rels/sheet199.xml.rels><?xml version="1.0" encoding="UTF-8" standalone="yes"?>
<Relationships xmlns="http://schemas.openxmlformats.org/package/2006/relationships"><Relationship Id="rId2" Type="http://schemas.openxmlformats.org/officeDocument/2006/relationships/drawing" Target="../drawings/drawing199.xml"/><Relationship Id="rId1" Type="http://schemas.openxmlformats.org/officeDocument/2006/relationships/printerSettings" Target="../printerSettings/printerSettings199.bin"/></Relationships>
</file>

<file path=xl/worksheets/_rels/sheet200.xml.rels><?xml version="1.0" encoding="UTF-8" standalone="yes"?>
<Relationships xmlns="http://schemas.openxmlformats.org/package/2006/relationships"><Relationship Id="rId8" Type="http://schemas.openxmlformats.org/officeDocument/2006/relationships/ctrlProp" Target="../ctrlProps/ctrlProp718.xml"/><Relationship Id="rId3" Type="http://schemas.openxmlformats.org/officeDocument/2006/relationships/vmlDrawing" Target="../drawings/vmlDrawing115.vml"/><Relationship Id="rId7" Type="http://schemas.openxmlformats.org/officeDocument/2006/relationships/ctrlProp" Target="../ctrlProps/ctrlProp717.xml"/><Relationship Id="rId2" Type="http://schemas.openxmlformats.org/officeDocument/2006/relationships/drawing" Target="../drawings/drawing200.xml"/><Relationship Id="rId1" Type="http://schemas.openxmlformats.org/officeDocument/2006/relationships/printerSettings" Target="../printerSettings/printerSettings200.bin"/><Relationship Id="rId6" Type="http://schemas.openxmlformats.org/officeDocument/2006/relationships/ctrlProp" Target="../ctrlProps/ctrlProp716.xml"/><Relationship Id="rId5" Type="http://schemas.openxmlformats.org/officeDocument/2006/relationships/image" Target="../media/image1.png"/><Relationship Id="rId10" Type="http://schemas.openxmlformats.org/officeDocument/2006/relationships/ctrlProp" Target="../ctrlProps/ctrlProp720.xml"/><Relationship Id="rId4" Type="http://schemas.openxmlformats.org/officeDocument/2006/relationships/oleObject" Target="../embeddings/oleObject115.bin"/><Relationship Id="rId9" Type="http://schemas.openxmlformats.org/officeDocument/2006/relationships/ctrlProp" Target="../ctrlProps/ctrlProp719.xml"/></Relationships>
</file>

<file path=xl/worksheets/_rels/sheet201.xml.rels><?xml version="1.0" encoding="UTF-8" standalone="yes"?>
<Relationships xmlns="http://schemas.openxmlformats.org/package/2006/relationships"><Relationship Id="rId2" Type="http://schemas.openxmlformats.org/officeDocument/2006/relationships/drawing" Target="../drawings/drawing201.xml"/><Relationship Id="rId1" Type="http://schemas.openxmlformats.org/officeDocument/2006/relationships/printerSettings" Target="../printerSettings/printerSettings201.bin"/></Relationships>
</file>

<file path=xl/worksheets/_rels/sheet202.xml.rels><?xml version="1.0" encoding="UTF-8" standalone="yes"?>
<Relationships xmlns="http://schemas.openxmlformats.org/package/2006/relationships"><Relationship Id="rId8" Type="http://schemas.openxmlformats.org/officeDocument/2006/relationships/ctrlProp" Target="../ctrlProps/ctrlProp723.xml"/><Relationship Id="rId3" Type="http://schemas.openxmlformats.org/officeDocument/2006/relationships/vmlDrawing" Target="../drawings/vmlDrawing116.vml"/><Relationship Id="rId7" Type="http://schemas.openxmlformats.org/officeDocument/2006/relationships/ctrlProp" Target="../ctrlProps/ctrlProp722.xml"/><Relationship Id="rId2" Type="http://schemas.openxmlformats.org/officeDocument/2006/relationships/drawing" Target="../drawings/drawing202.xml"/><Relationship Id="rId1" Type="http://schemas.openxmlformats.org/officeDocument/2006/relationships/printerSettings" Target="../printerSettings/printerSettings202.bin"/><Relationship Id="rId6" Type="http://schemas.openxmlformats.org/officeDocument/2006/relationships/ctrlProp" Target="../ctrlProps/ctrlProp721.xml"/><Relationship Id="rId5" Type="http://schemas.openxmlformats.org/officeDocument/2006/relationships/image" Target="../media/image1.png"/><Relationship Id="rId10" Type="http://schemas.openxmlformats.org/officeDocument/2006/relationships/ctrlProp" Target="../ctrlProps/ctrlProp725.xml"/><Relationship Id="rId4" Type="http://schemas.openxmlformats.org/officeDocument/2006/relationships/oleObject" Target="../embeddings/oleObject116.bin"/><Relationship Id="rId9" Type="http://schemas.openxmlformats.org/officeDocument/2006/relationships/ctrlProp" Target="../ctrlProps/ctrlProp724.xml"/></Relationships>
</file>

<file path=xl/worksheets/_rels/sheet203.xml.rels><?xml version="1.0" encoding="UTF-8" standalone="yes"?>
<Relationships xmlns="http://schemas.openxmlformats.org/package/2006/relationships"><Relationship Id="rId2" Type="http://schemas.openxmlformats.org/officeDocument/2006/relationships/drawing" Target="../drawings/drawing203.xml"/><Relationship Id="rId1" Type="http://schemas.openxmlformats.org/officeDocument/2006/relationships/printerSettings" Target="../printerSettings/printerSettings203.bin"/></Relationships>
</file>

<file path=xl/worksheets/_rels/sheet204.xml.rels><?xml version="1.0" encoding="UTF-8" standalone="yes"?>
<Relationships xmlns="http://schemas.openxmlformats.org/package/2006/relationships"><Relationship Id="rId8" Type="http://schemas.openxmlformats.org/officeDocument/2006/relationships/ctrlProp" Target="../ctrlProps/ctrlProp728.xml"/><Relationship Id="rId13" Type="http://schemas.openxmlformats.org/officeDocument/2006/relationships/ctrlProp" Target="../ctrlProps/ctrlProp733.xml"/><Relationship Id="rId3" Type="http://schemas.openxmlformats.org/officeDocument/2006/relationships/vmlDrawing" Target="../drawings/vmlDrawing117.vml"/><Relationship Id="rId7" Type="http://schemas.openxmlformats.org/officeDocument/2006/relationships/ctrlProp" Target="../ctrlProps/ctrlProp727.xml"/><Relationship Id="rId12" Type="http://schemas.openxmlformats.org/officeDocument/2006/relationships/ctrlProp" Target="../ctrlProps/ctrlProp732.xml"/><Relationship Id="rId2" Type="http://schemas.openxmlformats.org/officeDocument/2006/relationships/drawing" Target="../drawings/drawing204.xml"/><Relationship Id="rId1" Type="http://schemas.openxmlformats.org/officeDocument/2006/relationships/printerSettings" Target="../printerSettings/printerSettings204.bin"/><Relationship Id="rId6" Type="http://schemas.openxmlformats.org/officeDocument/2006/relationships/ctrlProp" Target="../ctrlProps/ctrlProp726.xml"/><Relationship Id="rId11" Type="http://schemas.openxmlformats.org/officeDocument/2006/relationships/ctrlProp" Target="../ctrlProps/ctrlProp731.xml"/><Relationship Id="rId5" Type="http://schemas.openxmlformats.org/officeDocument/2006/relationships/image" Target="../media/image1.png"/><Relationship Id="rId15" Type="http://schemas.openxmlformats.org/officeDocument/2006/relationships/ctrlProp" Target="../ctrlProps/ctrlProp735.xml"/><Relationship Id="rId10" Type="http://schemas.openxmlformats.org/officeDocument/2006/relationships/ctrlProp" Target="../ctrlProps/ctrlProp730.xml"/><Relationship Id="rId4" Type="http://schemas.openxmlformats.org/officeDocument/2006/relationships/oleObject" Target="../embeddings/oleObject117.bin"/><Relationship Id="rId9" Type="http://schemas.openxmlformats.org/officeDocument/2006/relationships/ctrlProp" Target="../ctrlProps/ctrlProp729.xml"/><Relationship Id="rId14" Type="http://schemas.openxmlformats.org/officeDocument/2006/relationships/ctrlProp" Target="../ctrlProps/ctrlProp734.xml"/></Relationships>
</file>

<file path=xl/worksheets/_rels/sheet205.xml.rels><?xml version="1.0" encoding="UTF-8" standalone="yes"?>
<Relationships xmlns="http://schemas.openxmlformats.org/package/2006/relationships"><Relationship Id="rId8" Type="http://schemas.openxmlformats.org/officeDocument/2006/relationships/ctrlProp" Target="../ctrlProps/ctrlProp738.xml"/><Relationship Id="rId3" Type="http://schemas.openxmlformats.org/officeDocument/2006/relationships/vmlDrawing" Target="../drawings/vmlDrawing118.vml"/><Relationship Id="rId7" Type="http://schemas.openxmlformats.org/officeDocument/2006/relationships/ctrlProp" Target="../ctrlProps/ctrlProp737.xml"/><Relationship Id="rId2" Type="http://schemas.openxmlformats.org/officeDocument/2006/relationships/drawing" Target="../drawings/drawing205.xml"/><Relationship Id="rId1" Type="http://schemas.openxmlformats.org/officeDocument/2006/relationships/printerSettings" Target="../printerSettings/printerSettings205.bin"/><Relationship Id="rId6" Type="http://schemas.openxmlformats.org/officeDocument/2006/relationships/ctrlProp" Target="../ctrlProps/ctrlProp736.xml"/><Relationship Id="rId5" Type="http://schemas.openxmlformats.org/officeDocument/2006/relationships/image" Target="../media/image1.png"/><Relationship Id="rId10" Type="http://schemas.openxmlformats.org/officeDocument/2006/relationships/ctrlProp" Target="../ctrlProps/ctrlProp740.xml"/><Relationship Id="rId4" Type="http://schemas.openxmlformats.org/officeDocument/2006/relationships/oleObject" Target="../embeddings/oleObject118.bin"/><Relationship Id="rId9" Type="http://schemas.openxmlformats.org/officeDocument/2006/relationships/ctrlProp" Target="../ctrlProps/ctrlProp739.xml"/></Relationships>
</file>

<file path=xl/worksheets/_rels/sheet206.xml.rels><?xml version="1.0" encoding="UTF-8" standalone="yes"?>
<Relationships xmlns="http://schemas.openxmlformats.org/package/2006/relationships"><Relationship Id="rId2" Type="http://schemas.openxmlformats.org/officeDocument/2006/relationships/drawing" Target="../drawings/drawing206.xml"/><Relationship Id="rId1" Type="http://schemas.openxmlformats.org/officeDocument/2006/relationships/printerSettings" Target="../printerSettings/printerSettings206.bin"/></Relationships>
</file>

<file path=xl/worksheets/_rels/sheet207.xml.rels><?xml version="1.0" encoding="UTF-8" standalone="yes"?>
<Relationships xmlns="http://schemas.openxmlformats.org/package/2006/relationships"><Relationship Id="rId8" Type="http://schemas.openxmlformats.org/officeDocument/2006/relationships/ctrlProp" Target="../ctrlProps/ctrlProp743.xml"/><Relationship Id="rId3" Type="http://schemas.openxmlformats.org/officeDocument/2006/relationships/vmlDrawing" Target="../drawings/vmlDrawing119.vml"/><Relationship Id="rId7" Type="http://schemas.openxmlformats.org/officeDocument/2006/relationships/ctrlProp" Target="../ctrlProps/ctrlProp742.xml"/><Relationship Id="rId2" Type="http://schemas.openxmlformats.org/officeDocument/2006/relationships/drawing" Target="../drawings/drawing207.xml"/><Relationship Id="rId1" Type="http://schemas.openxmlformats.org/officeDocument/2006/relationships/printerSettings" Target="../printerSettings/printerSettings207.bin"/><Relationship Id="rId6" Type="http://schemas.openxmlformats.org/officeDocument/2006/relationships/ctrlProp" Target="../ctrlProps/ctrlProp741.xml"/><Relationship Id="rId5" Type="http://schemas.openxmlformats.org/officeDocument/2006/relationships/image" Target="../media/image1.png"/><Relationship Id="rId10" Type="http://schemas.openxmlformats.org/officeDocument/2006/relationships/ctrlProp" Target="../ctrlProps/ctrlProp745.xml"/><Relationship Id="rId4" Type="http://schemas.openxmlformats.org/officeDocument/2006/relationships/oleObject" Target="../embeddings/oleObject119.bin"/><Relationship Id="rId9" Type="http://schemas.openxmlformats.org/officeDocument/2006/relationships/ctrlProp" Target="../ctrlProps/ctrlProp744.xml"/></Relationships>
</file>

<file path=xl/worksheets/_rels/sheet208.xml.rels><?xml version="1.0" encoding="UTF-8" standalone="yes"?>
<Relationships xmlns="http://schemas.openxmlformats.org/package/2006/relationships"><Relationship Id="rId2" Type="http://schemas.openxmlformats.org/officeDocument/2006/relationships/drawing" Target="../drawings/drawing208.xml"/><Relationship Id="rId1" Type="http://schemas.openxmlformats.org/officeDocument/2006/relationships/printerSettings" Target="../printerSettings/printerSettings208.bin"/></Relationships>
</file>

<file path=xl/worksheets/_rels/sheet209.xml.rels><?xml version="1.0" encoding="UTF-8" standalone="yes"?>
<Relationships xmlns="http://schemas.openxmlformats.org/package/2006/relationships"><Relationship Id="rId8" Type="http://schemas.openxmlformats.org/officeDocument/2006/relationships/ctrlProp" Target="../ctrlProps/ctrlProp748.xml"/><Relationship Id="rId3" Type="http://schemas.openxmlformats.org/officeDocument/2006/relationships/vmlDrawing" Target="../drawings/vmlDrawing120.vml"/><Relationship Id="rId7" Type="http://schemas.openxmlformats.org/officeDocument/2006/relationships/ctrlProp" Target="../ctrlProps/ctrlProp747.xml"/><Relationship Id="rId2" Type="http://schemas.openxmlformats.org/officeDocument/2006/relationships/drawing" Target="../drawings/drawing209.xml"/><Relationship Id="rId1" Type="http://schemas.openxmlformats.org/officeDocument/2006/relationships/printerSettings" Target="../printerSettings/printerSettings209.bin"/><Relationship Id="rId6" Type="http://schemas.openxmlformats.org/officeDocument/2006/relationships/ctrlProp" Target="../ctrlProps/ctrlProp746.xml"/><Relationship Id="rId5" Type="http://schemas.openxmlformats.org/officeDocument/2006/relationships/image" Target="../media/image1.png"/><Relationship Id="rId10" Type="http://schemas.openxmlformats.org/officeDocument/2006/relationships/ctrlProp" Target="../ctrlProps/ctrlProp750.xml"/><Relationship Id="rId4" Type="http://schemas.openxmlformats.org/officeDocument/2006/relationships/oleObject" Target="../embeddings/oleObject120.bin"/><Relationship Id="rId9" Type="http://schemas.openxmlformats.org/officeDocument/2006/relationships/ctrlProp" Target="../ctrlProps/ctrlProp749.xml"/></Relationships>
</file>

<file path=xl/worksheets/_rels/sheet210.xml.rels><?xml version="1.0" encoding="UTF-8" standalone="yes"?>
<Relationships xmlns="http://schemas.openxmlformats.org/package/2006/relationships"><Relationship Id="rId2" Type="http://schemas.openxmlformats.org/officeDocument/2006/relationships/drawing" Target="../drawings/drawing210.xml"/><Relationship Id="rId1" Type="http://schemas.openxmlformats.org/officeDocument/2006/relationships/printerSettings" Target="../printerSettings/printerSettings210.bin"/></Relationships>
</file>

<file path=xl/worksheets/_rels/sheet211.xml.rels><?xml version="1.0" encoding="UTF-8" standalone="yes"?>
<Relationships xmlns="http://schemas.openxmlformats.org/package/2006/relationships"><Relationship Id="rId8" Type="http://schemas.openxmlformats.org/officeDocument/2006/relationships/ctrlProp" Target="../ctrlProps/ctrlProp753.xml"/><Relationship Id="rId13" Type="http://schemas.openxmlformats.org/officeDocument/2006/relationships/ctrlProp" Target="../ctrlProps/ctrlProp758.xml"/><Relationship Id="rId3" Type="http://schemas.openxmlformats.org/officeDocument/2006/relationships/vmlDrawing" Target="../drawings/vmlDrawing121.vml"/><Relationship Id="rId7" Type="http://schemas.openxmlformats.org/officeDocument/2006/relationships/ctrlProp" Target="../ctrlProps/ctrlProp752.xml"/><Relationship Id="rId12" Type="http://schemas.openxmlformats.org/officeDocument/2006/relationships/ctrlProp" Target="../ctrlProps/ctrlProp757.xml"/><Relationship Id="rId2" Type="http://schemas.openxmlformats.org/officeDocument/2006/relationships/drawing" Target="../drawings/drawing211.xml"/><Relationship Id="rId1" Type="http://schemas.openxmlformats.org/officeDocument/2006/relationships/printerSettings" Target="../printerSettings/printerSettings211.bin"/><Relationship Id="rId6" Type="http://schemas.openxmlformats.org/officeDocument/2006/relationships/ctrlProp" Target="../ctrlProps/ctrlProp751.xml"/><Relationship Id="rId11" Type="http://schemas.openxmlformats.org/officeDocument/2006/relationships/ctrlProp" Target="../ctrlProps/ctrlProp756.xml"/><Relationship Id="rId5" Type="http://schemas.openxmlformats.org/officeDocument/2006/relationships/image" Target="../media/image1.png"/><Relationship Id="rId15" Type="http://schemas.openxmlformats.org/officeDocument/2006/relationships/ctrlProp" Target="../ctrlProps/ctrlProp760.xml"/><Relationship Id="rId10" Type="http://schemas.openxmlformats.org/officeDocument/2006/relationships/ctrlProp" Target="../ctrlProps/ctrlProp755.xml"/><Relationship Id="rId4" Type="http://schemas.openxmlformats.org/officeDocument/2006/relationships/oleObject" Target="../embeddings/oleObject121.bin"/><Relationship Id="rId9" Type="http://schemas.openxmlformats.org/officeDocument/2006/relationships/ctrlProp" Target="../ctrlProps/ctrlProp754.xml"/><Relationship Id="rId14" Type="http://schemas.openxmlformats.org/officeDocument/2006/relationships/ctrlProp" Target="../ctrlProps/ctrlProp759.xml"/></Relationships>
</file>

<file path=xl/worksheets/_rels/sheet212.xml.rels><?xml version="1.0" encoding="UTF-8" standalone="yes"?>
<Relationships xmlns="http://schemas.openxmlformats.org/package/2006/relationships"><Relationship Id="rId8" Type="http://schemas.openxmlformats.org/officeDocument/2006/relationships/ctrlProp" Target="../ctrlProps/ctrlProp763.xml"/><Relationship Id="rId3" Type="http://schemas.openxmlformats.org/officeDocument/2006/relationships/vmlDrawing" Target="../drawings/vmlDrawing122.vml"/><Relationship Id="rId7" Type="http://schemas.openxmlformats.org/officeDocument/2006/relationships/ctrlProp" Target="../ctrlProps/ctrlProp762.xml"/><Relationship Id="rId2" Type="http://schemas.openxmlformats.org/officeDocument/2006/relationships/drawing" Target="../drawings/drawing212.xml"/><Relationship Id="rId1" Type="http://schemas.openxmlformats.org/officeDocument/2006/relationships/printerSettings" Target="../printerSettings/printerSettings212.bin"/><Relationship Id="rId6" Type="http://schemas.openxmlformats.org/officeDocument/2006/relationships/ctrlProp" Target="../ctrlProps/ctrlProp761.xml"/><Relationship Id="rId5" Type="http://schemas.openxmlformats.org/officeDocument/2006/relationships/image" Target="../media/image1.png"/><Relationship Id="rId10" Type="http://schemas.openxmlformats.org/officeDocument/2006/relationships/ctrlProp" Target="../ctrlProps/ctrlProp765.xml"/><Relationship Id="rId4" Type="http://schemas.openxmlformats.org/officeDocument/2006/relationships/oleObject" Target="../embeddings/oleObject122.bin"/><Relationship Id="rId9" Type="http://schemas.openxmlformats.org/officeDocument/2006/relationships/ctrlProp" Target="../ctrlProps/ctrlProp764.xml"/></Relationships>
</file>

<file path=xl/worksheets/_rels/sheet213.xml.rels><?xml version="1.0" encoding="UTF-8" standalone="yes"?>
<Relationships xmlns="http://schemas.openxmlformats.org/package/2006/relationships"><Relationship Id="rId2" Type="http://schemas.openxmlformats.org/officeDocument/2006/relationships/drawing" Target="../drawings/drawing213.xml"/><Relationship Id="rId1" Type="http://schemas.openxmlformats.org/officeDocument/2006/relationships/printerSettings" Target="../printerSettings/printerSettings213.bin"/></Relationships>
</file>

<file path=xl/worksheets/_rels/sheet214.xml.rels><?xml version="1.0" encoding="UTF-8" standalone="yes"?>
<Relationships xmlns="http://schemas.openxmlformats.org/package/2006/relationships"><Relationship Id="rId8" Type="http://schemas.openxmlformats.org/officeDocument/2006/relationships/ctrlProp" Target="../ctrlProps/ctrlProp768.xml"/><Relationship Id="rId3" Type="http://schemas.openxmlformats.org/officeDocument/2006/relationships/vmlDrawing" Target="../drawings/vmlDrawing123.vml"/><Relationship Id="rId7" Type="http://schemas.openxmlformats.org/officeDocument/2006/relationships/ctrlProp" Target="../ctrlProps/ctrlProp767.xml"/><Relationship Id="rId2" Type="http://schemas.openxmlformats.org/officeDocument/2006/relationships/drawing" Target="../drawings/drawing214.xml"/><Relationship Id="rId1" Type="http://schemas.openxmlformats.org/officeDocument/2006/relationships/printerSettings" Target="../printerSettings/printerSettings214.bin"/><Relationship Id="rId6" Type="http://schemas.openxmlformats.org/officeDocument/2006/relationships/ctrlProp" Target="../ctrlProps/ctrlProp766.xml"/><Relationship Id="rId5" Type="http://schemas.openxmlformats.org/officeDocument/2006/relationships/image" Target="../media/image1.png"/><Relationship Id="rId10" Type="http://schemas.openxmlformats.org/officeDocument/2006/relationships/ctrlProp" Target="../ctrlProps/ctrlProp770.xml"/><Relationship Id="rId4" Type="http://schemas.openxmlformats.org/officeDocument/2006/relationships/oleObject" Target="../embeddings/oleObject123.bin"/><Relationship Id="rId9" Type="http://schemas.openxmlformats.org/officeDocument/2006/relationships/ctrlProp" Target="../ctrlProps/ctrlProp769.xml"/></Relationships>
</file>

<file path=xl/worksheets/_rels/sheet215.xml.rels><?xml version="1.0" encoding="UTF-8" standalone="yes"?>
<Relationships xmlns="http://schemas.openxmlformats.org/package/2006/relationships"><Relationship Id="rId2" Type="http://schemas.openxmlformats.org/officeDocument/2006/relationships/drawing" Target="../drawings/drawing215.xml"/><Relationship Id="rId1" Type="http://schemas.openxmlformats.org/officeDocument/2006/relationships/printerSettings" Target="../printerSettings/printerSettings215.bin"/></Relationships>
</file>

<file path=xl/worksheets/_rels/sheet216.xml.rels><?xml version="1.0" encoding="UTF-8" standalone="yes"?>
<Relationships xmlns="http://schemas.openxmlformats.org/package/2006/relationships"><Relationship Id="rId8" Type="http://schemas.openxmlformats.org/officeDocument/2006/relationships/ctrlProp" Target="../ctrlProps/ctrlProp773.xml"/><Relationship Id="rId3" Type="http://schemas.openxmlformats.org/officeDocument/2006/relationships/vmlDrawing" Target="../drawings/vmlDrawing124.vml"/><Relationship Id="rId7" Type="http://schemas.openxmlformats.org/officeDocument/2006/relationships/ctrlProp" Target="../ctrlProps/ctrlProp772.xml"/><Relationship Id="rId2" Type="http://schemas.openxmlformats.org/officeDocument/2006/relationships/drawing" Target="../drawings/drawing216.xml"/><Relationship Id="rId1" Type="http://schemas.openxmlformats.org/officeDocument/2006/relationships/printerSettings" Target="../printerSettings/printerSettings216.bin"/><Relationship Id="rId6" Type="http://schemas.openxmlformats.org/officeDocument/2006/relationships/ctrlProp" Target="../ctrlProps/ctrlProp771.xml"/><Relationship Id="rId5" Type="http://schemas.openxmlformats.org/officeDocument/2006/relationships/image" Target="../media/image1.png"/><Relationship Id="rId10" Type="http://schemas.openxmlformats.org/officeDocument/2006/relationships/ctrlProp" Target="../ctrlProps/ctrlProp775.xml"/><Relationship Id="rId4" Type="http://schemas.openxmlformats.org/officeDocument/2006/relationships/oleObject" Target="../embeddings/oleObject124.bin"/><Relationship Id="rId9" Type="http://schemas.openxmlformats.org/officeDocument/2006/relationships/ctrlProp" Target="../ctrlProps/ctrlProp774.xml"/></Relationships>
</file>

<file path=xl/worksheets/_rels/sheet217.xml.rels><?xml version="1.0" encoding="UTF-8" standalone="yes"?>
<Relationships xmlns="http://schemas.openxmlformats.org/package/2006/relationships"><Relationship Id="rId2" Type="http://schemas.openxmlformats.org/officeDocument/2006/relationships/drawing" Target="../drawings/drawing217.xml"/><Relationship Id="rId1" Type="http://schemas.openxmlformats.org/officeDocument/2006/relationships/printerSettings" Target="../printerSettings/printerSettings217.bin"/></Relationships>
</file>

<file path=xl/worksheets/_rels/sheet218.xml.rels><?xml version="1.0" encoding="UTF-8" standalone="yes"?>
<Relationships xmlns="http://schemas.openxmlformats.org/package/2006/relationships"><Relationship Id="rId8" Type="http://schemas.openxmlformats.org/officeDocument/2006/relationships/ctrlProp" Target="../ctrlProps/ctrlProp778.xml"/><Relationship Id="rId13" Type="http://schemas.openxmlformats.org/officeDocument/2006/relationships/ctrlProp" Target="../ctrlProps/ctrlProp783.xml"/><Relationship Id="rId3" Type="http://schemas.openxmlformats.org/officeDocument/2006/relationships/vmlDrawing" Target="../drawings/vmlDrawing125.vml"/><Relationship Id="rId7" Type="http://schemas.openxmlformats.org/officeDocument/2006/relationships/ctrlProp" Target="../ctrlProps/ctrlProp777.xml"/><Relationship Id="rId12" Type="http://schemas.openxmlformats.org/officeDocument/2006/relationships/ctrlProp" Target="../ctrlProps/ctrlProp782.xml"/><Relationship Id="rId2" Type="http://schemas.openxmlformats.org/officeDocument/2006/relationships/drawing" Target="../drawings/drawing218.xml"/><Relationship Id="rId1" Type="http://schemas.openxmlformats.org/officeDocument/2006/relationships/printerSettings" Target="../printerSettings/printerSettings218.bin"/><Relationship Id="rId6" Type="http://schemas.openxmlformats.org/officeDocument/2006/relationships/ctrlProp" Target="../ctrlProps/ctrlProp776.xml"/><Relationship Id="rId11" Type="http://schemas.openxmlformats.org/officeDocument/2006/relationships/ctrlProp" Target="../ctrlProps/ctrlProp781.xml"/><Relationship Id="rId5" Type="http://schemas.openxmlformats.org/officeDocument/2006/relationships/image" Target="../media/image1.png"/><Relationship Id="rId15" Type="http://schemas.openxmlformats.org/officeDocument/2006/relationships/ctrlProp" Target="../ctrlProps/ctrlProp785.xml"/><Relationship Id="rId10" Type="http://schemas.openxmlformats.org/officeDocument/2006/relationships/ctrlProp" Target="../ctrlProps/ctrlProp780.xml"/><Relationship Id="rId4" Type="http://schemas.openxmlformats.org/officeDocument/2006/relationships/oleObject" Target="../embeddings/oleObject125.bin"/><Relationship Id="rId9" Type="http://schemas.openxmlformats.org/officeDocument/2006/relationships/ctrlProp" Target="../ctrlProps/ctrlProp779.xml"/><Relationship Id="rId14" Type="http://schemas.openxmlformats.org/officeDocument/2006/relationships/ctrlProp" Target="../ctrlProps/ctrlProp784.xml"/></Relationships>
</file>

<file path=xl/worksheets/_rels/sheet219.xml.rels><?xml version="1.0" encoding="UTF-8" standalone="yes"?>
<Relationships xmlns="http://schemas.openxmlformats.org/package/2006/relationships"><Relationship Id="rId8" Type="http://schemas.openxmlformats.org/officeDocument/2006/relationships/ctrlProp" Target="../ctrlProps/ctrlProp788.xml"/><Relationship Id="rId3" Type="http://schemas.openxmlformats.org/officeDocument/2006/relationships/vmlDrawing" Target="../drawings/vmlDrawing126.vml"/><Relationship Id="rId7" Type="http://schemas.openxmlformats.org/officeDocument/2006/relationships/ctrlProp" Target="../ctrlProps/ctrlProp787.xml"/><Relationship Id="rId2" Type="http://schemas.openxmlformats.org/officeDocument/2006/relationships/drawing" Target="../drawings/drawing219.xml"/><Relationship Id="rId1" Type="http://schemas.openxmlformats.org/officeDocument/2006/relationships/printerSettings" Target="../printerSettings/printerSettings219.bin"/><Relationship Id="rId6" Type="http://schemas.openxmlformats.org/officeDocument/2006/relationships/ctrlProp" Target="../ctrlProps/ctrlProp786.xml"/><Relationship Id="rId5" Type="http://schemas.openxmlformats.org/officeDocument/2006/relationships/image" Target="../media/image1.png"/><Relationship Id="rId10" Type="http://schemas.openxmlformats.org/officeDocument/2006/relationships/ctrlProp" Target="../ctrlProps/ctrlProp790.xml"/><Relationship Id="rId4" Type="http://schemas.openxmlformats.org/officeDocument/2006/relationships/oleObject" Target="../embeddings/oleObject126.bin"/><Relationship Id="rId9" Type="http://schemas.openxmlformats.org/officeDocument/2006/relationships/ctrlProp" Target="../ctrlProps/ctrlProp789.xml"/></Relationships>
</file>

<file path=xl/worksheets/_rels/sheet220.xml.rels><?xml version="1.0" encoding="UTF-8" standalone="yes"?>
<Relationships xmlns="http://schemas.openxmlformats.org/package/2006/relationships"><Relationship Id="rId2" Type="http://schemas.openxmlformats.org/officeDocument/2006/relationships/drawing" Target="../drawings/drawing220.xml"/><Relationship Id="rId1" Type="http://schemas.openxmlformats.org/officeDocument/2006/relationships/printerSettings" Target="../printerSettings/printerSettings220.bin"/></Relationships>
</file>

<file path=xl/worksheets/_rels/sheet221.xml.rels><?xml version="1.0" encoding="UTF-8" standalone="yes"?>
<Relationships xmlns="http://schemas.openxmlformats.org/package/2006/relationships"><Relationship Id="rId8" Type="http://schemas.openxmlformats.org/officeDocument/2006/relationships/ctrlProp" Target="../ctrlProps/ctrlProp793.xml"/><Relationship Id="rId3" Type="http://schemas.openxmlformats.org/officeDocument/2006/relationships/vmlDrawing" Target="../drawings/vmlDrawing127.vml"/><Relationship Id="rId7" Type="http://schemas.openxmlformats.org/officeDocument/2006/relationships/ctrlProp" Target="../ctrlProps/ctrlProp792.xml"/><Relationship Id="rId2" Type="http://schemas.openxmlformats.org/officeDocument/2006/relationships/drawing" Target="../drawings/drawing221.xml"/><Relationship Id="rId1" Type="http://schemas.openxmlformats.org/officeDocument/2006/relationships/printerSettings" Target="../printerSettings/printerSettings221.bin"/><Relationship Id="rId6" Type="http://schemas.openxmlformats.org/officeDocument/2006/relationships/ctrlProp" Target="../ctrlProps/ctrlProp791.xml"/><Relationship Id="rId5" Type="http://schemas.openxmlformats.org/officeDocument/2006/relationships/image" Target="../media/image1.png"/><Relationship Id="rId10" Type="http://schemas.openxmlformats.org/officeDocument/2006/relationships/ctrlProp" Target="../ctrlProps/ctrlProp795.xml"/><Relationship Id="rId4" Type="http://schemas.openxmlformats.org/officeDocument/2006/relationships/oleObject" Target="../embeddings/oleObject127.bin"/><Relationship Id="rId9" Type="http://schemas.openxmlformats.org/officeDocument/2006/relationships/ctrlProp" Target="../ctrlProps/ctrlProp794.xml"/></Relationships>
</file>

<file path=xl/worksheets/_rels/sheet222.xml.rels><?xml version="1.0" encoding="UTF-8" standalone="yes"?>
<Relationships xmlns="http://schemas.openxmlformats.org/package/2006/relationships"><Relationship Id="rId2" Type="http://schemas.openxmlformats.org/officeDocument/2006/relationships/drawing" Target="../drawings/drawing222.xml"/><Relationship Id="rId1" Type="http://schemas.openxmlformats.org/officeDocument/2006/relationships/printerSettings" Target="../printerSettings/printerSettings222.bin"/></Relationships>
</file>

<file path=xl/worksheets/_rels/sheet223.xml.rels><?xml version="1.0" encoding="UTF-8" standalone="yes"?>
<Relationships xmlns="http://schemas.openxmlformats.org/package/2006/relationships"><Relationship Id="rId8" Type="http://schemas.openxmlformats.org/officeDocument/2006/relationships/ctrlProp" Target="../ctrlProps/ctrlProp798.xml"/><Relationship Id="rId3" Type="http://schemas.openxmlformats.org/officeDocument/2006/relationships/vmlDrawing" Target="../drawings/vmlDrawing128.vml"/><Relationship Id="rId7" Type="http://schemas.openxmlformats.org/officeDocument/2006/relationships/ctrlProp" Target="../ctrlProps/ctrlProp797.xml"/><Relationship Id="rId2" Type="http://schemas.openxmlformats.org/officeDocument/2006/relationships/drawing" Target="../drawings/drawing223.xml"/><Relationship Id="rId1" Type="http://schemas.openxmlformats.org/officeDocument/2006/relationships/printerSettings" Target="../printerSettings/printerSettings223.bin"/><Relationship Id="rId6" Type="http://schemas.openxmlformats.org/officeDocument/2006/relationships/ctrlProp" Target="../ctrlProps/ctrlProp796.xml"/><Relationship Id="rId5" Type="http://schemas.openxmlformats.org/officeDocument/2006/relationships/image" Target="../media/image1.png"/><Relationship Id="rId10" Type="http://schemas.openxmlformats.org/officeDocument/2006/relationships/ctrlProp" Target="../ctrlProps/ctrlProp800.xml"/><Relationship Id="rId4" Type="http://schemas.openxmlformats.org/officeDocument/2006/relationships/oleObject" Target="../embeddings/oleObject128.bin"/><Relationship Id="rId9" Type="http://schemas.openxmlformats.org/officeDocument/2006/relationships/ctrlProp" Target="../ctrlProps/ctrlProp799.xml"/></Relationships>
</file>

<file path=xl/worksheets/_rels/sheet224.xml.rels><?xml version="1.0" encoding="UTF-8" standalone="yes"?>
<Relationships xmlns="http://schemas.openxmlformats.org/package/2006/relationships"><Relationship Id="rId2" Type="http://schemas.openxmlformats.org/officeDocument/2006/relationships/drawing" Target="../drawings/drawing224.xml"/><Relationship Id="rId1" Type="http://schemas.openxmlformats.org/officeDocument/2006/relationships/printerSettings" Target="../printerSettings/printerSettings224.bin"/></Relationships>
</file>

<file path=xl/worksheets/_rels/sheet225.xml.rels><?xml version="1.0" encoding="UTF-8" standalone="yes"?>
<Relationships xmlns="http://schemas.openxmlformats.org/package/2006/relationships"><Relationship Id="rId8" Type="http://schemas.openxmlformats.org/officeDocument/2006/relationships/ctrlProp" Target="../ctrlProps/ctrlProp803.xml"/><Relationship Id="rId13" Type="http://schemas.openxmlformats.org/officeDocument/2006/relationships/ctrlProp" Target="../ctrlProps/ctrlProp808.xml"/><Relationship Id="rId3" Type="http://schemas.openxmlformats.org/officeDocument/2006/relationships/vmlDrawing" Target="../drawings/vmlDrawing129.vml"/><Relationship Id="rId7" Type="http://schemas.openxmlformats.org/officeDocument/2006/relationships/ctrlProp" Target="../ctrlProps/ctrlProp802.xml"/><Relationship Id="rId12" Type="http://schemas.openxmlformats.org/officeDocument/2006/relationships/ctrlProp" Target="../ctrlProps/ctrlProp807.xml"/><Relationship Id="rId2" Type="http://schemas.openxmlformats.org/officeDocument/2006/relationships/drawing" Target="../drawings/drawing225.xml"/><Relationship Id="rId1" Type="http://schemas.openxmlformats.org/officeDocument/2006/relationships/printerSettings" Target="../printerSettings/printerSettings225.bin"/><Relationship Id="rId6" Type="http://schemas.openxmlformats.org/officeDocument/2006/relationships/ctrlProp" Target="../ctrlProps/ctrlProp801.xml"/><Relationship Id="rId11" Type="http://schemas.openxmlformats.org/officeDocument/2006/relationships/ctrlProp" Target="../ctrlProps/ctrlProp806.xml"/><Relationship Id="rId5" Type="http://schemas.openxmlformats.org/officeDocument/2006/relationships/image" Target="../media/image1.png"/><Relationship Id="rId15" Type="http://schemas.openxmlformats.org/officeDocument/2006/relationships/ctrlProp" Target="../ctrlProps/ctrlProp810.xml"/><Relationship Id="rId10" Type="http://schemas.openxmlformats.org/officeDocument/2006/relationships/ctrlProp" Target="../ctrlProps/ctrlProp805.xml"/><Relationship Id="rId4" Type="http://schemas.openxmlformats.org/officeDocument/2006/relationships/oleObject" Target="../embeddings/oleObject129.bin"/><Relationship Id="rId9" Type="http://schemas.openxmlformats.org/officeDocument/2006/relationships/ctrlProp" Target="../ctrlProps/ctrlProp804.xml"/><Relationship Id="rId14" Type="http://schemas.openxmlformats.org/officeDocument/2006/relationships/ctrlProp" Target="../ctrlProps/ctrlProp809.xml"/></Relationships>
</file>

<file path=xl/worksheets/_rels/sheet226.xml.rels><?xml version="1.0" encoding="UTF-8" standalone="yes"?>
<Relationships xmlns="http://schemas.openxmlformats.org/package/2006/relationships"><Relationship Id="rId8" Type="http://schemas.openxmlformats.org/officeDocument/2006/relationships/ctrlProp" Target="../ctrlProps/ctrlProp813.xml"/><Relationship Id="rId3" Type="http://schemas.openxmlformats.org/officeDocument/2006/relationships/vmlDrawing" Target="../drawings/vmlDrawing130.vml"/><Relationship Id="rId7" Type="http://schemas.openxmlformats.org/officeDocument/2006/relationships/ctrlProp" Target="../ctrlProps/ctrlProp812.xml"/><Relationship Id="rId2" Type="http://schemas.openxmlformats.org/officeDocument/2006/relationships/drawing" Target="../drawings/drawing226.xml"/><Relationship Id="rId1" Type="http://schemas.openxmlformats.org/officeDocument/2006/relationships/printerSettings" Target="../printerSettings/printerSettings226.bin"/><Relationship Id="rId6" Type="http://schemas.openxmlformats.org/officeDocument/2006/relationships/ctrlProp" Target="../ctrlProps/ctrlProp811.xml"/><Relationship Id="rId5" Type="http://schemas.openxmlformats.org/officeDocument/2006/relationships/image" Target="../media/image1.png"/><Relationship Id="rId10" Type="http://schemas.openxmlformats.org/officeDocument/2006/relationships/ctrlProp" Target="../ctrlProps/ctrlProp815.xml"/><Relationship Id="rId4" Type="http://schemas.openxmlformats.org/officeDocument/2006/relationships/oleObject" Target="../embeddings/oleObject130.bin"/><Relationship Id="rId9" Type="http://schemas.openxmlformats.org/officeDocument/2006/relationships/ctrlProp" Target="../ctrlProps/ctrlProp814.xml"/></Relationships>
</file>

<file path=xl/worksheets/_rels/sheet227.xml.rels><?xml version="1.0" encoding="UTF-8" standalone="yes"?>
<Relationships xmlns="http://schemas.openxmlformats.org/package/2006/relationships"><Relationship Id="rId2" Type="http://schemas.openxmlformats.org/officeDocument/2006/relationships/drawing" Target="../drawings/drawing227.xml"/><Relationship Id="rId1" Type="http://schemas.openxmlformats.org/officeDocument/2006/relationships/printerSettings" Target="../printerSettings/printerSettings227.bin"/></Relationships>
</file>

<file path=xl/worksheets/_rels/sheet228.xml.rels><?xml version="1.0" encoding="UTF-8" standalone="yes"?>
<Relationships xmlns="http://schemas.openxmlformats.org/package/2006/relationships"><Relationship Id="rId8" Type="http://schemas.openxmlformats.org/officeDocument/2006/relationships/ctrlProp" Target="../ctrlProps/ctrlProp818.xml"/><Relationship Id="rId3" Type="http://schemas.openxmlformats.org/officeDocument/2006/relationships/vmlDrawing" Target="../drawings/vmlDrawing131.vml"/><Relationship Id="rId7" Type="http://schemas.openxmlformats.org/officeDocument/2006/relationships/ctrlProp" Target="../ctrlProps/ctrlProp817.xml"/><Relationship Id="rId2" Type="http://schemas.openxmlformats.org/officeDocument/2006/relationships/drawing" Target="../drawings/drawing228.xml"/><Relationship Id="rId1" Type="http://schemas.openxmlformats.org/officeDocument/2006/relationships/printerSettings" Target="../printerSettings/printerSettings228.bin"/><Relationship Id="rId6" Type="http://schemas.openxmlformats.org/officeDocument/2006/relationships/ctrlProp" Target="../ctrlProps/ctrlProp816.xml"/><Relationship Id="rId5" Type="http://schemas.openxmlformats.org/officeDocument/2006/relationships/image" Target="../media/image1.png"/><Relationship Id="rId10" Type="http://schemas.openxmlformats.org/officeDocument/2006/relationships/ctrlProp" Target="../ctrlProps/ctrlProp820.xml"/><Relationship Id="rId4" Type="http://schemas.openxmlformats.org/officeDocument/2006/relationships/oleObject" Target="../embeddings/oleObject131.bin"/><Relationship Id="rId9" Type="http://schemas.openxmlformats.org/officeDocument/2006/relationships/ctrlProp" Target="../ctrlProps/ctrlProp819.xml"/></Relationships>
</file>

<file path=xl/worksheets/_rels/sheet229.xml.rels><?xml version="1.0" encoding="UTF-8" standalone="yes"?>
<Relationships xmlns="http://schemas.openxmlformats.org/package/2006/relationships"><Relationship Id="rId2" Type="http://schemas.openxmlformats.org/officeDocument/2006/relationships/drawing" Target="../drawings/drawing229.xml"/><Relationship Id="rId1" Type="http://schemas.openxmlformats.org/officeDocument/2006/relationships/printerSettings" Target="../printerSettings/printerSettings229.bin"/></Relationships>
</file>

<file path=xl/worksheets/_rels/sheet230.xml.rels><?xml version="1.0" encoding="UTF-8" standalone="yes"?>
<Relationships xmlns="http://schemas.openxmlformats.org/package/2006/relationships"><Relationship Id="rId8" Type="http://schemas.openxmlformats.org/officeDocument/2006/relationships/ctrlProp" Target="../ctrlProps/ctrlProp823.xml"/><Relationship Id="rId3" Type="http://schemas.openxmlformats.org/officeDocument/2006/relationships/vmlDrawing" Target="../drawings/vmlDrawing132.vml"/><Relationship Id="rId7" Type="http://schemas.openxmlformats.org/officeDocument/2006/relationships/ctrlProp" Target="../ctrlProps/ctrlProp822.xml"/><Relationship Id="rId2" Type="http://schemas.openxmlformats.org/officeDocument/2006/relationships/drawing" Target="../drawings/drawing230.xml"/><Relationship Id="rId1" Type="http://schemas.openxmlformats.org/officeDocument/2006/relationships/printerSettings" Target="../printerSettings/printerSettings230.bin"/><Relationship Id="rId6" Type="http://schemas.openxmlformats.org/officeDocument/2006/relationships/ctrlProp" Target="../ctrlProps/ctrlProp821.xml"/><Relationship Id="rId5" Type="http://schemas.openxmlformats.org/officeDocument/2006/relationships/image" Target="../media/image1.png"/><Relationship Id="rId10" Type="http://schemas.openxmlformats.org/officeDocument/2006/relationships/ctrlProp" Target="../ctrlProps/ctrlProp825.xml"/><Relationship Id="rId4" Type="http://schemas.openxmlformats.org/officeDocument/2006/relationships/oleObject" Target="../embeddings/oleObject132.bin"/><Relationship Id="rId9" Type="http://schemas.openxmlformats.org/officeDocument/2006/relationships/ctrlProp" Target="../ctrlProps/ctrlProp824.xml"/></Relationships>
</file>

<file path=xl/worksheets/_rels/sheet231.xml.rels><?xml version="1.0" encoding="UTF-8" standalone="yes"?>
<Relationships xmlns="http://schemas.openxmlformats.org/package/2006/relationships"><Relationship Id="rId2" Type="http://schemas.openxmlformats.org/officeDocument/2006/relationships/drawing" Target="../drawings/drawing231.xml"/><Relationship Id="rId1" Type="http://schemas.openxmlformats.org/officeDocument/2006/relationships/printerSettings" Target="../printerSettings/printerSettings23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4AA16-65F2-4F0D-9B23-94F72698E9FC}">
  <sheetPr>
    <tabColor rgb="FF00B0F0"/>
    <pageSetUpPr fitToPage="1"/>
  </sheetPr>
  <dimension ref="B1:M35"/>
  <sheetViews>
    <sheetView rightToLeft="1" view="pageBreakPreview" zoomScale="70" zoomScaleNormal="85" zoomScaleSheetLayoutView="70" workbookViewId="0">
      <selection activeCell="J11" sqref="J11:M13"/>
    </sheetView>
  </sheetViews>
  <sheetFormatPr defaultRowHeight="15" x14ac:dyDescent="0.25"/>
  <cols>
    <col min="1" max="1" width="4.85546875" customWidth="1"/>
    <col min="4" max="4" width="11.85546875" customWidth="1"/>
    <col min="5" max="5" width="24" customWidth="1"/>
    <col min="7" max="7" width="20.140625" customWidth="1"/>
    <col min="8" max="8" width="18.7109375" customWidth="1"/>
    <col min="9" max="9" width="16.285156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1522</v>
      </c>
      <c r="G11" s="323"/>
      <c r="H11" s="323"/>
      <c r="I11" s="324"/>
      <c r="J11" s="331" t="s">
        <v>1536</v>
      </c>
      <c r="K11" s="332"/>
      <c r="L11" s="332"/>
      <c r="M11" s="333"/>
    </row>
    <row r="12" spans="2:13" ht="15.75" customHeight="1" x14ac:dyDescent="0.25">
      <c r="B12" s="325"/>
      <c r="C12" s="326"/>
      <c r="D12" s="326"/>
      <c r="E12" s="327"/>
      <c r="F12" s="325"/>
      <c r="G12" s="326"/>
      <c r="H12" s="326"/>
      <c r="I12" s="327"/>
      <c r="J12" s="334"/>
      <c r="K12" s="335"/>
      <c r="L12" s="335"/>
      <c r="M12" s="336"/>
    </row>
    <row r="13" spans="2:13" ht="25.5" customHeight="1" thickBot="1" x14ac:dyDescent="0.3">
      <c r="B13" s="328"/>
      <c r="C13" s="329"/>
      <c r="D13" s="329"/>
      <c r="E13" s="330"/>
      <c r="F13" s="328"/>
      <c r="G13" s="329"/>
      <c r="H13" s="329"/>
      <c r="I13" s="330"/>
      <c r="J13" s="337"/>
      <c r="K13" s="338"/>
      <c r="L13" s="338"/>
      <c r="M13" s="339"/>
    </row>
    <row r="14" spans="2:13" ht="15" customHeight="1" x14ac:dyDescent="0.25">
      <c r="B14" s="322" t="s">
        <v>6</v>
      </c>
      <c r="C14" s="323"/>
      <c r="D14" s="323"/>
      <c r="E14" s="324"/>
      <c r="F14" s="322" t="s">
        <v>7</v>
      </c>
      <c r="G14" s="323"/>
      <c r="H14" s="323"/>
      <c r="I14" s="324"/>
      <c r="J14" s="331" t="s">
        <v>215</v>
      </c>
      <c r="K14" s="332"/>
      <c r="L14" s="332"/>
      <c r="M14" s="333"/>
    </row>
    <row r="15" spans="2:13" ht="15" customHeight="1" x14ac:dyDescent="0.25">
      <c r="B15" s="325"/>
      <c r="C15" s="326"/>
      <c r="D15" s="326"/>
      <c r="E15" s="327"/>
      <c r="F15" s="325"/>
      <c r="G15" s="326"/>
      <c r="H15" s="326"/>
      <c r="I15" s="327"/>
      <c r="J15" s="334"/>
      <c r="K15" s="335"/>
      <c r="L15" s="335"/>
      <c r="M15" s="336"/>
    </row>
    <row r="16" spans="2:13" ht="19.5" customHeight="1" thickBot="1" x14ac:dyDescent="0.3">
      <c r="B16" s="328"/>
      <c r="C16" s="329"/>
      <c r="D16" s="329"/>
      <c r="E16" s="330"/>
      <c r="F16" s="328"/>
      <c r="G16" s="329"/>
      <c r="H16" s="329"/>
      <c r="I16" s="330"/>
      <c r="J16" s="337"/>
      <c r="K16" s="338"/>
      <c r="L16" s="338"/>
      <c r="M16" s="339"/>
    </row>
    <row r="17" spans="2:13" ht="15" customHeight="1" x14ac:dyDescent="0.25">
      <c r="B17" s="287" t="s">
        <v>833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1532</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52.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835</v>
      </c>
      <c r="F28" s="316"/>
      <c r="G28" s="316"/>
      <c r="H28" s="313"/>
      <c r="I28" s="318" t="s">
        <v>1530</v>
      </c>
      <c r="J28" s="319"/>
      <c r="K28" s="312" t="s">
        <v>16</v>
      </c>
      <c r="L28" s="316"/>
      <c r="M28" s="313"/>
    </row>
    <row r="29" spans="2:13" ht="49.5" customHeight="1" thickBot="1" x14ac:dyDescent="0.3">
      <c r="B29" s="311"/>
      <c r="C29" s="314"/>
      <c r="D29" s="315"/>
      <c r="E29" s="314"/>
      <c r="F29" s="317"/>
      <c r="G29" s="317"/>
      <c r="H29" s="315"/>
      <c r="I29" s="320"/>
      <c r="J29" s="321"/>
      <c r="K29" s="314"/>
      <c r="L29" s="317"/>
      <c r="M29" s="315"/>
    </row>
    <row r="30" spans="2:13" ht="36" customHeight="1" thickBot="1" x14ac:dyDescent="0.3">
      <c r="B30" s="284"/>
      <c r="C30" s="285"/>
      <c r="D30" s="285"/>
      <c r="E30" s="285"/>
      <c r="F30" s="285"/>
      <c r="G30" s="285"/>
      <c r="H30" s="285"/>
      <c r="I30" s="285"/>
      <c r="J30" s="285"/>
      <c r="K30" s="285"/>
      <c r="L30" s="285"/>
      <c r="M30" s="286"/>
    </row>
    <row r="31" spans="2:13" ht="18.75" customHeight="1" x14ac:dyDescent="0.25">
      <c r="B31" s="272" t="s">
        <v>17</v>
      </c>
      <c r="C31" s="273"/>
      <c r="D31" s="273"/>
      <c r="E31" s="274"/>
      <c r="F31" s="272" t="s">
        <v>18</v>
      </c>
      <c r="G31" s="273"/>
      <c r="H31" s="273"/>
      <c r="I31" s="274"/>
      <c r="J31" s="272" t="s">
        <v>19</v>
      </c>
      <c r="K31" s="273"/>
      <c r="L31" s="273"/>
      <c r="M31" s="274"/>
    </row>
    <row r="32" spans="2:13" ht="29.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82" customFormat="1" ht="22.5" customHeight="1" thickBot="1" x14ac:dyDescent="0.3">
      <c r="B35" s="269" t="s">
        <v>61</v>
      </c>
      <c r="C35" s="270"/>
      <c r="D35" s="270"/>
      <c r="E35" s="270"/>
      <c r="F35" s="270"/>
      <c r="G35" s="270"/>
      <c r="H35" s="270"/>
      <c r="I35" s="270"/>
      <c r="J35" s="270"/>
      <c r="K35" s="270"/>
      <c r="L35" s="270"/>
      <c r="M35" s="271"/>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25" top="0.75" bottom="0.75" header="0.3" footer="0.3"/>
  <pageSetup paperSize="9" scale="56" orientation="portrait" r:id="rId1"/>
  <colBreaks count="1" manualBreakCount="1">
    <brk id="13" max="1048575" man="1"/>
  </colBreaks>
  <drawing r:id="rId2"/>
  <legacyDrawing r:id="rId3"/>
  <oleObjects>
    <mc:AlternateContent xmlns:mc="http://schemas.openxmlformats.org/markup-compatibility/2006">
      <mc:Choice Requires="x14">
        <oleObject progId="PBrush" shapeId="3059718" r:id="rId4">
          <objectPr defaultSize="0" autoPict="0" r:id="rId5">
            <anchor moveWithCells="1" sizeWithCells="1">
              <from>
                <xdr:col>1</xdr:col>
                <xdr:colOff>95250</xdr:colOff>
                <xdr:row>3</xdr:row>
                <xdr:rowOff>85725</xdr:rowOff>
              </from>
              <to>
                <xdr:col>2</xdr:col>
                <xdr:colOff>447675</xdr:colOff>
                <xdr:row>7</xdr:row>
                <xdr:rowOff>9525</xdr:rowOff>
              </to>
            </anchor>
          </objectPr>
        </oleObject>
      </mc:Choice>
      <mc:Fallback>
        <oleObject progId="PBrush" shapeId="3059718" r:id="rId4"/>
      </mc:Fallback>
    </mc:AlternateContent>
  </oleObjects>
  <mc:AlternateContent xmlns:mc="http://schemas.openxmlformats.org/markup-compatibility/2006">
    <mc:Choice Requires="x14">
      <controls>
        <mc:AlternateContent xmlns:mc="http://schemas.openxmlformats.org/markup-compatibility/2006">
          <mc:Choice Requires="x14">
            <control shapeId="3059713" r:id="rId6" name="Check Box 1">
              <controlPr defaultSize="0" autoFill="0" autoLine="0" autoPict="0">
                <anchor moveWithCells="1">
                  <from>
                    <xdr:col>3</xdr:col>
                    <xdr:colOff>381000</xdr:colOff>
                    <xdr:row>35</xdr:row>
                    <xdr:rowOff>0</xdr:rowOff>
                  </from>
                  <to>
                    <xdr:col>4</xdr:col>
                    <xdr:colOff>419100</xdr:colOff>
                    <xdr:row>36</xdr:row>
                    <xdr:rowOff>38100</xdr:rowOff>
                  </to>
                </anchor>
              </controlPr>
            </control>
          </mc:Choice>
        </mc:AlternateContent>
        <mc:AlternateContent xmlns:mc="http://schemas.openxmlformats.org/markup-compatibility/2006">
          <mc:Choice Requires="x14">
            <control shapeId="3059714" r:id="rId7" name="Check Box 2">
              <controlPr defaultSize="0" autoFill="0" autoLine="0" autoPict="0">
                <anchor moveWithCells="1">
                  <from>
                    <xdr:col>6</xdr:col>
                    <xdr:colOff>180975</xdr:colOff>
                    <xdr:row>35</xdr:row>
                    <xdr:rowOff>0</xdr:rowOff>
                  </from>
                  <to>
                    <xdr:col>6</xdr:col>
                    <xdr:colOff>1009650</xdr:colOff>
                    <xdr:row>36</xdr:row>
                    <xdr:rowOff>9525</xdr:rowOff>
                  </to>
                </anchor>
              </controlPr>
            </control>
          </mc:Choice>
        </mc:AlternateContent>
        <mc:AlternateContent xmlns:mc="http://schemas.openxmlformats.org/markup-compatibility/2006">
          <mc:Choice Requires="x14">
            <control shapeId="3059715"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3059716" r:id="rId9" name="Check Box 4">
              <controlPr defaultSize="0" autoFill="0" autoLine="0" autoPict="0">
                <anchor moveWithCells="1">
                  <from>
                    <xdr:col>10</xdr:col>
                    <xdr:colOff>381000</xdr:colOff>
                    <xdr:row>35</xdr:row>
                    <xdr:rowOff>0</xdr:rowOff>
                  </from>
                  <to>
                    <xdr:col>11</xdr:col>
                    <xdr:colOff>609600</xdr:colOff>
                    <xdr:row>36</xdr:row>
                    <xdr:rowOff>38100</xdr:rowOff>
                  </to>
                </anchor>
              </controlPr>
            </control>
          </mc:Choice>
        </mc:AlternateContent>
        <mc:AlternateContent xmlns:mc="http://schemas.openxmlformats.org/markup-compatibility/2006">
          <mc:Choice Requires="x14">
            <control shapeId="3059717" r:id="rId10" name="Check Box 5">
              <controlPr defaultSize="0" autoFill="0" autoLine="0" autoPict="0">
                <anchor moveWithCells="1">
                  <from>
                    <xdr:col>11</xdr:col>
                    <xdr:colOff>552450</xdr:colOff>
                    <xdr:row>35</xdr:row>
                    <xdr:rowOff>0</xdr:rowOff>
                  </from>
                  <to>
                    <xdr:col>12</xdr:col>
                    <xdr:colOff>628650</xdr:colOff>
                    <xdr:row>36</xdr:row>
                    <xdr:rowOff>38100</xdr:rowOff>
                  </to>
                </anchor>
              </controlPr>
            </control>
          </mc:Choice>
        </mc:AlternateContent>
        <mc:AlternateContent xmlns:mc="http://schemas.openxmlformats.org/markup-compatibility/2006">
          <mc:Choice Requires="x14">
            <control shapeId="3059719" r:id="rId11" name="Check Box 7">
              <controlPr defaultSize="0" autoFill="0" autoLine="0" autoPict="0">
                <anchor moveWithCells="1">
                  <from>
                    <xdr:col>2</xdr:col>
                    <xdr:colOff>476250</xdr:colOff>
                    <xdr:row>34</xdr:row>
                    <xdr:rowOff>47625</xdr:rowOff>
                  </from>
                  <to>
                    <xdr:col>3</xdr:col>
                    <xdr:colOff>180975</xdr:colOff>
                    <xdr:row>34</xdr:row>
                    <xdr:rowOff>247650</xdr:rowOff>
                  </to>
                </anchor>
              </controlPr>
            </control>
          </mc:Choice>
        </mc:AlternateContent>
        <mc:AlternateContent xmlns:mc="http://schemas.openxmlformats.org/markup-compatibility/2006">
          <mc:Choice Requires="x14">
            <control shapeId="3059720" r:id="rId12" name="Check Box 8">
              <controlPr defaultSize="0" autoFill="0" autoLine="0" autoPict="0">
                <anchor moveWithCells="1">
                  <from>
                    <xdr:col>4</xdr:col>
                    <xdr:colOff>400050</xdr:colOff>
                    <xdr:row>34</xdr:row>
                    <xdr:rowOff>57150</xdr:rowOff>
                  </from>
                  <to>
                    <xdr:col>4</xdr:col>
                    <xdr:colOff>657225</xdr:colOff>
                    <xdr:row>34</xdr:row>
                    <xdr:rowOff>247650</xdr:rowOff>
                  </to>
                </anchor>
              </controlPr>
            </control>
          </mc:Choice>
        </mc:AlternateContent>
        <mc:AlternateContent xmlns:mc="http://schemas.openxmlformats.org/markup-compatibility/2006">
          <mc:Choice Requires="x14">
            <control shapeId="3059721" r:id="rId13" name="Check Box 9">
              <controlPr defaultSize="0" autoFill="0" autoLine="0" autoPict="0">
                <anchor moveWithCells="1">
                  <from>
                    <xdr:col>7</xdr:col>
                    <xdr:colOff>1104900</xdr:colOff>
                    <xdr:row>34</xdr:row>
                    <xdr:rowOff>57150</xdr:rowOff>
                  </from>
                  <to>
                    <xdr:col>8</xdr:col>
                    <xdr:colOff>85725</xdr:colOff>
                    <xdr:row>34</xdr:row>
                    <xdr:rowOff>228600</xdr:rowOff>
                  </to>
                </anchor>
              </controlPr>
            </control>
          </mc:Choice>
        </mc:AlternateContent>
        <mc:AlternateContent xmlns:mc="http://schemas.openxmlformats.org/markup-compatibility/2006">
          <mc:Choice Requires="x14">
            <control shapeId="3059722" r:id="rId14" name="Check Box 10">
              <controlPr defaultSize="0" autoFill="0" autoLine="0" autoPict="0">
                <anchor moveWithCells="1">
                  <from>
                    <xdr:col>6</xdr:col>
                    <xdr:colOff>457200</xdr:colOff>
                    <xdr:row>34</xdr:row>
                    <xdr:rowOff>66675</xdr:rowOff>
                  </from>
                  <to>
                    <xdr:col>6</xdr:col>
                    <xdr:colOff>657225</xdr:colOff>
                    <xdr:row>34</xdr:row>
                    <xdr:rowOff>276225</xdr:rowOff>
                  </to>
                </anchor>
              </controlPr>
            </control>
          </mc:Choice>
        </mc:AlternateContent>
        <mc:AlternateContent xmlns:mc="http://schemas.openxmlformats.org/markup-compatibility/2006">
          <mc:Choice Requires="x14">
            <control shapeId="3059723" r:id="rId15" name="Check Box 11">
              <controlPr defaultSize="0" autoFill="0" autoLine="0" autoPict="0">
                <anchor moveWithCells="1">
                  <from>
                    <xdr:col>9</xdr:col>
                    <xdr:colOff>409575</xdr:colOff>
                    <xdr:row>34</xdr:row>
                    <xdr:rowOff>66675</xdr:rowOff>
                  </from>
                  <to>
                    <xdr:col>10</xdr:col>
                    <xdr:colOff>228600</xdr:colOff>
                    <xdr:row>34</xdr:row>
                    <xdr:rowOff>228600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266E2-41E2-4679-A5B8-E33FF896D30C}">
  <sheetPr>
    <tabColor rgb="FF0070C0"/>
    <pageSetUpPr fitToPage="1"/>
  </sheetPr>
  <dimension ref="B1:P39"/>
  <sheetViews>
    <sheetView rightToLeft="1" view="pageBreakPreview" topLeftCell="B1" zoomScale="70" zoomScaleNormal="85" zoomScaleSheetLayoutView="7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1523</v>
      </c>
      <c r="G11" s="332"/>
      <c r="H11" s="332"/>
      <c r="I11" s="333"/>
      <c r="J11" s="331" t="s">
        <v>1536</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1459</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6" ht="15" customHeight="1" x14ac:dyDescent="0.25">
      <c r="B17" s="385" t="s">
        <v>830</v>
      </c>
      <c r="C17" s="386"/>
      <c r="D17" s="386"/>
      <c r="E17" s="386"/>
      <c r="F17" s="386"/>
      <c r="G17" s="386"/>
      <c r="H17" s="386"/>
      <c r="I17" s="386"/>
      <c r="J17" s="386"/>
      <c r="K17" s="386"/>
      <c r="L17" s="386"/>
      <c r="M17" s="387"/>
    </row>
    <row r="18" spans="2:16" ht="15" customHeight="1" x14ac:dyDescent="0.25">
      <c r="B18" s="388"/>
      <c r="C18" s="389"/>
      <c r="D18" s="389"/>
      <c r="E18" s="389"/>
      <c r="F18" s="389"/>
      <c r="G18" s="389"/>
      <c r="H18" s="389"/>
      <c r="I18" s="389"/>
      <c r="J18" s="389"/>
      <c r="K18" s="389"/>
      <c r="L18" s="389"/>
      <c r="M18" s="390"/>
    </row>
    <row r="19" spans="2:16" ht="41.25" customHeight="1" thickBot="1" x14ac:dyDescent="0.3">
      <c r="B19" s="388"/>
      <c r="C19" s="389"/>
      <c r="D19" s="389"/>
      <c r="E19" s="389"/>
      <c r="F19" s="389"/>
      <c r="G19" s="389"/>
      <c r="H19" s="389"/>
      <c r="I19" s="389"/>
      <c r="J19" s="389"/>
      <c r="K19" s="389"/>
      <c r="L19" s="389"/>
      <c r="M19" s="390"/>
    </row>
    <row r="20" spans="2:16" ht="15" customHeight="1" x14ac:dyDescent="0.25">
      <c r="B20" s="391" t="s">
        <v>1531</v>
      </c>
      <c r="C20" s="392"/>
      <c r="D20" s="392"/>
      <c r="E20" s="392"/>
      <c r="F20" s="392"/>
      <c r="G20" s="392"/>
      <c r="H20" s="392"/>
      <c r="I20" s="392"/>
      <c r="J20" s="392"/>
      <c r="K20" s="392"/>
      <c r="L20" s="392"/>
      <c r="M20" s="393"/>
    </row>
    <row r="21" spans="2:16" ht="15" customHeight="1" x14ac:dyDescent="0.25">
      <c r="B21" s="394"/>
      <c r="C21" s="395"/>
      <c r="D21" s="395"/>
      <c r="E21" s="395"/>
      <c r="F21" s="395"/>
      <c r="G21" s="395"/>
      <c r="H21" s="395"/>
      <c r="I21" s="395"/>
      <c r="J21" s="395"/>
      <c r="K21" s="395"/>
      <c r="L21" s="395"/>
      <c r="M21" s="396"/>
    </row>
    <row r="22" spans="2:16" ht="15" customHeight="1" x14ac:dyDescent="0.25">
      <c r="B22" s="394"/>
      <c r="C22" s="395"/>
      <c r="D22" s="395"/>
      <c r="E22" s="395"/>
      <c r="F22" s="395"/>
      <c r="G22" s="395"/>
      <c r="H22" s="395"/>
      <c r="I22" s="395"/>
      <c r="J22" s="395"/>
      <c r="K22" s="395"/>
      <c r="L22" s="395"/>
      <c r="M22" s="396"/>
    </row>
    <row r="23" spans="2:16" ht="15.75" customHeight="1" x14ac:dyDescent="0.25">
      <c r="B23" s="394"/>
      <c r="C23" s="395"/>
      <c r="D23" s="395"/>
      <c r="E23" s="395"/>
      <c r="F23" s="395"/>
      <c r="G23" s="395"/>
      <c r="H23" s="395"/>
      <c r="I23" s="395"/>
      <c r="J23" s="395"/>
      <c r="K23" s="395"/>
      <c r="L23" s="395"/>
      <c r="M23" s="396"/>
    </row>
    <row r="24" spans="2:16" ht="51.75" customHeight="1" thickBot="1" x14ac:dyDescent="0.3">
      <c r="B24" s="394"/>
      <c r="C24" s="395"/>
      <c r="D24" s="395"/>
      <c r="E24" s="395"/>
      <c r="F24" s="395"/>
      <c r="G24" s="395"/>
      <c r="H24" s="395"/>
      <c r="I24" s="395"/>
      <c r="J24" s="395"/>
      <c r="K24" s="395"/>
      <c r="L24" s="395"/>
      <c r="M24" s="396"/>
    </row>
    <row r="25" spans="2:16" ht="31.5" customHeight="1" thickBot="1" x14ac:dyDescent="0.3">
      <c r="B25" s="299"/>
      <c r="C25" s="300"/>
      <c r="D25" s="300"/>
      <c r="E25" s="300"/>
      <c r="F25" s="300"/>
      <c r="G25" s="300"/>
      <c r="H25" s="300"/>
      <c r="I25" s="300"/>
      <c r="J25" s="300"/>
      <c r="K25" s="300"/>
      <c r="L25" s="300"/>
      <c r="M25" s="301"/>
    </row>
    <row r="26" spans="2:16" ht="15.75" customHeight="1" x14ac:dyDescent="0.25">
      <c r="B26" s="397" t="s">
        <v>9</v>
      </c>
      <c r="C26" s="399" t="s">
        <v>10</v>
      </c>
      <c r="D26" s="400"/>
      <c r="E26" s="399" t="s">
        <v>11</v>
      </c>
      <c r="F26" s="400"/>
      <c r="G26" s="400"/>
      <c r="H26" s="403"/>
      <c r="I26" s="399" t="s">
        <v>12</v>
      </c>
      <c r="J26" s="403"/>
      <c r="K26" s="399" t="s">
        <v>13</v>
      </c>
      <c r="L26" s="400"/>
      <c r="M26" s="403"/>
    </row>
    <row r="27" spans="2:16" ht="15.75" customHeight="1" thickBot="1" x14ac:dyDescent="0.3">
      <c r="B27" s="398"/>
      <c r="C27" s="401"/>
      <c r="D27" s="402"/>
      <c r="E27" s="401"/>
      <c r="F27" s="402"/>
      <c r="G27" s="402"/>
      <c r="H27" s="404"/>
      <c r="I27" s="401"/>
      <c r="J27" s="404"/>
      <c r="K27" s="401"/>
      <c r="L27" s="402"/>
      <c r="M27" s="404"/>
    </row>
    <row r="28" spans="2:16" ht="49.5" customHeight="1" x14ac:dyDescent="0.25">
      <c r="B28" s="405">
        <v>24</v>
      </c>
      <c r="C28" s="312" t="s">
        <v>14</v>
      </c>
      <c r="D28" s="313"/>
      <c r="E28" s="331" t="s">
        <v>832</v>
      </c>
      <c r="F28" s="332"/>
      <c r="G28" s="332"/>
      <c r="H28" s="333"/>
      <c r="I28" s="318" t="s">
        <v>1530</v>
      </c>
      <c r="J28" s="319"/>
      <c r="K28" s="322" t="s">
        <v>16</v>
      </c>
      <c r="L28" s="323"/>
      <c r="M28" s="324"/>
      <c r="P28">
        <v>569.15109599999994</v>
      </c>
    </row>
    <row r="29" spans="2:16" ht="57" customHeight="1" thickBot="1" x14ac:dyDescent="0.3">
      <c r="B29" s="406"/>
      <c r="C29" s="314"/>
      <c r="D29" s="315"/>
      <c r="E29" s="337"/>
      <c r="F29" s="338"/>
      <c r="G29" s="338"/>
      <c r="H29" s="339"/>
      <c r="I29" s="320"/>
      <c r="J29" s="321"/>
      <c r="K29" s="328"/>
      <c r="L29" s="329"/>
      <c r="M29" s="330"/>
    </row>
    <row r="30" spans="2:16" ht="37.5" customHeight="1" thickBot="1" x14ac:dyDescent="0.3">
      <c r="B30" s="382"/>
      <c r="C30" s="383"/>
      <c r="D30" s="383"/>
      <c r="E30" s="383"/>
      <c r="F30" s="383"/>
      <c r="G30" s="383"/>
      <c r="H30" s="383"/>
      <c r="I30" s="383"/>
      <c r="J30" s="383"/>
      <c r="K30" s="383"/>
      <c r="L30" s="383"/>
      <c r="M30" s="384"/>
    </row>
    <row r="31" spans="2:16" ht="18.75" customHeight="1" x14ac:dyDescent="0.25">
      <c r="B31" s="375" t="s">
        <v>17</v>
      </c>
      <c r="C31" s="376"/>
      <c r="D31" s="376"/>
      <c r="E31" s="377"/>
      <c r="F31" s="375" t="s">
        <v>18</v>
      </c>
      <c r="G31" s="376"/>
      <c r="H31" s="376"/>
      <c r="I31" s="377"/>
      <c r="J31" s="375" t="s">
        <v>19</v>
      </c>
      <c r="K31" s="376"/>
      <c r="L31" s="376"/>
      <c r="M31" s="377"/>
    </row>
    <row r="32" spans="2:16"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82"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D39:E39"/>
    <mergeCell ref="B31:E32"/>
    <mergeCell ref="F31:I32"/>
    <mergeCell ref="J31:M32"/>
    <mergeCell ref="B33:E34"/>
    <mergeCell ref="F33:I34"/>
    <mergeCell ref="J33:M34"/>
  </mergeCells>
  <printOptions horizontalCentered="1" verticalCentered="1"/>
  <pageMargins left="0.25" right="0" top="0" bottom="0" header="0" footer="0"/>
  <pageSetup paperSize="9" scale="64" orientation="portrait" r:id="rId1"/>
  <colBreaks count="1" manualBreakCount="1">
    <brk id="13" max="1048575" man="1"/>
  </colBreaks>
  <drawing r:id="rId2"/>
  <legacyDrawing r:id="rId3"/>
  <oleObjects>
    <mc:AlternateContent xmlns:mc="http://schemas.openxmlformats.org/markup-compatibility/2006">
      <mc:Choice Requires="x14">
        <oleObject progId="PBrush" shapeId="3060741"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3060741" r:id="rId4"/>
      </mc:Fallback>
    </mc:AlternateContent>
  </oleObjects>
  <mc:AlternateContent xmlns:mc="http://schemas.openxmlformats.org/markup-compatibility/2006">
    <mc:Choice Requires="x14">
      <controls>
        <mc:AlternateContent xmlns:mc="http://schemas.openxmlformats.org/markup-compatibility/2006">
          <mc:Choice Requires="x14">
            <control shapeId="3060737" r:id="rId6" name="Check Box 1">
              <controlPr defaultSize="0" autoFill="0" autoLine="0" autoPict="0">
                <anchor moveWithCells="1">
                  <from>
                    <xdr:col>2</xdr:col>
                    <xdr:colOff>476250</xdr:colOff>
                    <xdr:row>34</xdr:row>
                    <xdr:rowOff>47625</xdr:rowOff>
                  </from>
                  <to>
                    <xdr:col>3</xdr:col>
                    <xdr:colOff>152400</xdr:colOff>
                    <xdr:row>34</xdr:row>
                    <xdr:rowOff>247650</xdr:rowOff>
                  </to>
                </anchor>
              </controlPr>
            </control>
          </mc:Choice>
        </mc:AlternateContent>
        <mc:AlternateContent xmlns:mc="http://schemas.openxmlformats.org/markup-compatibility/2006">
          <mc:Choice Requires="x14">
            <control shapeId="3060738"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3060739" r:id="rId8" name="Check Box 3">
              <controlPr defaultSize="0" autoFill="0" autoLine="0" autoPict="0">
                <anchor moveWithCells="1">
                  <from>
                    <xdr:col>7</xdr:col>
                    <xdr:colOff>1104900</xdr:colOff>
                    <xdr:row>34</xdr:row>
                    <xdr:rowOff>57150</xdr:rowOff>
                  </from>
                  <to>
                    <xdr:col>8</xdr:col>
                    <xdr:colOff>85725</xdr:colOff>
                    <xdr:row>34</xdr:row>
                    <xdr:rowOff>228600</xdr:rowOff>
                  </to>
                </anchor>
              </controlPr>
            </control>
          </mc:Choice>
        </mc:AlternateContent>
        <mc:AlternateContent xmlns:mc="http://schemas.openxmlformats.org/markup-compatibility/2006">
          <mc:Choice Requires="x14">
            <control shapeId="3060740" r:id="rId9" name="Check Box 4">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3060742" r:id="rId10" name="Check Box 6">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77402-0CF1-421D-BC4B-478D66ACAB90}">
  <sheetPr>
    <tabColor theme="9" tint="-0.249977111117893"/>
    <pageSetUpPr fitToPage="1"/>
  </sheetPr>
  <dimension ref="B1:AU36"/>
  <sheetViews>
    <sheetView rightToLeft="1" view="pageBreakPreview" topLeftCell="A22" zoomScale="20" zoomScaleNormal="100" zoomScaleSheetLayoutView="20" workbookViewId="0">
      <selection activeCell="J11" sqref="J11:M13"/>
    </sheetView>
  </sheetViews>
  <sheetFormatPr defaultRowHeight="23.25" x14ac:dyDescent="0.35"/>
  <cols>
    <col min="2" max="2" width="25.7109375" customWidth="1"/>
    <col min="3" max="3" width="32" customWidth="1"/>
    <col min="4" max="4" width="20.42578125" customWidth="1"/>
    <col min="5" max="5" width="44.5703125" customWidth="1"/>
    <col min="6" max="6" width="103.5703125" style="5" customWidth="1"/>
    <col min="7" max="7" width="170.140625" bestFit="1" customWidth="1"/>
    <col min="8" max="8" width="71.42578125" bestFit="1" customWidth="1"/>
    <col min="9" max="9" width="25.85546875" bestFit="1" customWidth="1"/>
    <col min="10" max="10" width="75.140625" bestFit="1" customWidth="1"/>
    <col min="11" max="11" width="95.42578125" bestFit="1" customWidth="1"/>
    <col min="12" max="12" width="105.855468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44.42578125" bestFit="1" customWidth="1"/>
    <col min="29" max="29" width="3.5703125" customWidth="1"/>
    <col min="30" max="33" width="9.140625" hidden="1" customWidth="1"/>
    <col min="36" max="36" width="49.85546875" customWidth="1"/>
    <col min="38" max="38" width="49.140625" customWidth="1"/>
  </cols>
  <sheetData>
    <row r="1" spans="2:47" ht="24" thickBot="1" x14ac:dyDescent="0.4"/>
    <row r="2" spans="2:47" ht="234" customHeight="1" x14ac:dyDescent="0.25">
      <c r="B2" s="440"/>
      <c r="C2" s="440"/>
      <c r="D2" s="440"/>
      <c r="E2" s="440"/>
      <c r="F2" s="440"/>
      <c r="G2" s="442" t="s">
        <v>1514</v>
      </c>
      <c r="H2" s="443"/>
      <c r="I2" s="443"/>
      <c r="J2" s="443"/>
      <c r="K2" s="444"/>
      <c r="L2" s="440"/>
      <c r="M2" s="440"/>
      <c r="N2" s="440"/>
    </row>
    <row r="3" spans="2:47" ht="353.25" customHeight="1" thickBot="1" x14ac:dyDescent="0.3">
      <c r="B3" s="441"/>
      <c r="C3" s="441"/>
      <c r="D3" s="441"/>
      <c r="E3" s="441"/>
      <c r="F3" s="441"/>
      <c r="G3" s="445"/>
      <c r="H3" s="446"/>
      <c r="I3" s="446"/>
      <c r="J3" s="446"/>
      <c r="K3" s="447"/>
      <c r="L3" s="441"/>
      <c r="M3" s="441"/>
      <c r="N3" s="441"/>
    </row>
    <row r="4" spans="2:47" ht="256.5" customHeight="1" thickBot="1" x14ac:dyDescent="0.3">
      <c r="B4" s="448" t="s">
        <v>1368</v>
      </c>
      <c r="C4" s="449"/>
      <c r="D4" s="449"/>
      <c r="E4" s="449"/>
      <c r="F4" s="449"/>
      <c r="G4" s="449"/>
      <c r="H4" s="449"/>
      <c r="I4" s="449"/>
      <c r="J4" s="449"/>
      <c r="K4" s="449"/>
      <c r="L4" s="449"/>
      <c r="M4" s="449"/>
      <c r="N4" s="450"/>
      <c r="V4" s="6"/>
      <c r="W4" s="6"/>
      <c r="X4" s="6"/>
      <c r="Y4" s="6"/>
      <c r="Z4" s="6"/>
      <c r="AA4" s="6"/>
      <c r="AB4" s="6"/>
      <c r="AC4" s="6"/>
      <c r="AD4" s="6"/>
      <c r="AE4" s="6"/>
      <c r="AF4" s="6"/>
      <c r="AG4" s="6"/>
      <c r="AH4" s="6"/>
      <c r="AI4" s="6"/>
      <c r="AJ4" s="6"/>
      <c r="AK4" s="6"/>
      <c r="AL4" s="6"/>
      <c r="AM4" s="6"/>
      <c r="AN4" s="6"/>
      <c r="AO4" s="6"/>
      <c r="AP4" s="6"/>
      <c r="AQ4" s="6"/>
      <c r="AR4" s="6"/>
      <c r="AS4" s="6"/>
      <c r="AT4" s="6"/>
      <c r="AU4" s="6"/>
    </row>
    <row r="5" spans="2:47" ht="180.7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165.75" customHeight="1" thickBot="1" x14ac:dyDescent="1.1499999999999999">
      <c r="B6" s="264" t="s">
        <v>9</v>
      </c>
      <c r="C6" s="434" t="s">
        <v>11</v>
      </c>
      <c r="D6" s="435"/>
      <c r="E6" s="435"/>
      <c r="F6" s="435"/>
      <c r="G6" s="436"/>
      <c r="H6" s="264" t="s">
        <v>122</v>
      </c>
      <c r="I6" s="264" t="s">
        <v>23</v>
      </c>
      <c r="J6" s="264" t="s">
        <v>24</v>
      </c>
      <c r="K6" s="264" t="s">
        <v>121</v>
      </c>
      <c r="L6" s="264" t="s">
        <v>183</v>
      </c>
      <c r="M6" s="264" t="s">
        <v>181</v>
      </c>
      <c r="N6" s="264" t="s">
        <v>124</v>
      </c>
      <c r="Z6" s="209"/>
    </row>
    <row r="7" spans="2:47" s="218" customFormat="1" ht="197.25" customHeight="1" thickBot="1" x14ac:dyDescent="1.55">
      <c r="B7" s="210">
        <v>1</v>
      </c>
      <c r="C7" s="431" t="s">
        <v>1467</v>
      </c>
      <c r="D7" s="432"/>
      <c r="E7" s="432"/>
      <c r="F7" s="433"/>
      <c r="G7" s="211" t="s">
        <v>27</v>
      </c>
      <c r="H7" s="212">
        <v>1.8280000000000001</v>
      </c>
      <c r="I7" s="213">
        <v>1</v>
      </c>
      <c r="J7" s="214">
        <f>6096*2</f>
        <v>12192</v>
      </c>
      <c r="K7" s="214">
        <f>6096*2</f>
        <v>12192</v>
      </c>
      <c r="L7" s="215">
        <f>2*0.85*0.308+2*1.9*0.308</f>
        <v>1.694</v>
      </c>
      <c r="M7" s="239">
        <f>K7*H7/1000</f>
        <v>22.286976000000003</v>
      </c>
      <c r="N7" s="216">
        <f t="shared" ref="N7:N9" si="0">ROUND(M7*I7-I7*L7,1)</f>
        <v>20.6</v>
      </c>
      <c r="Z7" s="219"/>
      <c r="AL7" s="424" t="s">
        <v>1468</v>
      </c>
      <c r="AM7" s="424"/>
      <c r="AN7" s="424"/>
      <c r="AO7" s="424"/>
      <c r="AP7" s="424"/>
      <c r="AQ7" s="424"/>
      <c r="AR7" s="424"/>
      <c r="AS7" s="424"/>
      <c r="AT7" s="424"/>
      <c r="AU7" s="424"/>
    </row>
    <row r="8" spans="2:47" s="218" customFormat="1" ht="189.75" customHeight="1" thickBot="1" x14ac:dyDescent="1.55">
      <c r="B8" s="210">
        <v>2</v>
      </c>
      <c r="C8" s="431" t="s">
        <v>1469</v>
      </c>
      <c r="D8" s="432"/>
      <c r="E8" s="432"/>
      <c r="F8" s="433"/>
      <c r="G8" s="211" t="s">
        <v>27</v>
      </c>
      <c r="H8" s="212">
        <v>1.8280000000000001</v>
      </c>
      <c r="I8" s="213">
        <v>1</v>
      </c>
      <c r="J8" s="214">
        <f>6096*2</f>
        <v>12192</v>
      </c>
      <c r="K8" s="214">
        <f>6096*2</f>
        <v>12192</v>
      </c>
      <c r="L8" s="215">
        <f>2*0.85*0.308</f>
        <v>0.52359999999999995</v>
      </c>
      <c r="M8" s="239">
        <f>K8*H8/1000</f>
        <v>22.286976000000003</v>
      </c>
      <c r="N8" s="216">
        <f t="shared" si="0"/>
        <v>21.8</v>
      </c>
      <c r="Z8" s="219"/>
    </row>
    <row r="9" spans="2:47" s="218" customFormat="1" ht="165" customHeight="1" thickBot="1" x14ac:dyDescent="1.55">
      <c r="B9" s="210">
        <v>3</v>
      </c>
      <c r="C9" s="425" t="s">
        <v>1325</v>
      </c>
      <c r="D9" s="426"/>
      <c r="E9" s="426"/>
      <c r="F9" s="427"/>
      <c r="G9" s="211" t="s">
        <v>29</v>
      </c>
      <c r="H9" s="212">
        <v>1.284</v>
      </c>
      <c r="I9" s="213">
        <v>1</v>
      </c>
      <c r="J9" s="214">
        <v>1510</v>
      </c>
      <c r="K9" s="214">
        <v>1510</v>
      </c>
      <c r="L9" s="215">
        <v>0</v>
      </c>
      <c r="M9" s="239">
        <f t="shared" ref="M9" si="1">H9*K9/1000</f>
        <v>1.9388400000000001</v>
      </c>
      <c r="N9" s="216">
        <f t="shared" si="0"/>
        <v>1.9</v>
      </c>
      <c r="Z9" s="219"/>
    </row>
    <row r="10" spans="2:47" s="218" customFormat="1" ht="155.1" customHeight="1" thickBot="1" x14ac:dyDescent="1.55">
      <c r="B10" s="210">
        <v>4</v>
      </c>
      <c r="C10" s="425" t="s">
        <v>1331</v>
      </c>
      <c r="D10" s="426"/>
      <c r="E10" s="426"/>
      <c r="F10" s="427"/>
      <c r="G10" s="211" t="s">
        <v>35</v>
      </c>
      <c r="H10" s="212">
        <v>0.94399999999999995</v>
      </c>
      <c r="I10" s="213">
        <v>5</v>
      </c>
      <c r="J10" s="214">
        <v>1510</v>
      </c>
      <c r="K10" s="214">
        <v>1510</v>
      </c>
      <c r="L10" s="215">
        <v>0</v>
      </c>
      <c r="M10" s="239">
        <f>H10*K10/1000</f>
        <v>1.4254399999999998</v>
      </c>
      <c r="N10" s="216">
        <f>ROUND(M10*I10-I10*L10,1)</f>
        <v>7.1</v>
      </c>
      <c r="Z10" s="219"/>
    </row>
    <row r="11" spans="2:47" s="218" customFormat="1" ht="155.1" customHeight="1" thickBot="1" x14ac:dyDescent="1.55">
      <c r="B11" s="210">
        <v>5</v>
      </c>
      <c r="C11" s="425" t="s">
        <v>1402</v>
      </c>
      <c r="D11" s="426"/>
      <c r="E11" s="426"/>
      <c r="F11" s="427"/>
      <c r="G11" s="211" t="s">
        <v>35</v>
      </c>
      <c r="H11" s="212">
        <v>0.94399999999999995</v>
      </c>
      <c r="I11" s="213">
        <v>6</v>
      </c>
      <c r="J11" s="214">
        <v>2402</v>
      </c>
      <c r="K11" s="214">
        <v>2251</v>
      </c>
      <c r="L11" s="215">
        <v>0</v>
      </c>
      <c r="M11" s="239">
        <f t="shared" ref="M11" si="2">H11*K11/1000</f>
        <v>2.1249440000000002</v>
      </c>
      <c r="N11" s="216">
        <f>ROUND(M11*I11-I11*L11,1)</f>
        <v>12.7</v>
      </c>
      <c r="Z11" s="219"/>
    </row>
    <row r="12" spans="2:47" s="218" customFormat="1" ht="155.1" customHeight="1" thickBot="1" x14ac:dyDescent="1.55">
      <c r="B12" s="210">
        <v>6</v>
      </c>
      <c r="C12" s="425" t="s">
        <v>1146</v>
      </c>
      <c r="D12" s="426"/>
      <c r="E12" s="426"/>
      <c r="F12" s="427"/>
      <c r="G12" s="211" t="s">
        <v>76</v>
      </c>
      <c r="H12" s="212">
        <v>1.22</v>
      </c>
      <c r="I12" s="213">
        <v>2</v>
      </c>
      <c r="J12" s="214">
        <v>3909</v>
      </c>
      <c r="K12" s="214">
        <v>3847</v>
      </c>
      <c r="L12" s="215">
        <f>0.126+0.114</f>
        <v>0.24</v>
      </c>
      <c r="M12" s="239">
        <f>H12*K12/1000</f>
        <v>4.6933400000000001</v>
      </c>
      <c r="N12" s="216">
        <f>ROUND(M12*I12-I12*L12,1)</f>
        <v>8.9</v>
      </c>
      <c r="Z12" s="219"/>
    </row>
    <row r="13" spans="2:47" s="218" customFormat="1" ht="155.1" customHeight="1" thickBot="1" x14ac:dyDescent="1.55">
      <c r="B13" s="210">
        <v>7</v>
      </c>
      <c r="C13" s="425" t="s">
        <v>1389</v>
      </c>
      <c r="D13" s="426"/>
      <c r="E13" s="426"/>
      <c r="F13" s="427"/>
      <c r="G13" s="211" t="s">
        <v>76</v>
      </c>
      <c r="H13" s="212">
        <v>1.22</v>
      </c>
      <c r="I13" s="213">
        <v>2</v>
      </c>
      <c r="J13" s="214">
        <v>7829</v>
      </c>
      <c r="K13" s="214">
        <v>7829</v>
      </c>
      <c r="L13" s="215">
        <f>0.252+0.1088</f>
        <v>0.36080000000000001</v>
      </c>
      <c r="M13" s="239">
        <f>H13*K13/1000</f>
        <v>9.55138</v>
      </c>
      <c r="N13" s="216">
        <f>ROUND(M13*I13-I13*L13,1)</f>
        <v>18.399999999999999</v>
      </c>
      <c r="Z13" s="219"/>
    </row>
    <row r="14" spans="2:47" s="218" customFormat="1" ht="155.1" customHeight="1" thickBot="1" x14ac:dyDescent="1.55">
      <c r="B14" s="210">
        <v>8</v>
      </c>
      <c r="C14" s="425" t="s">
        <v>1388</v>
      </c>
      <c r="D14" s="426"/>
      <c r="E14" s="426"/>
      <c r="F14" s="427"/>
      <c r="G14" s="211" t="s">
        <v>76</v>
      </c>
      <c r="H14" s="212">
        <v>1.22</v>
      </c>
      <c r="I14" s="213">
        <v>2</v>
      </c>
      <c r="J14" s="214">
        <v>3659</v>
      </c>
      <c r="K14" s="214">
        <v>3569</v>
      </c>
      <c r="L14" s="215">
        <f>0.126+0.114</f>
        <v>0.24</v>
      </c>
      <c r="M14" s="239">
        <f>H14*K14/1000</f>
        <v>4.3541800000000004</v>
      </c>
      <c r="N14" s="216">
        <f t="shared" ref="N14:N30" si="3">ROUND(M14*I14-I14*L14,1)</f>
        <v>8.1999999999999993</v>
      </c>
      <c r="Z14" s="219"/>
    </row>
    <row r="15" spans="2:47" s="218" customFormat="1" ht="155.1" customHeight="1" thickBot="1" x14ac:dyDescent="1.55">
      <c r="B15" s="210">
        <v>9</v>
      </c>
      <c r="C15" s="425" t="s">
        <v>863</v>
      </c>
      <c r="D15" s="426"/>
      <c r="E15" s="426"/>
      <c r="F15" s="427"/>
      <c r="G15" s="211" t="s">
        <v>76</v>
      </c>
      <c r="H15" s="212">
        <v>1.22</v>
      </c>
      <c r="I15" s="213">
        <v>2</v>
      </c>
      <c r="J15" s="214">
        <v>3909</v>
      </c>
      <c r="K15" s="214">
        <v>3847</v>
      </c>
      <c r="L15" s="215">
        <f>0.126+0.114</f>
        <v>0.24</v>
      </c>
      <c r="M15" s="239">
        <f t="shared" ref="M15" si="4">H15*K15/1000</f>
        <v>4.6933400000000001</v>
      </c>
      <c r="N15" s="216">
        <f t="shared" si="3"/>
        <v>8.9</v>
      </c>
      <c r="Z15" s="219"/>
    </row>
    <row r="16" spans="2:47" s="218" customFormat="1" ht="155.1" customHeight="1" thickBot="1" x14ac:dyDescent="1.55">
      <c r="B16" s="210">
        <v>10</v>
      </c>
      <c r="C16" s="425" t="s">
        <v>1391</v>
      </c>
      <c r="D16" s="426"/>
      <c r="E16" s="426"/>
      <c r="F16" s="427"/>
      <c r="G16" s="211" t="s">
        <v>76</v>
      </c>
      <c r="H16" s="212">
        <v>1.22</v>
      </c>
      <c r="I16" s="213">
        <v>2</v>
      </c>
      <c r="J16" s="214">
        <v>7829</v>
      </c>
      <c r="K16" s="214">
        <v>7829</v>
      </c>
      <c r="L16" s="215">
        <v>0.252</v>
      </c>
      <c r="M16" s="239">
        <f>H16*K16/1000</f>
        <v>9.55138</v>
      </c>
      <c r="N16" s="216">
        <f t="shared" si="3"/>
        <v>18.600000000000001</v>
      </c>
      <c r="Z16" s="219"/>
    </row>
    <row r="17" spans="2:46" s="218" customFormat="1" ht="155.1" customHeight="1" thickBot="1" x14ac:dyDescent="1.55">
      <c r="B17" s="210">
        <v>11</v>
      </c>
      <c r="C17" s="425" t="s">
        <v>1390</v>
      </c>
      <c r="D17" s="426"/>
      <c r="E17" s="426"/>
      <c r="F17" s="427"/>
      <c r="G17" s="211" t="s">
        <v>76</v>
      </c>
      <c r="H17" s="212">
        <v>1.22</v>
      </c>
      <c r="I17" s="213">
        <v>2</v>
      </c>
      <c r="J17" s="214">
        <v>3659</v>
      </c>
      <c r="K17" s="214">
        <v>3569</v>
      </c>
      <c r="L17" s="215">
        <f>0.126+0.114</f>
        <v>0.24</v>
      </c>
      <c r="M17" s="239">
        <f>H17*K17/1000</f>
        <v>4.3541800000000004</v>
      </c>
      <c r="N17" s="216">
        <f>ROUND(M17*I17-I17*L17,1)</f>
        <v>8.1999999999999993</v>
      </c>
      <c r="Z17" s="219"/>
    </row>
    <row r="18" spans="2:46" s="218" customFormat="1" ht="155.1" customHeight="1" thickBot="1" x14ac:dyDescent="1.55">
      <c r="B18" s="210">
        <v>12</v>
      </c>
      <c r="C18" s="425" t="s">
        <v>1339</v>
      </c>
      <c r="D18" s="426"/>
      <c r="E18" s="426"/>
      <c r="F18" s="427"/>
      <c r="G18" s="211" t="s">
        <v>76</v>
      </c>
      <c r="H18" s="212">
        <v>1.22</v>
      </c>
      <c r="I18" s="213">
        <v>2</v>
      </c>
      <c r="J18" s="214">
        <v>5486</v>
      </c>
      <c r="K18" s="214">
        <v>5486</v>
      </c>
      <c r="L18" s="215">
        <v>0.126</v>
      </c>
      <c r="M18" s="239">
        <f>H18*K18/1000</f>
        <v>6.69292</v>
      </c>
      <c r="N18" s="216">
        <f>ROUND(M18*I18-I18*L18,1)</f>
        <v>13.1</v>
      </c>
      <c r="Z18" s="219"/>
    </row>
    <row r="19" spans="2:46" s="218" customFormat="1" ht="155.1" customHeight="1" thickBot="1" x14ac:dyDescent="1.55">
      <c r="B19" s="210">
        <v>13</v>
      </c>
      <c r="C19" s="425" t="s">
        <v>1338</v>
      </c>
      <c r="D19" s="426"/>
      <c r="E19" s="426"/>
      <c r="F19" s="427"/>
      <c r="G19" s="211" t="s">
        <v>76</v>
      </c>
      <c r="H19" s="212">
        <v>1.22</v>
      </c>
      <c r="I19" s="213">
        <v>2</v>
      </c>
      <c r="J19" s="214">
        <v>5486</v>
      </c>
      <c r="K19" s="214">
        <v>5486</v>
      </c>
      <c r="L19" s="215">
        <v>0.15834000000000001</v>
      </c>
      <c r="M19" s="239">
        <f t="shared" ref="M19" si="5">H19*K19/1000</f>
        <v>6.69292</v>
      </c>
      <c r="N19" s="216">
        <f>ROUND(M19*I19-I19*L19,1)</f>
        <v>13.1</v>
      </c>
      <c r="Z19" s="219"/>
    </row>
    <row r="20" spans="2:46" s="218" customFormat="1" ht="155.1" customHeight="1" thickBot="1" x14ac:dyDescent="1.55">
      <c r="B20" s="210">
        <v>14</v>
      </c>
      <c r="C20" s="425" t="s">
        <v>1470</v>
      </c>
      <c r="D20" s="426"/>
      <c r="E20" s="426"/>
      <c r="F20" s="427"/>
      <c r="G20" s="211" t="s">
        <v>35</v>
      </c>
      <c r="H20" s="212">
        <v>0.94399999999999995</v>
      </c>
      <c r="I20" s="213">
        <v>2</v>
      </c>
      <c r="J20" s="214">
        <v>2948</v>
      </c>
      <c r="K20" s="214">
        <v>2771</v>
      </c>
      <c r="L20" s="215">
        <v>0</v>
      </c>
      <c r="M20" s="239">
        <f>ROUNDUP(H20*K20/1000,1)</f>
        <v>2.7</v>
      </c>
      <c r="N20" s="217">
        <f t="shared" ref="N20:N21" si="6">M20*I20-L20*I20</f>
        <v>5.4</v>
      </c>
    </row>
    <row r="21" spans="2:46" s="218" customFormat="1" ht="155.1" customHeight="1" thickBot="1" x14ac:dyDescent="1.55">
      <c r="B21" s="210">
        <v>15</v>
      </c>
      <c r="C21" s="425" t="s">
        <v>1471</v>
      </c>
      <c r="D21" s="426"/>
      <c r="E21" s="426"/>
      <c r="F21" s="427"/>
      <c r="G21" s="211" t="s">
        <v>35</v>
      </c>
      <c r="H21" s="212">
        <v>0.94399999999999995</v>
      </c>
      <c r="I21" s="213">
        <v>1</v>
      </c>
      <c r="J21" s="214">
        <v>1629</v>
      </c>
      <c r="K21" s="214">
        <v>1629</v>
      </c>
      <c r="L21" s="215">
        <v>0</v>
      </c>
      <c r="M21" s="239">
        <f>ROUNDUP(H21*K21/1000,1)</f>
        <v>1.6</v>
      </c>
      <c r="N21" s="217">
        <f t="shared" si="6"/>
        <v>1.6</v>
      </c>
    </row>
    <row r="22" spans="2:46" s="218" customFormat="1" ht="249.95" customHeight="1" thickBot="1" x14ac:dyDescent="1.55">
      <c r="B22" s="210">
        <v>16</v>
      </c>
      <c r="C22" s="428" t="s">
        <v>1472</v>
      </c>
      <c r="D22" s="429"/>
      <c r="E22" s="429"/>
      <c r="F22" s="430"/>
      <c r="G22" s="222" t="s">
        <v>1220</v>
      </c>
      <c r="H22" s="223">
        <v>3.58</v>
      </c>
      <c r="I22" s="224">
        <v>2</v>
      </c>
      <c r="J22" s="214" t="s">
        <v>160</v>
      </c>
      <c r="K22" s="214" t="s">
        <v>160</v>
      </c>
      <c r="L22" s="225">
        <f>1.9*0.308</f>
        <v>0.58519999999999994</v>
      </c>
      <c r="M22" s="226">
        <f>H22</f>
        <v>3.58</v>
      </c>
      <c r="N22" s="227">
        <f>ROUND(M22*I22-L22*I22,1)</f>
        <v>6</v>
      </c>
      <c r="Z22" s="219"/>
    </row>
    <row r="23" spans="2:46" s="218" customFormat="1" ht="210.75" customHeight="1" thickBot="1" x14ac:dyDescent="1.55">
      <c r="B23" s="210">
        <v>17</v>
      </c>
      <c r="C23" s="416" t="s">
        <v>1473</v>
      </c>
      <c r="D23" s="417"/>
      <c r="E23" s="417"/>
      <c r="F23" s="418"/>
      <c r="G23" s="211" t="s">
        <v>1233</v>
      </c>
      <c r="H23" s="220">
        <v>2.0419999999999998</v>
      </c>
      <c r="I23" s="221">
        <v>1</v>
      </c>
      <c r="J23" s="214" t="s">
        <v>160</v>
      </c>
      <c r="K23" s="214" t="s">
        <v>160</v>
      </c>
      <c r="L23" s="215">
        <f>0.85*0.308+6*2*0.3*0.21</f>
        <v>1.0177999999999998</v>
      </c>
      <c r="M23" s="239">
        <f t="shared" ref="M23:M27" si="7">H23*I23</f>
        <v>2.0419999999999998</v>
      </c>
      <c r="N23" s="216">
        <f t="shared" si="3"/>
        <v>1</v>
      </c>
      <c r="Z23" s="219"/>
    </row>
    <row r="24" spans="2:46" s="218" customFormat="1" ht="210.75" customHeight="1" thickBot="1" x14ac:dyDescent="1.55">
      <c r="B24" s="210">
        <v>18</v>
      </c>
      <c r="C24" s="416" t="s">
        <v>1474</v>
      </c>
      <c r="D24" s="417"/>
      <c r="E24" s="417"/>
      <c r="F24" s="418"/>
      <c r="G24" s="211" t="s">
        <v>1394</v>
      </c>
      <c r="H24" s="220">
        <v>1.8951720000000001</v>
      </c>
      <c r="I24" s="221">
        <v>1</v>
      </c>
      <c r="J24" s="214" t="s">
        <v>160</v>
      </c>
      <c r="K24" s="214" t="s">
        <v>160</v>
      </c>
      <c r="L24" s="215">
        <v>0.751525</v>
      </c>
      <c r="M24" s="239">
        <f t="shared" si="7"/>
        <v>1.8951720000000001</v>
      </c>
      <c r="N24" s="216">
        <f t="shared" si="3"/>
        <v>1.1000000000000001</v>
      </c>
      <c r="Z24" s="219"/>
    </row>
    <row r="25" spans="2:46" s="218" customFormat="1" ht="210.75" customHeight="1" thickBot="1" x14ac:dyDescent="1.55">
      <c r="B25" s="210">
        <v>19</v>
      </c>
      <c r="C25" s="416" t="s">
        <v>1475</v>
      </c>
      <c r="D25" s="417"/>
      <c r="E25" s="417"/>
      <c r="F25" s="418"/>
      <c r="G25" s="211" t="s">
        <v>1110</v>
      </c>
      <c r="H25" s="220">
        <v>2.0419999999999998</v>
      </c>
      <c r="I25" s="221">
        <v>1</v>
      </c>
      <c r="J25" s="214" t="s">
        <v>160</v>
      </c>
      <c r="K25" s="214" t="s">
        <v>160</v>
      </c>
      <c r="L25" s="215">
        <f>0.85*0.308+6*2*0.3*0.21</f>
        <v>1.0177999999999998</v>
      </c>
      <c r="M25" s="239">
        <f t="shared" si="7"/>
        <v>2.0419999999999998</v>
      </c>
      <c r="N25" s="216">
        <f t="shared" si="3"/>
        <v>1</v>
      </c>
      <c r="Z25" s="219"/>
    </row>
    <row r="26" spans="2:46" s="218" customFormat="1" ht="210.75" customHeight="1" thickBot="1" x14ac:dyDescent="1.55">
      <c r="B26" s="210">
        <v>20</v>
      </c>
      <c r="C26" s="416" t="s">
        <v>1476</v>
      </c>
      <c r="D26" s="417"/>
      <c r="E26" s="417"/>
      <c r="F26" s="418"/>
      <c r="G26" s="211" t="s">
        <v>1394</v>
      </c>
      <c r="H26" s="220">
        <v>1.8951720000000001</v>
      </c>
      <c r="I26" s="221">
        <v>1</v>
      </c>
      <c r="J26" s="214" t="s">
        <v>160</v>
      </c>
      <c r="K26" s="214" t="s">
        <v>160</v>
      </c>
      <c r="L26" s="215">
        <v>0.751525</v>
      </c>
      <c r="M26" s="239">
        <f t="shared" si="7"/>
        <v>1.8951720000000001</v>
      </c>
      <c r="N26" s="216">
        <f t="shared" si="3"/>
        <v>1.1000000000000001</v>
      </c>
      <c r="Z26" s="219"/>
      <c r="AK26" s="424"/>
      <c r="AL26" s="424"/>
      <c r="AM26" s="424"/>
      <c r="AN26" s="424"/>
      <c r="AO26" s="424"/>
      <c r="AP26" s="424"/>
      <c r="AQ26" s="424"/>
      <c r="AR26" s="424"/>
      <c r="AS26" s="424"/>
      <c r="AT26" s="424"/>
    </row>
    <row r="27" spans="2:46" s="218" customFormat="1" ht="210.75" customHeight="1" thickBot="1" x14ac:dyDescent="1.55">
      <c r="B27" s="210">
        <v>21</v>
      </c>
      <c r="C27" s="416" t="s">
        <v>1477</v>
      </c>
      <c r="D27" s="417"/>
      <c r="E27" s="417"/>
      <c r="F27" s="418"/>
      <c r="G27" s="211" t="s">
        <v>1397</v>
      </c>
      <c r="H27" s="220">
        <v>0.83499999999999996</v>
      </c>
      <c r="I27" s="221">
        <v>1</v>
      </c>
      <c r="J27" s="214" t="s">
        <v>160</v>
      </c>
      <c r="K27" s="214" t="s">
        <v>160</v>
      </c>
      <c r="L27" s="215">
        <v>0.33679999999999999</v>
      </c>
      <c r="M27" s="239">
        <f t="shared" si="7"/>
        <v>0.83499999999999996</v>
      </c>
      <c r="N27" s="216">
        <f t="shared" si="3"/>
        <v>0.5</v>
      </c>
      <c r="Z27" s="219"/>
    </row>
    <row r="28" spans="2:46" s="218" customFormat="1" ht="207" customHeight="1" thickBot="1" x14ac:dyDescent="1.55">
      <c r="B28" s="210">
        <v>22</v>
      </c>
      <c r="C28" s="416" t="s">
        <v>1478</v>
      </c>
      <c r="D28" s="417"/>
      <c r="E28" s="417"/>
      <c r="F28" s="418"/>
      <c r="G28" s="211" t="s">
        <v>1399</v>
      </c>
      <c r="H28" s="220">
        <f>H27</f>
        <v>0.83499999999999996</v>
      </c>
      <c r="I28" s="221">
        <v>1</v>
      </c>
      <c r="J28" s="214" t="s">
        <v>160</v>
      </c>
      <c r="K28" s="214" t="s">
        <v>160</v>
      </c>
      <c r="L28" s="215">
        <f>L27</f>
        <v>0.33679999999999999</v>
      </c>
      <c r="M28" s="239">
        <f>H28*I28</f>
        <v>0.83499999999999996</v>
      </c>
      <c r="N28" s="216">
        <f t="shared" si="3"/>
        <v>0.5</v>
      </c>
      <c r="Z28" s="219"/>
    </row>
    <row r="29" spans="2:46" s="218" customFormat="1" ht="210.75" customHeight="1" thickBot="1" x14ac:dyDescent="1.55">
      <c r="B29" s="210">
        <v>23</v>
      </c>
      <c r="C29" s="416" t="s">
        <v>1479</v>
      </c>
      <c r="D29" s="417"/>
      <c r="E29" s="417"/>
      <c r="F29" s="418"/>
      <c r="G29" s="211" t="s">
        <v>1397</v>
      </c>
      <c r="H29" s="220">
        <v>0.83499999999999996</v>
      </c>
      <c r="I29" s="221">
        <v>1</v>
      </c>
      <c r="J29" s="214" t="s">
        <v>160</v>
      </c>
      <c r="K29" s="214" t="s">
        <v>160</v>
      </c>
      <c r="L29" s="215">
        <v>0.33679999999999999</v>
      </c>
      <c r="M29" s="239">
        <f t="shared" ref="M29" si="8">H29*I29</f>
        <v>0.83499999999999996</v>
      </c>
      <c r="N29" s="216">
        <f t="shared" si="3"/>
        <v>0.5</v>
      </c>
      <c r="Z29" s="219"/>
    </row>
    <row r="30" spans="2:46" s="218" customFormat="1" ht="207" customHeight="1" thickBot="1" x14ac:dyDescent="1.55">
      <c r="B30" s="210">
        <v>24</v>
      </c>
      <c r="C30" s="416" t="s">
        <v>1480</v>
      </c>
      <c r="D30" s="417"/>
      <c r="E30" s="417"/>
      <c r="F30" s="418"/>
      <c r="G30" s="211" t="s">
        <v>1399</v>
      </c>
      <c r="H30" s="220">
        <f>H29</f>
        <v>0.83499999999999996</v>
      </c>
      <c r="I30" s="221">
        <v>1</v>
      </c>
      <c r="J30" s="214" t="s">
        <v>160</v>
      </c>
      <c r="K30" s="214" t="s">
        <v>160</v>
      </c>
      <c r="L30" s="215">
        <f>L29</f>
        <v>0.33679999999999999</v>
      </c>
      <c r="M30" s="239">
        <f>H30*I30</f>
        <v>0.83499999999999996</v>
      </c>
      <c r="N30" s="216">
        <f t="shared" si="3"/>
        <v>0.5</v>
      </c>
      <c r="Z30" s="219"/>
    </row>
    <row r="31" spans="2:46" s="50" customFormat="1" ht="156" customHeight="1" thickBot="1" x14ac:dyDescent="1.1000000000000001">
      <c r="B31" s="419" t="s">
        <v>30</v>
      </c>
      <c r="C31" s="420"/>
      <c r="D31" s="420"/>
      <c r="E31" s="420"/>
      <c r="F31" s="420"/>
      <c r="G31" s="420"/>
      <c r="H31" s="420"/>
      <c r="I31" s="420"/>
      <c r="J31" s="420"/>
      <c r="K31" s="420"/>
      <c r="L31" s="420"/>
      <c r="M31" s="421"/>
      <c r="N31" s="229">
        <f>SUM(N7:N30)</f>
        <v>180.7</v>
      </c>
    </row>
    <row r="32" spans="2:46" s="50" customFormat="1" ht="200.1" customHeight="1" thickBot="1" x14ac:dyDescent="1.1000000000000001">
      <c r="B32" s="437" t="s">
        <v>1351</v>
      </c>
      <c r="C32" s="438"/>
      <c r="D32" s="438"/>
      <c r="E32" s="438"/>
      <c r="F32" s="438"/>
      <c r="G32" s="438"/>
      <c r="H32" s="438"/>
      <c r="I32" s="438"/>
      <c r="J32" s="438"/>
      <c r="K32" s="438"/>
      <c r="L32" s="438"/>
      <c r="M32" s="439"/>
      <c r="N32" s="240">
        <f>N31*2</f>
        <v>361.4</v>
      </c>
    </row>
    <row r="33" spans="2:18" s="263" customFormat="1" ht="189.75" customHeight="1" x14ac:dyDescent="0.25">
      <c r="B33" s="422" t="s">
        <v>320</v>
      </c>
      <c r="C33" s="422"/>
      <c r="D33" s="422"/>
      <c r="E33" s="422"/>
      <c r="F33" s="422"/>
      <c r="G33" s="422"/>
      <c r="H33" s="422"/>
      <c r="I33" s="422" t="s">
        <v>319</v>
      </c>
      <c r="J33" s="422"/>
      <c r="K33" s="422"/>
      <c r="L33" s="422"/>
      <c r="M33" s="422"/>
      <c r="N33" s="422"/>
    </row>
    <row r="34" spans="2:18" s="51" customFormat="1" ht="409.5" customHeight="1" thickBot="1" x14ac:dyDescent="1.1499999999999999">
      <c r="B34" s="423"/>
      <c r="C34" s="423"/>
      <c r="D34" s="423"/>
      <c r="E34" s="423"/>
      <c r="F34" s="423"/>
      <c r="G34" s="423"/>
      <c r="H34" s="423"/>
      <c r="I34" s="423"/>
      <c r="J34" s="423"/>
      <c r="K34" s="423"/>
      <c r="L34" s="423"/>
      <c r="M34" s="423"/>
      <c r="N34" s="423"/>
    </row>
    <row r="35" spans="2:18" s="58" customFormat="1" ht="129.75" customHeight="1" thickBot="1" x14ac:dyDescent="1.1499999999999999">
      <c r="B35" s="53" t="s">
        <v>45</v>
      </c>
      <c r="C35" s="54"/>
      <c r="D35" s="54"/>
      <c r="E35" s="54"/>
      <c r="F35" s="54"/>
      <c r="G35" s="54"/>
      <c r="H35" s="54"/>
      <c r="I35" s="54"/>
      <c r="J35" s="54"/>
      <c r="K35" s="54"/>
      <c r="L35" s="54"/>
      <c r="M35" s="54"/>
      <c r="N35" s="55"/>
      <c r="O35" s="56"/>
      <c r="P35" s="68"/>
      <c r="Q35" s="35"/>
      <c r="R35" s="35"/>
    </row>
    <row r="36" spans="2:18" s="51" customFormat="1" ht="174.95" customHeight="1" x14ac:dyDescent="1.1000000000000001"/>
  </sheetData>
  <mergeCells count="36">
    <mergeCell ref="C6:G6"/>
    <mergeCell ref="B32:M32"/>
    <mergeCell ref="B2:F3"/>
    <mergeCell ref="G2:K3"/>
    <mergeCell ref="L2:N3"/>
    <mergeCell ref="B4:N4"/>
    <mergeCell ref="B5:N5"/>
    <mergeCell ref="C17:F17"/>
    <mergeCell ref="C7:F7"/>
    <mergeCell ref="C12:F12"/>
    <mergeCell ref="C13:F13"/>
    <mergeCell ref="C14:F14"/>
    <mergeCell ref="C15:F15"/>
    <mergeCell ref="C16:F16"/>
    <mergeCell ref="C28:F28"/>
    <mergeCell ref="C18:F18"/>
    <mergeCell ref="AL7:AU7"/>
    <mergeCell ref="C8:F8"/>
    <mergeCell ref="C9:F9"/>
    <mergeCell ref="C10:F10"/>
    <mergeCell ref="C11:F11"/>
    <mergeCell ref="C19:F19"/>
    <mergeCell ref="C20:F20"/>
    <mergeCell ref="C21:F21"/>
    <mergeCell ref="C22:F22"/>
    <mergeCell ref="C23:F23"/>
    <mergeCell ref="C24:F24"/>
    <mergeCell ref="C25:F25"/>
    <mergeCell ref="C26:F26"/>
    <mergeCell ref="AK26:AT26"/>
    <mergeCell ref="C27:F27"/>
    <mergeCell ref="C29:F29"/>
    <mergeCell ref="C30:F30"/>
    <mergeCell ref="B31:M31"/>
    <mergeCell ref="B33:H34"/>
    <mergeCell ref="I33:N34"/>
  </mergeCells>
  <printOptions horizontalCentered="1"/>
  <pageMargins left="0.25" right="0.25" top="0.25" bottom="0.25" header="0.5" footer="0.255"/>
  <pageSetup paperSize="9" scale="10"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F9DF1-0718-44B3-80B0-F778BFD61328}">
  <sheetPr>
    <tabColor rgb="FFFF0000"/>
    <pageSetUpPr fitToPage="1"/>
  </sheetPr>
  <dimension ref="B1:O35"/>
  <sheetViews>
    <sheetView rightToLeft="1" view="pageBreakPreview"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1524</v>
      </c>
      <c r="G11" s="332"/>
      <c r="H11" s="332"/>
      <c r="I11" s="333"/>
      <c r="J11" s="331" t="s">
        <v>1536</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1459</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827</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1535</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15.75" customHeight="1" thickBot="1" x14ac:dyDescent="0.3">
      <c r="B27" s="398"/>
      <c r="C27" s="401"/>
      <c r="D27" s="402"/>
      <c r="E27" s="401"/>
      <c r="F27" s="402"/>
      <c r="G27" s="402"/>
      <c r="H27" s="404"/>
      <c r="I27" s="401"/>
      <c r="J27" s="404"/>
      <c r="K27" s="401"/>
      <c r="L27" s="402"/>
      <c r="M27" s="404"/>
    </row>
    <row r="28" spans="2:15" ht="36" customHeight="1" x14ac:dyDescent="0.25">
      <c r="B28" s="405">
        <v>21</v>
      </c>
      <c r="C28" s="312">
        <v>641903122</v>
      </c>
      <c r="D28" s="313"/>
      <c r="E28" s="322" t="s">
        <v>828</v>
      </c>
      <c r="F28" s="323"/>
      <c r="G28" s="323"/>
      <c r="H28" s="324"/>
      <c r="I28" s="318" t="s">
        <v>1534</v>
      </c>
      <c r="J28" s="319"/>
      <c r="K28" s="322" t="s">
        <v>16</v>
      </c>
      <c r="L28" s="323"/>
      <c r="M28" s="324"/>
    </row>
    <row r="29" spans="2:15" ht="57" customHeight="1" thickBot="1" x14ac:dyDescent="0.3">
      <c r="B29" s="406"/>
      <c r="C29" s="314"/>
      <c r="D29" s="315"/>
      <c r="E29" s="328"/>
      <c r="F29" s="329"/>
      <c r="G29" s="329"/>
      <c r="H29" s="330"/>
      <c r="I29" s="320"/>
      <c r="J29" s="321"/>
      <c r="K29" s="328"/>
      <c r="L29" s="329"/>
      <c r="M29" s="330"/>
      <c r="O29" s="108"/>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82" customFormat="1" ht="25.5" customHeight="1" thickBot="1" x14ac:dyDescent="0.3">
      <c r="B35" s="370" t="s">
        <v>47</v>
      </c>
      <c r="C35" s="371"/>
      <c r="D35" s="371"/>
      <c r="E35" s="371"/>
      <c r="F35" s="371"/>
      <c r="G35" s="371"/>
      <c r="H35" s="371"/>
      <c r="I35" s="371"/>
      <c r="J35" s="371"/>
      <c r="K35" s="371"/>
      <c r="L35" s="371"/>
      <c r="M35" s="372"/>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3056641"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3056641" r:id="rId4"/>
      </mc:Fallback>
    </mc:AlternateContent>
  </oleObjects>
  <mc:AlternateContent xmlns:mc="http://schemas.openxmlformats.org/markup-compatibility/2006">
    <mc:Choice Requires="x14">
      <controls>
        <mc:AlternateContent xmlns:mc="http://schemas.openxmlformats.org/markup-compatibility/2006">
          <mc:Choice Requires="x14">
            <control shapeId="3056642"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3056643"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3056644"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3056645"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3056646"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72B29-5173-4A3B-BF35-25DCDB1787DA}">
  <sheetPr>
    <tabColor theme="9" tint="-0.249977111117893"/>
    <pageSetUpPr fitToPage="1"/>
  </sheetPr>
  <dimension ref="B1:AU36"/>
  <sheetViews>
    <sheetView rightToLeft="1" view="pageBreakPreview" topLeftCell="A4" zoomScale="20" zoomScaleNormal="100" zoomScaleSheetLayoutView="20" workbookViewId="0">
      <selection activeCell="J11" sqref="J11:M13"/>
    </sheetView>
  </sheetViews>
  <sheetFormatPr defaultRowHeight="23.25" x14ac:dyDescent="0.35"/>
  <cols>
    <col min="2" max="2" width="25.7109375" customWidth="1"/>
    <col min="3" max="3" width="32" customWidth="1"/>
    <col min="4" max="4" width="20.42578125" customWidth="1"/>
    <col min="5" max="5" width="44.5703125" customWidth="1"/>
    <col min="6" max="6" width="103.5703125" style="5" customWidth="1"/>
    <col min="7" max="7" width="170.140625" bestFit="1" customWidth="1"/>
    <col min="8" max="8" width="71.42578125" bestFit="1" customWidth="1"/>
    <col min="9" max="9" width="25.85546875" bestFit="1" customWidth="1"/>
    <col min="10" max="10" width="75.140625" bestFit="1" customWidth="1"/>
    <col min="11" max="11" width="95.42578125" bestFit="1" customWidth="1"/>
    <col min="12" max="12" width="105.855468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44.42578125" bestFit="1" customWidth="1"/>
    <col min="29" max="29" width="3.5703125" customWidth="1"/>
    <col min="30" max="33" width="9.140625" hidden="1" customWidth="1"/>
    <col min="36" max="36" width="49.85546875" customWidth="1"/>
    <col min="38" max="38" width="49.140625" customWidth="1"/>
  </cols>
  <sheetData>
    <row r="1" spans="2:47" ht="24" thickBot="1" x14ac:dyDescent="0.4"/>
    <row r="2" spans="2:47" ht="234" customHeight="1" x14ac:dyDescent="0.25">
      <c r="B2" s="440"/>
      <c r="C2" s="440"/>
      <c r="D2" s="440"/>
      <c r="E2" s="440"/>
      <c r="F2" s="440"/>
      <c r="G2" s="442" t="s">
        <v>1518</v>
      </c>
      <c r="H2" s="443"/>
      <c r="I2" s="443"/>
      <c r="J2" s="443"/>
      <c r="K2" s="444"/>
      <c r="L2" s="440"/>
      <c r="M2" s="440"/>
      <c r="N2" s="440"/>
    </row>
    <row r="3" spans="2:47" ht="353.25" customHeight="1" thickBot="1" x14ac:dyDescent="0.3">
      <c r="B3" s="441"/>
      <c r="C3" s="441"/>
      <c r="D3" s="441"/>
      <c r="E3" s="441"/>
      <c r="F3" s="441"/>
      <c r="G3" s="445"/>
      <c r="H3" s="446"/>
      <c r="I3" s="446"/>
      <c r="J3" s="446"/>
      <c r="K3" s="447"/>
      <c r="L3" s="441"/>
      <c r="M3" s="441"/>
      <c r="N3" s="441"/>
    </row>
    <row r="4" spans="2:47" ht="256.5" customHeight="1" thickBot="1" x14ac:dyDescent="0.3">
      <c r="B4" s="448" t="s">
        <v>1384</v>
      </c>
      <c r="C4" s="449"/>
      <c r="D4" s="449"/>
      <c r="E4" s="449"/>
      <c r="F4" s="449"/>
      <c r="G4" s="449"/>
      <c r="H4" s="449"/>
      <c r="I4" s="449"/>
      <c r="J4" s="449"/>
      <c r="K4" s="449"/>
      <c r="L4" s="449"/>
      <c r="M4" s="449"/>
      <c r="N4" s="450"/>
      <c r="V4" s="6"/>
      <c r="W4" s="6"/>
      <c r="X4" s="6"/>
      <c r="Y4" s="6"/>
      <c r="Z4" s="6"/>
      <c r="AA4" s="6"/>
      <c r="AB4" s="6"/>
      <c r="AC4" s="6"/>
      <c r="AD4" s="6"/>
      <c r="AE4" s="6"/>
      <c r="AF4" s="6"/>
      <c r="AG4" s="6"/>
      <c r="AH4" s="6"/>
      <c r="AI4" s="6"/>
      <c r="AJ4" s="6"/>
      <c r="AK4" s="6"/>
      <c r="AL4" s="6"/>
      <c r="AM4" s="6"/>
      <c r="AN4" s="6"/>
      <c r="AO4" s="6"/>
      <c r="AP4" s="6"/>
      <c r="AQ4" s="6"/>
      <c r="AR4" s="6"/>
      <c r="AS4" s="6"/>
      <c r="AT4" s="6"/>
      <c r="AU4" s="6"/>
    </row>
    <row r="5" spans="2:47" ht="180.7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165.75" customHeight="1" thickBot="1" x14ac:dyDescent="1.1499999999999999">
      <c r="B6" s="264" t="s">
        <v>9</v>
      </c>
      <c r="C6" s="434" t="s">
        <v>11</v>
      </c>
      <c r="D6" s="435"/>
      <c r="E6" s="435"/>
      <c r="F6" s="435"/>
      <c r="G6" s="436"/>
      <c r="H6" s="264" t="s">
        <v>122</v>
      </c>
      <c r="I6" s="264" t="s">
        <v>23</v>
      </c>
      <c r="J6" s="264" t="s">
        <v>24</v>
      </c>
      <c r="K6" s="264" t="s">
        <v>121</v>
      </c>
      <c r="L6" s="264" t="s">
        <v>183</v>
      </c>
      <c r="M6" s="264" t="s">
        <v>181</v>
      </c>
      <c r="N6" s="264" t="s">
        <v>124</v>
      </c>
      <c r="Z6" s="209"/>
    </row>
    <row r="7" spans="2:47" s="218" customFormat="1" ht="197.25" customHeight="1" thickBot="1" x14ac:dyDescent="1.55">
      <c r="B7" s="210">
        <v>1</v>
      </c>
      <c r="C7" s="431" t="s">
        <v>1467</v>
      </c>
      <c r="D7" s="432"/>
      <c r="E7" s="432"/>
      <c r="F7" s="433"/>
      <c r="G7" s="211" t="s">
        <v>27</v>
      </c>
      <c r="H7" s="212">
        <v>1.8280000000000001</v>
      </c>
      <c r="I7" s="213">
        <v>0</v>
      </c>
      <c r="J7" s="214">
        <f>6096*2</f>
        <v>12192</v>
      </c>
      <c r="K7" s="214">
        <f>6096*2</f>
        <v>12192</v>
      </c>
      <c r="L7" s="215">
        <f>2*0.85*0.308+2*1.9*0.308</f>
        <v>1.694</v>
      </c>
      <c r="M7" s="239">
        <f>K7*H7/1000</f>
        <v>22.286976000000003</v>
      </c>
      <c r="N7" s="216">
        <f t="shared" ref="N7:N9" si="0">ROUND(M7*I7-I7*L7,1)</f>
        <v>0</v>
      </c>
      <c r="Z7" s="219"/>
      <c r="AL7" s="424" t="s">
        <v>1468</v>
      </c>
      <c r="AM7" s="424"/>
      <c r="AN7" s="424"/>
      <c r="AO7" s="424"/>
      <c r="AP7" s="424"/>
      <c r="AQ7" s="424"/>
      <c r="AR7" s="424"/>
      <c r="AS7" s="424"/>
      <c r="AT7" s="424"/>
      <c r="AU7" s="424"/>
    </row>
    <row r="8" spans="2:47" s="218" customFormat="1" ht="189.75" customHeight="1" thickBot="1" x14ac:dyDescent="1.55">
      <c r="B8" s="210">
        <v>2</v>
      </c>
      <c r="C8" s="431" t="s">
        <v>1469</v>
      </c>
      <c r="D8" s="432"/>
      <c r="E8" s="432"/>
      <c r="F8" s="433"/>
      <c r="G8" s="211" t="s">
        <v>27</v>
      </c>
      <c r="H8" s="212">
        <v>1.8280000000000001</v>
      </c>
      <c r="I8" s="213">
        <v>0</v>
      </c>
      <c r="J8" s="214">
        <f>6096*2</f>
        <v>12192</v>
      </c>
      <c r="K8" s="214">
        <f>6096*2</f>
        <v>12192</v>
      </c>
      <c r="L8" s="215">
        <f>2*0.85*0.308</f>
        <v>0.52359999999999995</v>
      </c>
      <c r="M8" s="239">
        <f>K8*H8/1000</f>
        <v>22.286976000000003</v>
      </c>
      <c r="N8" s="216">
        <f t="shared" si="0"/>
        <v>0</v>
      </c>
      <c r="Z8" s="219"/>
    </row>
    <row r="9" spans="2:47" s="218" customFormat="1" ht="165" customHeight="1" thickBot="1" x14ac:dyDescent="1.55">
      <c r="B9" s="210">
        <v>3</v>
      </c>
      <c r="C9" s="425" t="s">
        <v>1325</v>
      </c>
      <c r="D9" s="426"/>
      <c r="E9" s="426"/>
      <c r="F9" s="427"/>
      <c r="G9" s="211" t="s">
        <v>29</v>
      </c>
      <c r="H9" s="212">
        <v>1.284</v>
      </c>
      <c r="I9" s="213">
        <v>0</v>
      </c>
      <c r="J9" s="214">
        <v>1510</v>
      </c>
      <c r="K9" s="214">
        <v>1510</v>
      </c>
      <c r="L9" s="215">
        <v>0</v>
      </c>
      <c r="M9" s="239">
        <f t="shared" ref="M9" si="1">H9*K9/1000</f>
        <v>1.9388400000000001</v>
      </c>
      <c r="N9" s="216">
        <f t="shared" si="0"/>
        <v>0</v>
      </c>
      <c r="Z9" s="219"/>
    </row>
    <row r="10" spans="2:47" s="218" customFormat="1" ht="155.1" customHeight="1" thickBot="1" x14ac:dyDescent="1.55">
      <c r="B10" s="210">
        <v>4</v>
      </c>
      <c r="C10" s="425" t="s">
        <v>1331</v>
      </c>
      <c r="D10" s="426"/>
      <c r="E10" s="426"/>
      <c r="F10" s="427"/>
      <c r="G10" s="211" t="s">
        <v>35</v>
      </c>
      <c r="H10" s="212">
        <v>0.94399999999999995</v>
      </c>
      <c r="I10" s="213">
        <v>5</v>
      </c>
      <c r="J10" s="214">
        <v>1510</v>
      </c>
      <c r="K10" s="214">
        <v>1510</v>
      </c>
      <c r="L10" s="215">
        <v>0</v>
      </c>
      <c r="M10" s="239">
        <f>H10*K10/1000</f>
        <v>1.4254399999999998</v>
      </c>
      <c r="N10" s="216">
        <f>ROUND(M10*I10-I10*L10,1)</f>
        <v>7.1</v>
      </c>
      <c r="Z10" s="219"/>
    </row>
    <row r="11" spans="2:47" s="218" customFormat="1" ht="155.1" customHeight="1" thickBot="1" x14ac:dyDescent="1.55">
      <c r="B11" s="210">
        <v>5</v>
      </c>
      <c r="C11" s="425" t="s">
        <v>1402</v>
      </c>
      <c r="D11" s="426"/>
      <c r="E11" s="426"/>
      <c r="F11" s="427"/>
      <c r="G11" s="211" t="s">
        <v>35</v>
      </c>
      <c r="H11" s="212">
        <v>0.94399999999999995</v>
      </c>
      <c r="I11" s="213">
        <v>6</v>
      </c>
      <c r="J11" s="214">
        <v>2402</v>
      </c>
      <c r="K11" s="214">
        <v>2251</v>
      </c>
      <c r="L11" s="215">
        <v>0</v>
      </c>
      <c r="M11" s="239">
        <f t="shared" ref="M11" si="2">H11*K11/1000</f>
        <v>2.1249440000000002</v>
      </c>
      <c r="N11" s="216">
        <f>ROUND(M11*I11-I11*L11,1)</f>
        <v>12.7</v>
      </c>
      <c r="Z11" s="219"/>
    </row>
    <row r="12" spans="2:47" s="218" customFormat="1" ht="155.1" customHeight="1" thickBot="1" x14ac:dyDescent="1.55">
      <c r="B12" s="210">
        <v>6</v>
      </c>
      <c r="C12" s="425" t="s">
        <v>1146</v>
      </c>
      <c r="D12" s="426"/>
      <c r="E12" s="426"/>
      <c r="F12" s="427"/>
      <c r="G12" s="211" t="s">
        <v>76</v>
      </c>
      <c r="H12" s="212">
        <v>1.22</v>
      </c>
      <c r="I12" s="213">
        <v>2</v>
      </c>
      <c r="J12" s="214">
        <v>3909</v>
      </c>
      <c r="K12" s="214">
        <v>3847</v>
      </c>
      <c r="L12" s="215">
        <f>0.126+0.114</f>
        <v>0.24</v>
      </c>
      <c r="M12" s="239">
        <f>H12*K12/1000</f>
        <v>4.6933400000000001</v>
      </c>
      <c r="N12" s="216">
        <f>ROUND(M12*I12-I12*L12,1)</f>
        <v>8.9</v>
      </c>
      <c r="Z12" s="219"/>
    </row>
    <row r="13" spans="2:47" s="218" customFormat="1" ht="155.1" customHeight="1" thickBot="1" x14ac:dyDescent="1.55">
      <c r="B13" s="210">
        <v>7</v>
      </c>
      <c r="C13" s="425" t="s">
        <v>1389</v>
      </c>
      <c r="D13" s="426"/>
      <c r="E13" s="426"/>
      <c r="F13" s="427"/>
      <c r="G13" s="211" t="s">
        <v>76</v>
      </c>
      <c r="H13" s="212">
        <v>1.22</v>
      </c>
      <c r="I13" s="213">
        <v>2</v>
      </c>
      <c r="J13" s="214">
        <v>7829</v>
      </c>
      <c r="K13" s="214">
        <v>7829</v>
      </c>
      <c r="L13" s="215">
        <f>0.252+0.1088</f>
        <v>0.36080000000000001</v>
      </c>
      <c r="M13" s="239">
        <f>H13*K13/1000</f>
        <v>9.55138</v>
      </c>
      <c r="N13" s="216">
        <f>ROUND(M13*I13-I13*L13,1)</f>
        <v>18.399999999999999</v>
      </c>
      <c r="Z13" s="219"/>
    </row>
    <row r="14" spans="2:47" s="218" customFormat="1" ht="155.1" customHeight="1" thickBot="1" x14ac:dyDescent="1.55">
      <c r="B14" s="210">
        <v>8</v>
      </c>
      <c r="C14" s="425" t="s">
        <v>1388</v>
      </c>
      <c r="D14" s="426"/>
      <c r="E14" s="426"/>
      <c r="F14" s="427"/>
      <c r="G14" s="211" t="s">
        <v>76</v>
      </c>
      <c r="H14" s="212">
        <v>1.22</v>
      </c>
      <c r="I14" s="213">
        <v>2</v>
      </c>
      <c r="J14" s="214">
        <v>3659</v>
      </c>
      <c r="K14" s="214">
        <v>3569</v>
      </c>
      <c r="L14" s="215">
        <f>0.126+0.114</f>
        <v>0.24</v>
      </c>
      <c r="M14" s="239">
        <f>H14*K14/1000</f>
        <v>4.3541800000000004</v>
      </c>
      <c r="N14" s="216">
        <f t="shared" ref="N14:N30" si="3">ROUND(M14*I14-I14*L14,1)</f>
        <v>8.1999999999999993</v>
      </c>
      <c r="Z14" s="219"/>
    </row>
    <row r="15" spans="2:47" s="218" customFormat="1" ht="155.1" customHeight="1" thickBot="1" x14ac:dyDescent="1.55">
      <c r="B15" s="210">
        <v>9</v>
      </c>
      <c r="C15" s="425" t="s">
        <v>863</v>
      </c>
      <c r="D15" s="426"/>
      <c r="E15" s="426"/>
      <c r="F15" s="427"/>
      <c r="G15" s="211" t="s">
        <v>76</v>
      </c>
      <c r="H15" s="212">
        <v>1.22</v>
      </c>
      <c r="I15" s="213">
        <v>2</v>
      </c>
      <c r="J15" s="214">
        <v>3909</v>
      </c>
      <c r="K15" s="214">
        <v>3847</v>
      </c>
      <c r="L15" s="215">
        <f>0.126+0.114</f>
        <v>0.24</v>
      </c>
      <c r="M15" s="239">
        <f t="shared" ref="M15" si="4">H15*K15/1000</f>
        <v>4.6933400000000001</v>
      </c>
      <c r="N15" s="216">
        <f t="shared" si="3"/>
        <v>8.9</v>
      </c>
      <c r="Z15" s="219"/>
    </row>
    <row r="16" spans="2:47" s="218" customFormat="1" ht="155.1" customHeight="1" thickBot="1" x14ac:dyDescent="1.55">
      <c r="B16" s="210">
        <v>10</v>
      </c>
      <c r="C16" s="425" t="s">
        <v>1391</v>
      </c>
      <c r="D16" s="426"/>
      <c r="E16" s="426"/>
      <c r="F16" s="427"/>
      <c r="G16" s="211" t="s">
        <v>76</v>
      </c>
      <c r="H16" s="212">
        <v>1.22</v>
      </c>
      <c r="I16" s="213">
        <v>2</v>
      </c>
      <c r="J16" s="214">
        <v>7829</v>
      </c>
      <c r="K16" s="214">
        <v>7829</v>
      </c>
      <c r="L16" s="215">
        <v>0.252</v>
      </c>
      <c r="M16" s="239">
        <f>H16*K16/1000</f>
        <v>9.55138</v>
      </c>
      <c r="N16" s="216">
        <f t="shared" si="3"/>
        <v>18.600000000000001</v>
      </c>
      <c r="Z16" s="219"/>
    </row>
    <row r="17" spans="2:46" s="218" customFormat="1" ht="155.1" customHeight="1" thickBot="1" x14ac:dyDescent="1.55">
      <c r="B17" s="210">
        <v>11</v>
      </c>
      <c r="C17" s="425" t="s">
        <v>1390</v>
      </c>
      <c r="D17" s="426"/>
      <c r="E17" s="426"/>
      <c r="F17" s="427"/>
      <c r="G17" s="211" t="s">
        <v>76</v>
      </c>
      <c r="H17" s="212">
        <v>1.22</v>
      </c>
      <c r="I17" s="213">
        <v>2</v>
      </c>
      <c r="J17" s="214">
        <v>3659</v>
      </c>
      <c r="K17" s="214">
        <v>3569</v>
      </c>
      <c r="L17" s="215">
        <f>0.126+0.114</f>
        <v>0.24</v>
      </c>
      <c r="M17" s="239">
        <f>H17*K17/1000</f>
        <v>4.3541800000000004</v>
      </c>
      <c r="N17" s="216">
        <f>ROUND(M17*I17-I17*L17,1)</f>
        <v>8.1999999999999993</v>
      </c>
      <c r="Z17" s="219"/>
    </row>
    <row r="18" spans="2:46" s="218" customFormat="1" ht="155.1" customHeight="1" thickBot="1" x14ac:dyDescent="1.55">
      <c r="B18" s="210">
        <v>12</v>
      </c>
      <c r="C18" s="425" t="s">
        <v>1339</v>
      </c>
      <c r="D18" s="426"/>
      <c r="E18" s="426"/>
      <c r="F18" s="427"/>
      <c r="G18" s="211" t="s">
        <v>76</v>
      </c>
      <c r="H18" s="212">
        <v>1.22</v>
      </c>
      <c r="I18" s="213">
        <v>2</v>
      </c>
      <c r="J18" s="214">
        <v>5486</v>
      </c>
      <c r="K18" s="214">
        <v>5486</v>
      </c>
      <c r="L18" s="215">
        <v>0.126</v>
      </c>
      <c r="M18" s="239">
        <f>H18*K18/1000</f>
        <v>6.69292</v>
      </c>
      <c r="N18" s="216">
        <f>ROUND(M18*I18-I18*L18,1)</f>
        <v>13.1</v>
      </c>
      <c r="Z18" s="219"/>
    </row>
    <row r="19" spans="2:46" s="218" customFormat="1" ht="155.1" customHeight="1" thickBot="1" x14ac:dyDescent="1.55">
      <c r="B19" s="210">
        <v>13</v>
      </c>
      <c r="C19" s="425" t="s">
        <v>1338</v>
      </c>
      <c r="D19" s="426"/>
      <c r="E19" s="426"/>
      <c r="F19" s="427"/>
      <c r="G19" s="211" t="s">
        <v>76</v>
      </c>
      <c r="H19" s="212">
        <v>1.22</v>
      </c>
      <c r="I19" s="213">
        <v>2</v>
      </c>
      <c r="J19" s="214">
        <v>5486</v>
      </c>
      <c r="K19" s="214">
        <v>5486</v>
      </c>
      <c r="L19" s="215">
        <v>0.15834000000000001</v>
      </c>
      <c r="M19" s="239">
        <f t="shared" ref="M19" si="5">H19*K19/1000</f>
        <v>6.69292</v>
      </c>
      <c r="N19" s="216">
        <f>ROUND(M19*I19-I19*L19,1)</f>
        <v>13.1</v>
      </c>
      <c r="Z19" s="219"/>
    </row>
    <row r="20" spans="2:46" s="218" customFormat="1" ht="155.1" customHeight="1" thickBot="1" x14ac:dyDescent="1.55">
      <c r="B20" s="210">
        <v>14</v>
      </c>
      <c r="C20" s="425" t="s">
        <v>1470</v>
      </c>
      <c r="D20" s="426"/>
      <c r="E20" s="426"/>
      <c r="F20" s="427"/>
      <c r="G20" s="211" t="s">
        <v>35</v>
      </c>
      <c r="H20" s="212">
        <v>0.94399999999999995</v>
      </c>
      <c r="I20" s="213">
        <v>2</v>
      </c>
      <c r="J20" s="214">
        <v>2948</v>
      </c>
      <c r="K20" s="214">
        <v>2771</v>
      </c>
      <c r="L20" s="215">
        <v>0</v>
      </c>
      <c r="M20" s="239">
        <f>ROUNDUP(H20*K20/1000,1)</f>
        <v>2.7</v>
      </c>
      <c r="N20" s="217">
        <f t="shared" ref="N20:N21" si="6">M20*I20-L20*I20</f>
        <v>5.4</v>
      </c>
    </row>
    <row r="21" spans="2:46" s="218" customFormat="1" ht="155.1" customHeight="1" thickBot="1" x14ac:dyDescent="1.55">
      <c r="B21" s="210">
        <v>15</v>
      </c>
      <c r="C21" s="425" t="s">
        <v>1471</v>
      </c>
      <c r="D21" s="426"/>
      <c r="E21" s="426"/>
      <c r="F21" s="427"/>
      <c r="G21" s="211" t="s">
        <v>35</v>
      </c>
      <c r="H21" s="212">
        <v>0.94399999999999995</v>
      </c>
      <c r="I21" s="213">
        <v>1</v>
      </c>
      <c r="J21" s="214">
        <v>1629</v>
      </c>
      <c r="K21" s="214">
        <v>1629</v>
      </c>
      <c r="L21" s="215">
        <v>0</v>
      </c>
      <c r="M21" s="239">
        <f>ROUNDUP(H21*K21/1000,1)</f>
        <v>1.6</v>
      </c>
      <c r="N21" s="217">
        <f t="shared" si="6"/>
        <v>1.6</v>
      </c>
    </row>
    <row r="22" spans="2:46" s="218" customFormat="1" ht="249.95" customHeight="1" thickBot="1" x14ac:dyDescent="1.55">
      <c r="B22" s="210">
        <v>16</v>
      </c>
      <c r="C22" s="428" t="s">
        <v>1472</v>
      </c>
      <c r="D22" s="429"/>
      <c r="E22" s="429"/>
      <c r="F22" s="430"/>
      <c r="G22" s="222" t="s">
        <v>1220</v>
      </c>
      <c r="H22" s="223">
        <v>3.58</v>
      </c>
      <c r="I22" s="224">
        <v>0</v>
      </c>
      <c r="J22" s="214" t="s">
        <v>160</v>
      </c>
      <c r="K22" s="214" t="s">
        <v>160</v>
      </c>
      <c r="L22" s="225">
        <f>1.9*0.308</f>
        <v>0.58519999999999994</v>
      </c>
      <c r="M22" s="226">
        <f>H22</f>
        <v>3.58</v>
      </c>
      <c r="N22" s="227">
        <f>ROUND(M22*I22-L22*I22,1)</f>
        <v>0</v>
      </c>
      <c r="Z22" s="219"/>
    </row>
    <row r="23" spans="2:46" s="218" customFormat="1" ht="210.75" customHeight="1" thickBot="1" x14ac:dyDescent="1.55">
      <c r="B23" s="210">
        <v>17</v>
      </c>
      <c r="C23" s="416" t="s">
        <v>1473</v>
      </c>
      <c r="D23" s="417"/>
      <c r="E23" s="417"/>
      <c r="F23" s="418"/>
      <c r="G23" s="211" t="s">
        <v>1233</v>
      </c>
      <c r="H23" s="220">
        <v>2.0419999999999998</v>
      </c>
      <c r="I23" s="221">
        <v>0</v>
      </c>
      <c r="J23" s="214" t="s">
        <v>160</v>
      </c>
      <c r="K23" s="214" t="s">
        <v>160</v>
      </c>
      <c r="L23" s="215">
        <f>0.85*0.308+6*2*0.3*0.21</f>
        <v>1.0177999999999998</v>
      </c>
      <c r="M23" s="239">
        <f t="shared" ref="M23:M27" si="7">H23*I23</f>
        <v>0</v>
      </c>
      <c r="N23" s="216">
        <f t="shared" si="3"/>
        <v>0</v>
      </c>
      <c r="Z23" s="219"/>
    </row>
    <row r="24" spans="2:46" s="218" customFormat="1" ht="210.75" customHeight="1" thickBot="1" x14ac:dyDescent="1.55">
      <c r="B24" s="210">
        <v>18</v>
      </c>
      <c r="C24" s="416" t="s">
        <v>1474</v>
      </c>
      <c r="D24" s="417"/>
      <c r="E24" s="417"/>
      <c r="F24" s="418"/>
      <c r="G24" s="211" t="s">
        <v>1394</v>
      </c>
      <c r="H24" s="220">
        <v>1.8951720000000001</v>
      </c>
      <c r="I24" s="221">
        <v>0</v>
      </c>
      <c r="J24" s="214" t="s">
        <v>160</v>
      </c>
      <c r="K24" s="214" t="s">
        <v>160</v>
      </c>
      <c r="L24" s="215">
        <v>0.751525</v>
      </c>
      <c r="M24" s="239">
        <f t="shared" si="7"/>
        <v>0</v>
      </c>
      <c r="N24" s="216">
        <f t="shared" si="3"/>
        <v>0</v>
      </c>
      <c r="Z24" s="219"/>
    </row>
    <row r="25" spans="2:46" s="218" customFormat="1" ht="210.75" customHeight="1" thickBot="1" x14ac:dyDescent="1.55">
      <c r="B25" s="210">
        <v>19</v>
      </c>
      <c r="C25" s="416" t="s">
        <v>1475</v>
      </c>
      <c r="D25" s="417"/>
      <c r="E25" s="417"/>
      <c r="F25" s="418"/>
      <c r="G25" s="211" t="s">
        <v>1110</v>
      </c>
      <c r="H25" s="220">
        <v>2.0419999999999998</v>
      </c>
      <c r="I25" s="221">
        <v>0</v>
      </c>
      <c r="J25" s="214" t="s">
        <v>160</v>
      </c>
      <c r="K25" s="214" t="s">
        <v>160</v>
      </c>
      <c r="L25" s="215">
        <f>0.85*0.308+6*2*0.3*0.21</f>
        <v>1.0177999999999998</v>
      </c>
      <c r="M25" s="239">
        <f t="shared" si="7"/>
        <v>0</v>
      </c>
      <c r="N25" s="216">
        <f t="shared" si="3"/>
        <v>0</v>
      </c>
      <c r="Z25" s="219"/>
    </row>
    <row r="26" spans="2:46" s="218" customFormat="1" ht="210.75" customHeight="1" thickBot="1" x14ac:dyDescent="1.55">
      <c r="B26" s="210">
        <v>20</v>
      </c>
      <c r="C26" s="416" t="s">
        <v>1476</v>
      </c>
      <c r="D26" s="417"/>
      <c r="E26" s="417"/>
      <c r="F26" s="418"/>
      <c r="G26" s="211" t="s">
        <v>1394</v>
      </c>
      <c r="H26" s="220">
        <v>1.8951720000000001</v>
      </c>
      <c r="I26" s="221">
        <v>0</v>
      </c>
      <c r="J26" s="214" t="s">
        <v>160</v>
      </c>
      <c r="K26" s="214" t="s">
        <v>160</v>
      </c>
      <c r="L26" s="215">
        <v>0.751525</v>
      </c>
      <c r="M26" s="239">
        <f t="shared" si="7"/>
        <v>0</v>
      </c>
      <c r="N26" s="216">
        <f t="shared" si="3"/>
        <v>0</v>
      </c>
      <c r="Z26" s="219"/>
      <c r="AK26" s="424"/>
      <c r="AL26" s="424"/>
      <c r="AM26" s="424"/>
      <c r="AN26" s="424"/>
      <c r="AO26" s="424"/>
      <c r="AP26" s="424"/>
      <c r="AQ26" s="424"/>
      <c r="AR26" s="424"/>
      <c r="AS26" s="424"/>
      <c r="AT26" s="424"/>
    </row>
    <row r="27" spans="2:46" s="218" customFormat="1" ht="210.75" customHeight="1" thickBot="1" x14ac:dyDescent="1.55">
      <c r="B27" s="210">
        <v>21</v>
      </c>
      <c r="C27" s="416" t="s">
        <v>1477</v>
      </c>
      <c r="D27" s="417"/>
      <c r="E27" s="417"/>
      <c r="F27" s="418"/>
      <c r="G27" s="211" t="s">
        <v>1397</v>
      </c>
      <c r="H27" s="220">
        <v>0.83499999999999996</v>
      </c>
      <c r="I27" s="221">
        <v>0</v>
      </c>
      <c r="J27" s="214" t="s">
        <v>160</v>
      </c>
      <c r="K27" s="214" t="s">
        <v>160</v>
      </c>
      <c r="L27" s="215">
        <v>0.33679999999999999</v>
      </c>
      <c r="M27" s="239">
        <f t="shared" si="7"/>
        <v>0</v>
      </c>
      <c r="N27" s="216">
        <f t="shared" si="3"/>
        <v>0</v>
      </c>
      <c r="Z27" s="219"/>
    </row>
    <row r="28" spans="2:46" s="218" customFormat="1" ht="207" customHeight="1" thickBot="1" x14ac:dyDescent="1.55">
      <c r="B28" s="210">
        <v>22</v>
      </c>
      <c r="C28" s="416" t="s">
        <v>1478</v>
      </c>
      <c r="D28" s="417"/>
      <c r="E28" s="417"/>
      <c r="F28" s="418"/>
      <c r="G28" s="211" t="s">
        <v>1399</v>
      </c>
      <c r="H28" s="220">
        <f>H27</f>
        <v>0.83499999999999996</v>
      </c>
      <c r="I28" s="221">
        <v>0</v>
      </c>
      <c r="J28" s="214" t="s">
        <v>160</v>
      </c>
      <c r="K28" s="214" t="s">
        <v>160</v>
      </c>
      <c r="L28" s="215">
        <f>L27</f>
        <v>0.33679999999999999</v>
      </c>
      <c r="M28" s="239">
        <f>H28*I28</f>
        <v>0</v>
      </c>
      <c r="N28" s="216">
        <f t="shared" si="3"/>
        <v>0</v>
      </c>
      <c r="Z28" s="219"/>
    </row>
    <row r="29" spans="2:46" s="218" customFormat="1" ht="210.75" customHeight="1" thickBot="1" x14ac:dyDescent="1.55">
      <c r="B29" s="210">
        <v>23</v>
      </c>
      <c r="C29" s="416" t="s">
        <v>1479</v>
      </c>
      <c r="D29" s="417"/>
      <c r="E29" s="417"/>
      <c r="F29" s="418"/>
      <c r="G29" s="211" t="s">
        <v>1397</v>
      </c>
      <c r="H29" s="220">
        <v>0.83499999999999996</v>
      </c>
      <c r="I29" s="221">
        <v>0</v>
      </c>
      <c r="J29" s="214" t="s">
        <v>160</v>
      </c>
      <c r="K29" s="214" t="s">
        <v>160</v>
      </c>
      <c r="L29" s="215">
        <v>0.33679999999999999</v>
      </c>
      <c r="M29" s="239">
        <f t="shared" ref="M29" si="8">H29*I29</f>
        <v>0</v>
      </c>
      <c r="N29" s="216">
        <f t="shared" si="3"/>
        <v>0</v>
      </c>
      <c r="Z29" s="219"/>
    </row>
    <row r="30" spans="2:46" s="218" customFormat="1" ht="207" customHeight="1" thickBot="1" x14ac:dyDescent="1.55">
      <c r="B30" s="210">
        <v>24</v>
      </c>
      <c r="C30" s="416" t="s">
        <v>1480</v>
      </c>
      <c r="D30" s="417"/>
      <c r="E30" s="417"/>
      <c r="F30" s="418"/>
      <c r="G30" s="211" t="s">
        <v>1399</v>
      </c>
      <c r="H30" s="220">
        <f>H29</f>
        <v>0.83499999999999996</v>
      </c>
      <c r="I30" s="221">
        <v>0</v>
      </c>
      <c r="J30" s="214" t="s">
        <v>160</v>
      </c>
      <c r="K30" s="214" t="s">
        <v>160</v>
      </c>
      <c r="L30" s="215">
        <f>L29</f>
        <v>0.33679999999999999</v>
      </c>
      <c r="M30" s="239">
        <f>H30*I30</f>
        <v>0</v>
      </c>
      <c r="N30" s="216">
        <f t="shared" si="3"/>
        <v>0</v>
      </c>
      <c r="Z30" s="219"/>
    </row>
    <row r="31" spans="2:46" s="50" customFormat="1" ht="156" customHeight="1" thickBot="1" x14ac:dyDescent="1.1000000000000001">
      <c r="B31" s="419" t="s">
        <v>30</v>
      </c>
      <c r="C31" s="420"/>
      <c r="D31" s="420"/>
      <c r="E31" s="420"/>
      <c r="F31" s="420"/>
      <c r="G31" s="420"/>
      <c r="H31" s="420"/>
      <c r="I31" s="420"/>
      <c r="J31" s="420"/>
      <c r="K31" s="420"/>
      <c r="L31" s="420"/>
      <c r="M31" s="421"/>
      <c r="N31" s="229">
        <f>SUM(N7:N30)</f>
        <v>124.2</v>
      </c>
    </row>
    <row r="32" spans="2:46" s="50" customFormat="1" ht="200.1" customHeight="1" thickBot="1" x14ac:dyDescent="1.1000000000000001">
      <c r="B32" s="437" t="s">
        <v>1351</v>
      </c>
      <c r="C32" s="438"/>
      <c r="D32" s="438"/>
      <c r="E32" s="438"/>
      <c r="F32" s="438"/>
      <c r="G32" s="438"/>
      <c r="H32" s="438"/>
      <c r="I32" s="438"/>
      <c r="J32" s="438"/>
      <c r="K32" s="438"/>
      <c r="L32" s="438"/>
      <c r="M32" s="439"/>
      <c r="N32" s="240">
        <f>N31*2</f>
        <v>248.4</v>
      </c>
    </row>
    <row r="33" spans="2:18" s="263" customFormat="1" ht="189.75" customHeight="1" x14ac:dyDescent="0.25">
      <c r="B33" s="422" t="s">
        <v>320</v>
      </c>
      <c r="C33" s="422"/>
      <c r="D33" s="422"/>
      <c r="E33" s="422"/>
      <c r="F33" s="422"/>
      <c r="G33" s="422"/>
      <c r="H33" s="422"/>
      <c r="I33" s="422" t="s">
        <v>319</v>
      </c>
      <c r="J33" s="422"/>
      <c r="K33" s="422"/>
      <c r="L33" s="422"/>
      <c r="M33" s="422"/>
      <c r="N33" s="422"/>
    </row>
    <row r="34" spans="2:18" s="51" customFormat="1" ht="409.5" customHeight="1" thickBot="1" x14ac:dyDescent="1.1499999999999999">
      <c r="B34" s="423"/>
      <c r="C34" s="423"/>
      <c r="D34" s="423"/>
      <c r="E34" s="423"/>
      <c r="F34" s="423"/>
      <c r="G34" s="423"/>
      <c r="H34" s="423"/>
      <c r="I34" s="423"/>
      <c r="J34" s="423"/>
      <c r="K34" s="423"/>
      <c r="L34" s="423"/>
      <c r="M34" s="423"/>
      <c r="N34" s="423"/>
    </row>
    <row r="35" spans="2:18" s="58" customFormat="1" ht="129.75" customHeight="1" thickBot="1" x14ac:dyDescent="1.1499999999999999">
      <c r="B35" s="53" t="s">
        <v>45</v>
      </c>
      <c r="C35" s="54"/>
      <c r="D35" s="54"/>
      <c r="E35" s="54"/>
      <c r="F35" s="54"/>
      <c r="G35" s="54"/>
      <c r="H35" s="54"/>
      <c r="I35" s="54"/>
      <c r="J35" s="54"/>
      <c r="K35" s="54"/>
      <c r="L35" s="54"/>
      <c r="M35" s="54"/>
      <c r="N35" s="55"/>
      <c r="O35" s="56"/>
      <c r="P35" s="68"/>
      <c r="Q35" s="35"/>
      <c r="R35" s="35"/>
    </row>
    <row r="36" spans="2:18" s="51" customFormat="1" ht="174.95" customHeight="1" x14ac:dyDescent="1.1000000000000001"/>
  </sheetData>
  <mergeCells count="36">
    <mergeCell ref="C16:F16"/>
    <mergeCell ref="C6:G6"/>
    <mergeCell ref="B2:F3"/>
    <mergeCell ref="G2:K3"/>
    <mergeCell ref="L2:N3"/>
    <mergeCell ref="B4:N4"/>
    <mergeCell ref="B5:N5"/>
    <mergeCell ref="C11:F11"/>
    <mergeCell ref="C12:F12"/>
    <mergeCell ref="C13:F13"/>
    <mergeCell ref="C14:F14"/>
    <mergeCell ref="C15:F15"/>
    <mergeCell ref="C7:F7"/>
    <mergeCell ref="AL7:AU7"/>
    <mergeCell ref="C8:F8"/>
    <mergeCell ref="C9:F9"/>
    <mergeCell ref="C10:F10"/>
    <mergeCell ref="C23:F23"/>
    <mergeCell ref="C24:F24"/>
    <mergeCell ref="C25:F25"/>
    <mergeCell ref="C26:F26"/>
    <mergeCell ref="C17:F17"/>
    <mergeCell ref="C18:F18"/>
    <mergeCell ref="C19:F19"/>
    <mergeCell ref="C20:F20"/>
    <mergeCell ref="C21:F21"/>
    <mergeCell ref="C22:F22"/>
    <mergeCell ref="B33:H34"/>
    <mergeCell ref="I33:N34"/>
    <mergeCell ref="B32:M32"/>
    <mergeCell ref="AK26:AT26"/>
    <mergeCell ref="C27:F27"/>
    <mergeCell ref="C29:F29"/>
    <mergeCell ref="C30:F30"/>
    <mergeCell ref="B31:M31"/>
    <mergeCell ref="C28:F28"/>
  </mergeCells>
  <printOptions horizontalCentered="1"/>
  <pageMargins left="0.25" right="0.25" top="0.25" bottom="0.25" header="0.5" footer="0.255"/>
  <pageSetup paperSize="9" scale="10"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FEBE1-29C6-478E-B486-7B28D2621BB9}">
  <sheetPr>
    <tabColor rgb="FFFFC000"/>
    <pageSetUpPr fitToPage="1"/>
  </sheetPr>
  <dimension ref="A1:AG35"/>
  <sheetViews>
    <sheetView rightToLeft="1" view="pageBreakPreview"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5" max="15" width="12.8554687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1525</v>
      </c>
      <c r="G11" s="332"/>
      <c r="H11" s="332"/>
      <c r="I11" s="333"/>
      <c r="J11" s="331" t="s">
        <v>1536</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1459</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824</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1533</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9.75" customHeight="1" thickBot="1" x14ac:dyDescent="0.3">
      <c r="B27" s="398"/>
      <c r="C27" s="401"/>
      <c r="D27" s="402"/>
      <c r="E27" s="401"/>
      <c r="F27" s="402"/>
      <c r="G27" s="402"/>
      <c r="H27" s="404"/>
      <c r="I27" s="401"/>
      <c r="J27" s="404"/>
      <c r="K27" s="401"/>
      <c r="L27" s="402"/>
      <c r="M27" s="404"/>
    </row>
    <row r="28" spans="2:15" ht="36" customHeight="1" x14ac:dyDescent="0.25">
      <c r="B28" s="405">
        <v>17</v>
      </c>
      <c r="C28" s="312">
        <v>641903107</v>
      </c>
      <c r="D28" s="313"/>
      <c r="E28" s="322" t="s">
        <v>826</v>
      </c>
      <c r="F28" s="323"/>
      <c r="G28" s="323"/>
      <c r="H28" s="324"/>
      <c r="I28" s="318" t="s">
        <v>1530</v>
      </c>
      <c r="J28" s="319"/>
      <c r="K28" s="322" t="s">
        <v>16</v>
      </c>
      <c r="L28" s="323"/>
      <c r="M28" s="324"/>
    </row>
    <row r="29" spans="2:15" ht="45" customHeight="1" thickBot="1" x14ac:dyDescent="0.3">
      <c r="B29" s="406"/>
      <c r="C29" s="314"/>
      <c r="D29" s="315"/>
      <c r="E29" s="328"/>
      <c r="F29" s="329"/>
      <c r="G29" s="329"/>
      <c r="H29" s="330"/>
      <c r="I29" s="320"/>
      <c r="J29" s="321"/>
      <c r="K29" s="328"/>
      <c r="L29" s="329"/>
      <c r="M29" s="330"/>
      <c r="O29" s="192"/>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85" customFormat="1" ht="25.5" customHeight="1" thickBot="1" x14ac:dyDescent="0.3">
      <c r="A35" s="84"/>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3054593"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3054593" r:id="rId4"/>
      </mc:Fallback>
    </mc:AlternateContent>
  </oleObjects>
  <mc:AlternateContent xmlns:mc="http://schemas.openxmlformats.org/markup-compatibility/2006">
    <mc:Choice Requires="x14">
      <controls>
        <mc:AlternateContent xmlns:mc="http://schemas.openxmlformats.org/markup-compatibility/2006">
          <mc:Choice Requires="x14">
            <control shapeId="3054594"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3054595"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3054596"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3054597"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3054598"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04D88-274E-4CF6-B5C7-18A2FE863A03}">
  <sheetPr>
    <tabColor theme="9" tint="-0.249977111117893"/>
    <pageSetUpPr fitToPage="1"/>
  </sheetPr>
  <dimension ref="B1:AU36"/>
  <sheetViews>
    <sheetView rightToLeft="1" view="pageBreakPreview" topLeftCell="A20" zoomScale="20" zoomScaleNormal="100" zoomScaleSheetLayoutView="20" workbookViewId="0">
      <selection activeCell="J11" sqref="J11:M13"/>
    </sheetView>
  </sheetViews>
  <sheetFormatPr defaultRowHeight="23.25" x14ac:dyDescent="0.35"/>
  <cols>
    <col min="2" max="2" width="25.7109375" customWidth="1"/>
    <col min="3" max="3" width="32" customWidth="1"/>
    <col min="4" max="4" width="20.42578125" customWidth="1"/>
    <col min="5" max="5" width="44.5703125" customWidth="1"/>
    <col min="6" max="6" width="103.5703125" style="5" customWidth="1"/>
    <col min="7" max="7" width="170.140625" bestFit="1" customWidth="1"/>
    <col min="8" max="8" width="71.42578125" bestFit="1" customWidth="1"/>
    <col min="9" max="9" width="25.85546875" bestFit="1" customWidth="1"/>
    <col min="10" max="10" width="75.140625" bestFit="1" customWidth="1"/>
    <col min="11" max="11" width="95.42578125" bestFit="1" customWidth="1"/>
    <col min="12" max="12" width="105.855468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44.42578125" bestFit="1" customWidth="1"/>
    <col min="29" max="29" width="3.5703125" customWidth="1"/>
    <col min="30" max="33" width="9.140625" hidden="1" customWidth="1"/>
    <col min="36" max="36" width="49.85546875" customWidth="1"/>
    <col min="38" max="38" width="49.140625" customWidth="1"/>
  </cols>
  <sheetData>
    <row r="1" spans="2:47" ht="24" thickBot="1" x14ac:dyDescent="0.4"/>
    <row r="2" spans="2:47" ht="234" customHeight="1" x14ac:dyDescent="0.25">
      <c r="B2" s="440"/>
      <c r="C2" s="440"/>
      <c r="D2" s="440"/>
      <c r="E2" s="440"/>
      <c r="F2" s="440"/>
      <c r="G2" s="442" t="s">
        <v>1517</v>
      </c>
      <c r="H2" s="443"/>
      <c r="I2" s="443"/>
      <c r="J2" s="443"/>
      <c r="K2" s="444"/>
      <c r="L2" s="440"/>
      <c r="M2" s="440"/>
      <c r="N2" s="440"/>
    </row>
    <row r="3" spans="2:47" ht="353.25" customHeight="1" thickBot="1" x14ac:dyDescent="0.3">
      <c r="B3" s="441"/>
      <c r="C3" s="441"/>
      <c r="D3" s="441"/>
      <c r="E3" s="441"/>
      <c r="F3" s="441"/>
      <c r="G3" s="445"/>
      <c r="H3" s="446"/>
      <c r="I3" s="446"/>
      <c r="J3" s="446"/>
      <c r="K3" s="447"/>
      <c r="L3" s="441"/>
      <c r="M3" s="441"/>
      <c r="N3" s="441"/>
    </row>
    <row r="4" spans="2:47" ht="181.5" customHeight="1" thickBot="1" x14ac:dyDescent="0.3">
      <c r="B4" s="448" t="s">
        <v>823</v>
      </c>
      <c r="C4" s="449"/>
      <c r="D4" s="449"/>
      <c r="E4" s="449"/>
      <c r="F4" s="449"/>
      <c r="G4" s="449"/>
      <c r="H4" s="449"/>
      <c r="I4" s="449"/>
      <c r="J4" s="449"/>
      <c r="K4" s="449"/>
      <c r="L4" s="449"/>
      <c r="M4" s="449"/>
      <c r="N4" s="450"/>
      <c r="V4" s="6"/>
      <c r="W4" s="6"/>
      <c r="X4" s="6"/>
      <c r="Y4" s="6"/>
      <c r="Z4" s="6"/>
      <c r="AA4" s="6"/>
      <c r="AB4" s="6"/>
      <c r="AC4" s="6"/>
      <c r="AD4" s="6"/>
      <c r="AE4" s="6"/>
      <c r="AF4" s="6"/>
      <c r="AG4" s="6"/>
      <c r="AH4" s="6"/>
      <c r="AI4" s="6"/>
      <c r="AJ4" s="6"/>
      <c r="AK4" s="6"/>
      <c r="AL4" s="6"/>
      <c r="AM4" s="6"/>
      <c r="AN4" s="6"/>
      <c r="AO4" s="6"/>
      <c r="AP4" s="6"/>
      <c r="AQ4" s="6"/>
      <c r="AR4" s="6"/>
      <c r="AS4" s="6"/>
      <c r="AT4" s="6"/>
      <c r="AU4" s="6"/>
    </row>
    <row r="5" spans="2:47" ht="180.7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165.75" customHeight="1" thickBot="1" x14ac:dyDescent="1.1499999999999999">
      <c r="B6" s="264" t="s">
        <v>9</v>
      </c>
      <c r="C6" s="434" t="s">
        <v>11</v>
      </c>
      <c r="D6" s="435"/>
      <c r="E6" s="435"/>
      <c r="F6" s="435"/>
      <c r="G6" s="436"/>
      <c r="H6" s="264" t="s">
        <v>122</v>
      </c>
      <c r="I6" s="264" t="s">
        <v>23</v>
      </c>
      <c r="J6" s="264" t="s">
        <v>24</v>
      </c>
      <c r="K6" s="264" t="s">
        <v>121</v>
      </c>
      <c r="L6" s="264" t="s">
        <v>183</v>
      </c>
      <c r="M6" s="264" t="s">
        <v>181</v>
      </c>
      <c r="N6" s="264" t="s">
        <v>124</v>
      </c>
      <c r="Z6" s="209"/>
    </row>
    <row r="7" spans="2:47" s="218" customFormat="1" ht="197.25" customHeight="1" thickBot="1" x14ac:dyDescent="1.55">
      <c r="B7" s="210">
        <v>1</v>
      </c>
      <c r="C7" s="431" t="s">
        <v>1467</v>
      </c>
      <c r="D7" s="432"/>
      <c r="E7" s="432"/>
      <c r="F7" s="433"/>
      <c r="G7" s="211" t="s">
        <v>27</v>
      </c>
      <c r="H7" s="212">
        <v>1.8280000000000001</v>
      </c>
      <c r="I7" s="213">
        <v>1</v>
      </c>
      <c r="J7" s="214">
        <f>6096*2</f>
        <v>12192</v>
      </c>
      <c r="K7" s="214">
        <f>6096*2</f>
        <v>12192</v>
      </c>
      <c r="L7" s="215">
        <f>2*0.85*0.308+2*1.9*0.308</f>
        <v>1.694</v>
      </c>
      <c r="M7" s="239">
        <f>K7*H7/1000</f>
        <v>22.286976000000003</v>
      </c>
      <c r="N7" s="216">
        <f t="shared" ref="N7:N9" si="0">ROUND(M7*I7-I7*L7,1)</f>
        <v>20.6</v>
      </c>
      <c r="Z7" s="219"/>
      <c r="AL7" s="424" t="s">
        <v>1468</v>
      </c>
      <c r="AM7" s="424"/>
      <c r="AN7" s="424"/>
      <c r="AO7" s="424"/>
      <c r="AP7" s="424"/>
      <c r="AQ7" s="424"/>
      <c r="AR7" s="424"/>
      <c r="AS7" s="424"/>
      <c r="AT7" s="424"/>
      <c r="AU7" s="424"/>
    </row>
    <row r="8" spans="2:47" s="218" customFormat="1" ht="189.75" customHeight="1" thickBot="1" x14ac:dyDescent="1.55">
      <c r="B8" s="210">
        <v>2</v>
      </c>
      <c r="C8" s="431" t="s">
        <v>1469</v>
      </c>
      <c r="D8" s="432"/>
      <c r="E8" s="432"/>
      <c r="F8" s="433"/>
      <c r="G8" s="211" t="s">
        <v>27</v>
      </c>
      <c r="H8" s="212">
        <v>1.8280000000000001</v>
      </c>
      <c r="I8" s="213">
        <v>1</v>
      </c>
      <c r="J8" s="214">
        <f>6096*2</f>
        <v>12192</v>
      </c>
      <c r="K8" s="214">
        <f>6096*2</f>
        <v>12192</v>
      </c>
      <c r="L8" s="215">
        <f>2*0.85*0.308</f>
        <v>0.52359999999999995</v>
      </c>
      <c r="M8" s="239">
        <f>K8*H8/1000</f>
        <v>22.286976000000003</v>
      </c>
      <c r="N8" s="216">
        <f t="shared" si="0"/>
        <v>21.8</v>
      </c>
      <c r="Z8" s="219"/>
    </row>
    <row r="9" spans="2:47" s="218" customFormat="1" ht="165" customHeight="1" thickBot="1" x14ac:dyDescent="1.55">
      <c r="B9" s="210">
        <v>3</v>
      </c>
      <c r="C9" s="425" t="s">
        <v>1325</v>
      </c>
      <c r="D9" s="426"/>
      <c r="E9" s="426"/>
      <c r="F9" s="427"/>
      <c r="G9" s="211" t="s">
        <v>29</v>
      </c>
      <c r="H9" s="212">
        <v>1.284</v>
      </c>
      <c r="I9" s="213">
        <v>1</v>
      </c>
      <c r="J9" s="214">
        <v>1510</v>
      </c>
      <c r="K9" s="214">
        <v>1510</v>
      </c>
      <c r="L9" s="215">
        <v>0</v>
      </c>
      <c r="M9" s="239">
        <f t="shared" ref="M9" si="1">H9*K9/1000</f>
        <v>1.9388400000000001</v>
      </c>
      <c r="N9" s="216">
        <f t="shared" si="0"/>
        <v>1.9</v>
      </c>
      <c r="Z9" s="219"/>
    </row>
    <row r="10" spans="2:47" s="218" customFormat="1" ht="155.1" customHeight="1" thickBot="1" x14ac:dyDescent="1.55">
      <c r="B10" s="210">
        <v>4</v>
      </c>
      <c r="C10" s="425" t="s">
        <v>1331</v>
      </c>
      <c r="D10" s="426"/>
      <c r="E10" s="426"/>
      <c r="F10" s="427"/>
      <c r="G10" s="211" t="s">
        <v>35</v>
      </c>
      <c r="H10" s="212">
        <v>0.94399999999999995</v>
      </c>
      <c r="I10" s="213">
        <v>5</v>
      </c>
      <c r="J10" s="214">
        <v>1510</v>
      </c>
      <c r="K10" s="214">
        <v>1510</v>
      </c>
      <c r="L10" s="215">
        <v>0</v>
      </c>
      <c r="M10" s="239">
        <f>H10*K10/1000</f>
        <v>1.4254399999999998</v>
      </c>
      <c r="N10" s="216">
        <f>ROUND(M10*I10-I10*L10,1)</f>
        <v>7.1</v>
      </c>
      <c r="Z10" s="219"/>
    </row>
    <row r="11" spans="2:47" s="218" customFormat="1" ht="155.1" customHeight="1" thickBot="1" x14ac:dyDescent="1.55">
      <c r="B11" s="210">
        <v>5</v>
      </c>
      <c r="C11" s="425" t="s">
        <v>1402</v>
      </c>
      <c r="D11" s="426"/>
      <c r="E11" s="426"/>
      <c r="F11" s="427"/>
      <c r="G11" s="211" t="s">
        <v>35</v>
      </c>
      <c r="H11" s="212">
        <v>0.94399999999999995</v>
      </c>
      <c r="I11" s="213">
        <v>6</v>
      </c>
      <c r="J11" s="214">
        <v>2402</v>
      </c>
      <c r="K11" s="214">
        <v>2251</v>
      </c>
      <c r="L11" s="215">
        <v>0</v>
      </c>
      <c r="M11" s="239">
        <f t="shared" ref="M11" si="2">H11*K11/1000</f>
        <v>2.1249440000000002</v>
      </c>
      <c r="N11" s="216">
        <f>ROUND(M11*I11-I11*L11,1)</f>
        <v>12.7</v>
      </c>
      <c r="Z11" s="219"/>
    </row>
    <row r="12" spans="2:47" s="218" customFormat="1" ht="155.1" customHeight="1" thickBot="1" x14ac:dyDescent="1.55">
      <c r="B12" s="210">
        <v>6</v>
      </c>
      <c r="C12" s="425" t="s">
        <v>1146</v>
      </c>
      <c r="D12" s="426"/>
      <c r="E12" s="426"/>
      <c r="F12" s="427"/>
      <c r="G12" s="211" t="s">
        <v>76</v>
      </c>
      <c r="H12" s="212">
        <v>1.22</v>
      </c>
      <c r="I12" s="213">
        <v>2</v>
      </c>
      <c r="J12" s="214">
        <v>3909</v>
      </c>
      <c r="K12" s="214">
        <v>3847</v>
      </c>
      <c r="L12" s="215">
        <f>0.126+0.114</f>
        <v>0.24</v>
      </c>
      <c r="M12" s="239">
        <f>H12*K12/1000</f>
        <v>4.6933400000000001</v>
      </c>
      <c r="N12" s="216">
        <f>ROUND(M12*I12-I12*L12,1)</f>
        <v>8.9</v>
      </c>
      <c r="Z12" s="219"/>
    </row>
    <row r="13" spans="2:47" s="218" customFormat="1" ht="155.1" customHeight="1" thickBot="1" x14ac:dyDescent="1.55">
      <c r="B13" s="210">
        <v>7</v>
      </c>
      <c r="C13" s="425" t="s">
        <v>1389</v>
      </c>
      <c r="D13" s="426"/>
      <c r="E13" s="426"/>
      <c r="F13" s="427"/>
      <c r="G13" s="211" t="s">
        <v>76</v>
      </c>
      <c r="H13" s="212">
        <v>1.22</v>
      </c>
      <c r="I13" s="213">
        <v>2</v>
      </c>
      <c r="J13" s="214">
        <v>7829</v>
      </c>
      <c r="K13" s="214">
        <v>7829</v>
      </c>
      <c r="L13" s="215">
        <f>0.252+0.1088</f>
        <v>0.36080000000000001</v>
      </c>
      <c r="M13" s="239">
        <f>H13*K13/1000</f>
        <v>9.55138</v>
      </c>
      <c r="N13" s="216">
        <f>ROUND(M13*I13-I13*L13,1)</f>
        <v>18.399999999999999</v>
      </c>
      <c r="Z13" s="219"/>
    </row>
    <row r="14" spans="2:47" s="218" customFormat="1" ht="155.1" customHeight="1" thickBot="1" x14ac:dyDescent="1.55">
      <c r="B14" s="210">
        <v>8</v>
      </c>
      <c r="C14" s="425" t="s">
        <v>1388</v>
      </c>
      <c r="D14" s="426"/>
      <c r="E14" s="426"/>
      <c r="F14" s="427"/>
      <c r="G14" s="211" t="s">
        <v>76</v>
      </c>
      <c r="H14" s="212">
        <v>1.22</v>
      </c>
      <c r="I14" s="213">
        <v>2</v>
      </c>
      <c r="J14" s="214">
        <v>3659</v>
      </c>
      <c r="K14" s="214">
        <v>3569</v>
      </c>
      <c r="L14" s="215">
        <f>0.126+0.114</f>
        <v>0.24</v>
      </c>
      <c r="M14" s="239">
        <f>H14*K14/1000</f>
        <v>4.3541800000000004</v>
      </c>
      <c r="N14" s="216">
        <f t="shared" ref="N14:N30" si="3">ROUND(M14*I14-I14*L14,1)</f>
        <v>8.1999999999999993</v>
      </c>
      <c r="Z14" s="219"/>
    </row>
    <row r="15" spans="2:47" s="218" customFormat="1" ht="155.1" customHeight="1" thickBot="1" x14ac:dyDescent="1.55">
      <c r="B15" s="210">
        <v>9</v>
      </c>
      <c r="C15" s="425" t="s">
        <v>863</v>
      </c>
      <c r="D15" s="426"/>
      <c r="E15" s="426"/>
      <c r="F15" s="427"/>
      <c r="G15" s="211" t="s">
        <v>76</v>
      </c>
      <c r="H15" s="212">
        <v>1.22</v>
      </c>
      <c r="I15" s="213">
        <v>2</v>
      </c>
      <c r="J15" s="214">
        <v>3909</v>
      </c>
      <c r="K15" s="214">
        <v>3847</v>
      </c>
      <c r="L15" s="215">
        <f>0.126+0.114</f>
        <v>0.24</v>
      </c>
      <c r="M15" s="239">
        <f t="shared" ref="M15" si="4">H15*K15/1000</f>
        <v>4.6933400000000001</v>
      </c>
      <c r="N15" s="216">
        <f t="shared" si="3"/>
        <v>8.9</v>
      </c>
      <c r="Z15" s="219"/>
    </row>
    <row r="16" spans="2:47" s="218" customFormat="1" ht="155.1" customHeight="1" thickBot="1" x14ac:dyDescent="1.55">
      <c r="B16" s="210">
        <v>10</v>
      </c>
      <c r="C16" s="425" t="s">
        <v>1391</v>
      </c>
      <c r="D16" s="426"/>
      <c r="E16" s="426"/>
      <c r="F16" s="427"/>
      <c r="G16" s="211" t="s">
        <v>76</v>
      </c>
      <c r="H16" s="212">
        <v>1.22</v>
      </c>
      <c r="I16" s="213">
        <v>2</v>
      </c>
      <c r="J16" s="214">
        <v>7829</v>
      </c>
      <c r="K16" s="214">
        <v>7829</v>
      </c>
      <c r="L16" s="215">
        <v>0.252</v>
      </c>
      <c r="M16" s="239">
        <f>H16*K16/1000</f>
        <v>9.55138</v>
      </c>
      <c r="N16" s="216">
        <f t="shared" si="3"/>
        <v>18.600000000000001</v>
      </c>
      <c r="Z16" s="219"/>
    </row>
    <row r="17" spans="2:46" s="218" customFormat="1" ht="155.1" customHeight="1" thickBot="1" x14ac:dyDescent="1.55">
      <c r="B17" s="210">
        <v>11</v>
      </c>
      <c r="C17" s="425" t="s">
        <v>1390</v>
      </c>
      <c r="D17" s="426"/>
      <c r="E17" s="426"/>
      <c r="F17" s="427"/>
      <c r="G17" s="211" t="s">
        <v>76</v>
      </c>
      <c r="H17" s="212">
        <v>1.22</v>
      </c>
      <c r="I17" s="213">
        <v>2</v>
      </c>
      <c r="J17" s="214">
        <v>3659</v>
      </c>
      <c r="K17" s="214">
        <v>3569</v>
      </c>
      <c r="L17" s="215">
        <f>0.126+0.114</f>
        <v>0.24</v>
      </c>
      <c r="M17" s="239">
        <f>H17*K17/1000</f>
        <v>4.3541800000000004</v>
      </c>
      <c r="N17" s="216">
        <f>ROUND(M17*I17-I17*L17,1)</f>
        <v>8.1999999999999993</v>
      </c>
      <c r="Z17" s="219"/>
    </row>
    <row r="18" spans="2:46" s="218" customFormat="1" ht="155.1" customHeight="1" thickBot="1" x14ac:dyDescent="1.55">
      <c r="B18" s="210">
        <v>12</v>
      </c>
      <c r="C18" s="425" t="s">
        <v>1339</v>
      </c>
      <c r="D18" s="426"/>
      <c r="E18" s="426"/>
      <c r="F18" s="427"/>
      <c r="G18" s="211" t="s">
        <v>76</v>
      </c>
      <c r="H18" s="212">
        <v>1.22</v>
      </c>
      <c r="I18" s="213">
        <v>2</v>
      </c>
      <c r="J18" s="214">
        <v>5486</v>
      </c>
      <c r="K18" s="214">
        <v>5486</v>
      </c>
      <c r="L18" s="215">
        <v>0.126</v>
      </c>
      <c r="M18" s="239">
        <f>H18*K18/1000</f>
        <v>6.69292</v>
      </c>
      <c r="N18" s="216">
        <f>ROUND(M18*I18-I18*L18,1)</f>
        <v>13.1</v>
      </c>
      <c r="Z18" s="219"/>
    </row>
    <row r="19" spans="2:46" s="218" customFormat="1" ht="155.1" customHeight="1" thickBot="1" x14ac:dyDescent="1.55">
      <c r="B19" s="210">
        <v>13</v>
      </c>
      <c r="C19" s="425" t="s">
        <v>1338</v>
      </c>
      <c r="D19" s="426"/>
      <c r="E19" s="426"/>
      <c r="F19" s="427"/>
      <c r="G19" s="211" t="s">
        <v>76</v>
      </c>
      <c r="H19" s="212">
        <v>1.22</v>
      </c>
      <c r="I19" s="213">
        <v>2</v>
      </c>
      <c r="J19" s="214">
        <v>5486</v>
      </c>
      <c r="K19" s="214">
        <v>5486</v>
      </c>
      <c r="L19" s="215">
        <v>0.15834000000000001</v>
      </c>
      <c r="M19" s="239">
        <f t="shared" ref="M19" si="5">H19*K19/1000</f>
        <v>6.69292</v>
      </c>
      <c r="N19" s="216">
        <f>ROUND(M19*I19-I19*L19,1)</f>
        <v>13.1</v>
      </c>
      <c r="Z19" s="219"/>
    </row>
    <row r="20" spans="2:46" s="218" customFormat="1" ht="155.1" customHeight="1" thickBot="1" x14ac:dyDescent="1.55">
      <c r="B20" s="210">
        <v>14</v>
      </c>
      <c r="C20" s="425" t="s">
        <v>1470</v>
      </c>
      <c r="D20" s="426"/>
      <c r="E20" s="426"/>
      <c r="F20" s="427"/>
      <c r="G20" s="211" t="s">
        <v>35</v>
      </c>
      <c r="H20" s="212">
        <v>0.94399999999999995</v>
      </c>
      <c r="I20" s="213">
        <v>2</v>
      </c>
      <c r="J20" s="214">
        <v>2948</v>
      </c>
      <c r="K20" s="214">
        <v>2771</v>
      </c>
      <c r="L20" s="215">
        <v>0</v>
      </c>
      <c r="M20" s="239">
        <f>ROUNDUP(H20*K20/1000,1)</f>
        <v>2.7</v>
      </c>
      <c r="N20" s="217">
        <f t="shared" ref="N20:N21" si="6">M20*I20-L20*I20</f>
        <v>5.4</v>
      </c>
    </row>
    <row r="21" spans="2:46" s="218" customFormat="1" ht="155.1" customHeight="1" thickBot="1" x14ac:dyDescent="1.55">
      <c r="B21" s="210">
        <v>15</v>
      </c>
      <c r="C21" s="425" t="s">
        <v>1471</v>
      </c>
      <c r="D21" s="426"/>
      <c r="E21" s="426"/>
      <c r="F21" s="427"/>
      <c r="G21" s="211" t="s">
        <v>35</v>
      </c>
      <c r="H21" s="212">
        <v>0.94399999999999995</v>
      </c>
      <c r="I21" s="213">
        <v>1</v>
      </c>
      <c r="J21" s="214">
        <v>1629</v>
      </c>
      <c r="K21" s="214">
        <v>1629</v>
      </c>
      <c r="L21" s="215">
        <v>0</v>
      </c>
      <c r="M21" s="239">
        <f>ROUNDUP(H21*K21/1000,1)</f>
        <v>1.6</v>
      </c>
      <c r="N21" s="217">
        <f t="shared" si="6"/>
        <v>1.6</v>
      </c>
    </row>
    <row r="22" spans="2:46" s="218" customFormat="1" ht="249.95" customHeight="1" thickBot="1" x14ac:dyDescent="1.55">
      <c r="B22" s="210">
        <v>16</v>
      </c>
      <c r="C22" s="428" t="s">
        <v>1472</v>
      </c>
      <c r="D22" s="429"/>
      <c r="E22" s="429"/>
      <c r="F22" s="430"/>
      <c r="G22" s="222" t="s">
        <v>1220</v>
      </c>
      <c r="H22" s="223">
        <v>3.58</v>
      </c>
      <c r="I22" s="224">
        <v>2</v>
      </c>
      <c r="J22" s="214" t="s">
        <v>160</v>
      </c>
      <c r="K22" s="214" t="s">
        <v>160</v>
      </c>
      <c r="L22" s="225">
        <f>1.9*0.308</f>
        <v>0.58519999999999994</v>
      </c>
      <c r="M22" s="226">
        <f>H22</f>
        <v>3.58</v>
      </c>
      <c r="N22" s="227">
        <f>ROUND(M22*I22-L22*I22,1)</f>
        <v>6</v>
      </c>
      <c r="Z22" s="219"/>
    </row>
    <row r="23" spans="2:46" s="218" customFormat="1" ht="210.75" customHeight="1" thickBot="1" x14ac:dyDescent="1.55">
      <c r="B23" s="210">
        <v>17</v>
      </c>
      <c r="C23" s="416" t="s">
        <v>1473</v>
      </c>
      <c r="D23" s="417"/>
      <c r="E23" s="417"/>
      <c r="F23" s="418"/>
      <c r="G23" s="211" t="s">
        <v>1233</v>
      </c>
      <c r="H23" s="220">
        <v>2.0419999999999998</v>
      </c>
      <c r="I23" s="221">
        <v>1</v>
      </c>
      <c r="J23" s="214" t="s">
        <v>160</v>
      </c>
      <c r="K23" s="214" t="s">
        <v>160</v>
      </c>
      <c r="L23" s="215">
        <f>0.85*0.308+6*2*0.3*0.21</f>
        <v>1.0177999999999998</v>
      </c>
      <c r="M23" s="239">
        <f t="shared" ref="M23:M27" si="7">H23*I23</f>
        <v>2.0419999999999998</v>
      </c>
      <c r="N23" s="216">
        <f t="shared" si="3"/>
        <v>1</v>
      </c>
      <c r="Z23" s="219"/>
    </row>
    <row r="24" spans="2:46" s="218" customFormat="1" ht="210.75" customHeight="1" thickBot="1" x14ac:dyDescent="1.55">
      <c r="B24" s="210">
        <v>18</v>
      </c>
      <c r="C24" s="416" t="s">
        <v>1474</v>
      </c>
      <c r="D24" s="417"/>
      <c r="E24" s="417"/>
      <c r="F24" s="418"/>
      <c r="G24" s="211" t="s">
        <v>1394</v>
      </c>
      <c r="H24" s="220">
        <v>1.8951720000000001</v>
      </c>
      <c r="I24" s="221">
        <v>1</v>
      </c>
      <c r="J24" s="214" t="s">
        <v>160</v>
      </c>
      <c r="K24" s="214" t="s">
        <v>160</v>
      </c>
      <c r="L24" s="215">
        <v>0.751525</v>
      </c>
      <c r="M24" s="239">
        <f t="shared" si="7"/>
        <v>1.8951720000000001</v>
      </c>
      <c r="N24" s="216">
        <f t="shared" si="3"/>
        <v>1.1000000000000001</v>
      </c>
      <c r="Z24" s="219"/>
    </row>
    <row r="25" spans="2:46" s="218" customFormat="1" ht="210.75" customHeight="1" thickBot="1" x14ac:dyDescent="1.55">
      <c r="B25" s="210">
        <v>19</v>
      </c>
      <c r="C25" s="416" t="s">
        <v>1475</v>
      </c>
      <c r="D25" s="417"/>
      <c r="E25" s="417"/>
      <c r="F25" s="418"/>
      <c r="G25" s="211" t="s">
        <v>1110</v>
      </c>
      <c r="H25" s="220">
        <v>2.0419999999999998</v>
      </c>
      <c r="I25" s="221">
        <v>1</v>
      </c>
      <c r="J25" s="214" t="s">
        <v>160</v>
      </c>
      <c r="K25" s="214" t="s">
        <v>160</v>
      </c>
      <c r="L25" s="215">
        <f>0.85*0.308+6*2*0.3*0.21</f>
        <v>1.0177999999999998</v>
      </c>
      <c r="M25" s="239">
        <f t="shared" si="7"/>
        <v>2.0419999999999998</v>
      </c>
      <c r="N25" s="216">
        <f t="shared" si="3"/>
        <v>1</v>
      </c>
      <c r="Z25" s="219"/>
    </row>
    <row r="26" spans="2:46" s="218" customFormat="1" ht="210.75" customHeight="1" thickBot="1" x14ac:dyDescent="1.55">
      <c r="B26" s="210">
        <v>20</v>
      </c>
      <c r="C26" s="416" t="s">
        <v>1476</v>
      </c>
      <c r="D26" s="417"/>
      <c r="E26" s="417"/>
      <c r="F26" s="418"/>
      <c r="G26" s="211" t="s">
        <v>1394</v>
      </c>
      <c r="H26" s="220">
        <v>1.8951720000000001</v>
      </c>
      <c r="I26" s="221">
        <v>1</v>
      </c>
      <c r="J26" s="214" t="s">
        <v>160</v>
      </c>
      <c r="K26" s="214" t="s">
        <v>160</v>
      </c>
      <c r="L26" s="215">
        <v>0.751525</v>
      </c>
      <c r="M26" s="239">
        <f t="shared" si="7"/>
        <v>1.8951720000000001</v>
      </c>
      <c r="N26" s="216">
        <f t="shared" si="3"/>
        <v>1.1000000000000001</v>
      </c>
      <c r="Z26" s="219"/>
      <c r="AK26" s="424"/>
      <c r="AL26" s="424"/>
      <c r="AM26" s="424"/>
      <c r="AN26" s="424"/>
      <c r="AO26" s="424"/>
      <c r="AP26" s="424"/>
      <c r="AQ26" s="424"/>
      <c r="AR26" s="424"/>
      <c r="AS26" s="424"/>
      <c r="AT26" s="424"/>
    </row>
    <row r="27" spans="2:46" s="218" customFormat="1" ht="210.75" customHeight="1" thickBot="1" x14ac:dyDescent="1.55">
      <c r="B27" s="210">
        <v>21</v>
      </c>
      <c r="C27" s="416" t="s">
        <v>1477</v>
      </c>
      <c r="D27" s="417"/>
      <c r="E27" s="417"/>
      <c r="F27" s="418"/>
      <c r="G27" s="211" t="s">
        <v>1397</v>
      </c>
      <c r="H27" s="220">
        <v>0.83499999999999996</v>
      </c>
      <c r="I27" s="221">
        <v>1</v>
      </c>
      <c r="J27" s="214" t="s">
        <v>160</v>
      </c>
      <c r="K27" s="214" t="s">
        <v>160</v>
      </c>
      <c r="L27" s="215">
        <v>0.33679999999999999</v>
      </c>
      <c r="M27" s="239">
        <f t="shared" si="7"/>
        <v>0.83499999999999996</v>
      </c>
      <c r="N27" s="216">
        <f t="shared" si="3"/>
        <v>0.5</v>
      </c>
      <c r="Z27" s="219"/>
    </row>
    <row r="28" spans="2:46" s="218" customFormat="1" ht="207" customHeight="1" thickBot="1" x14ac:dyDescent="1.55">
      <c r="B28" s="210">
        <v>22</v>
      </c>
      <c r="C28" s="416" t="s">
        <v>1478</v>
      </c>
      <c r="D28" s="417"/>
      <c r="E28" s="417"/>
      <c r="F28" s="418"/>
      <c r="G28" s="211" t="s">
        <v>1399</v>
      </c>
      <c r="H28" s="220">
        <f>H27</f>
        <v>0.83499999999999996</v>
      </c>
      <c r="I28" s="221">
        <v>1</v>
      </c>
      <c r="J28" s="214" t="s">
        <v>160</v>
      </c>
      <c r="K28" s="214" t="s">
        <v>160</v>
      </c>
      <c r="L28" s="215">
        <f>L27</f>
        <v>0.33679999999999999</v>
      </c>
      <c r="M28" s="239">
        <f>H28*I28</f>
        <v>0.83499999999999996</v>
      </c>
      <c r="N28" s="216">
        <f t="shared" si="3"/>
        <v>0.5</v>
      </c>
      <c r="Z28" s="219"/>
    </row>
    <row r="29" spans="2:46" s="218" customFormat="1" ht="210.75" customHeight="1" thickBot="1" x14ac:dyDescent="1.55">
      <c r="B29" s="210">
        <v>23</v>
      </c>
      <c r="C29" s="416" t="s">
        <v>1479</v>
      </c>
      <c r="D29" s="417"/>
      <c r="E29" s="417"/>
      <c r="F29" s="418"/>
      <c r="G29" s="211" t="s">
        <v>1397</v>
      </c>
      <c r="H29" s="220">
        <v>0.83499999999999996</v>
      </c>
      <c r="I29" s="221">
        <v>1</v>
      </c>
      <c r="J29" s="214" t="s">
        <v>160</v>
      </c>
      <c r="K29" s="214" t="s">
        <v>160</v>
      </c>
      <c r="L29" s="215">
        <v>0.33679999999999999</v>
      </c>
      <c r="M29" s="239">
        <f t="shared" ref="M29" si="8">H29*I29</f>
        <v>0.83499999999999996</v>
      </c>
      <c r="N29" s="216">
        <f t="shared" si="3"/>
        <v>0.5</v>
      </c>
      <c r="Z29" s="219"/>
    </row>
    <row r="30" spans="2:46" s="218" customFormat="1" ht="207" customHeight="1" thickBot="1" x14ac:dyDescent="1.55">
      <c r="B30" s="210">
        <v>24</v>
      </c>
      <c r="C30" s="416" t="s">
        <v>1480</v>
      </c>
      <c r="D30" s="417"/>
      <c r="E30" s="417"/>
      <c r="F30" s="418"/>
      <c r="G30" s="211" t="s">
        <v>1399</v>
      </c>
      <c r="H30" s="220">
        <f>H29</f>
        <v>0.83499999999999996</v>
      </c>
      <c r="I30" s="221">
        <v>1</v>
      </c>
      <c r="J30" s="214" t="s">
        <v>160</v>
      </c>
      <c r="K30" s="214" t="s">
        <v>160</v>
      </c>
      <c r="L30" s="215">
        <f>L29</f>
        <v>0.33679999999999999</v>
      </c>
      <c r="M30" s="239">
        <f>H30*I30</f>
        <v>0.83499999999999996</v>
      </c>
      <c r="N30" s="216">
        <f t="shared" si="3"/>
        <v>0.5</v>
      </c>
      <c r="Z30" s="219"/>
    </row>
    <row r="31" spans="2:46" s="50" customFormat="1" ht="156" customHeight="1" thickBot="1" x14ac:dyDescent="1.1000000000000001">
      <c r="B31" s="419" t="s">
        <v>30</v>
      </c>
      <c r="C31" s="420"/>
      <c r="D31" s="420"/>
      <c r="E31" s="420"/>
      <c r="F31" s="420"/>
      <c r="G31" s="420"/>
      <c r="H31" s="420"/>
      <c r="I31" s="420"/>
      <c r="J31" s="420"/>
      <c r="K31" s="420"/>
      <c r="L31" s="420"/>
      <c r="M31" s="421"/>
      <c r="N31" s="229">
        <f>SUM(N7:N30)</f>
        <v>180.7</v>
      </c>
    </row>
    <row r="32" spans="2:46" s="50" customFormat="1" ht="200.1" customHeight="1" thickBot="1" x14ac:dyDescent="1.1000000000000001">
      <c r="B32" s="437" t="s">
        <v>1351</v>
      </c>
      <c r="C32" s="438"/>
      <c r="D32" s="438"/>
      <c r="E32" s="438"/>
      <c r="F32" s="438"/>
      <c r="G32" s="438"/>
      <c r="H32" s="438"/>
      <c r="I32" s="438"/>
      <c r="J32" s="438"/>
      <c r="K32" s="438"/>
      <c r="L32" s="438"/>
      <c r="M32" s="439"/>
      <c r="N32" s="240">
        <f>N31*2</f>
        <v>361.4</v>
      </c>
    </row>
    <row r="33" spans="2:18" s="50" customFormat="1" ht="200.1" customHeight="1" x14ac:dyDescent="1.05">
      <c r="B33" s="422" t="s">
        <v>320</v>
      </c>
      <c r="C33" s="422"/>
      <c r="D33" s="422"/>
      <c r="E33" s="422"/>
      <c r="F33" s="422"/>
      <c r="G33" s="422"/>
      <c r="H33" s="422"/>
      <c r="I33" s="422" t="s">
        <v>319</v>
      </c>
      <c r="J33" s="422"/>
      <c r="K33" s="422"/>
      <c r="L33" s="422"/>
      <c r="M33" s="422"/>
      <c r="N33" s="422"/>
    </row>
    <row r="34" spans="2:18" s="51" customFormat="1" ht="409.5" customHeight="1" thickBot="1" x14ac:dyDescent="1.1499999999999999">
      <c r="B34" s="423"/>
      <c r="C34" s="423"/>
      <c r="D34" s="423"/>
      <c r="E34" s="423"/>
      <c r="F34" s="423"/>
      <c r="G34" s="423"/>
      <c r="H34" s="423"/>
      <c r="I34" s="423"/>
      <c r="J34" s="423"/>
      <c r="K34" s="423"/>
      <c r="L34" s="423"/>
      <c r="M34" s="423"/>
      <c r="N34" s="423"/>
    </row>
    <row r="35" spans="2:18" s="58" customFormat="1" ht="129.75" customHeight="1" thickBot="1" x14ac:dyDescent="1.1499999999999999">
      <c r="B35" s="53" t="s">
        <v>45</v>
      </c>
      <c r="C35" s="54"/>
      <c r="D35" s="54"/>
      <c r="E35" s="54"/>
      <c r="F35" s="54"/>
      <c r="G35" s="54"/>
      <c r="H35" s="54"/>
      <c r="I35" s="54"/>
      <c r="J35" s="54"/>
      <c r="K35" s="54"/>
      <c r="L35" s="54"/>
      <c r="M35" s="54"/>
      <c r="N35" s="55"/>
      <c r="O35" s="56"/>
      <c r="P35" s="68"/>
      <c r="Q35" s="35"/>
      <c r="R35" s="35"/>
    </row>
    <row r="36" spans="2:18" s="51" customFormat="1" ht="174.95" customHeight="1" x14ac:dyDescent="1.1000000000000001"/>
  </sheetData>
  <mergeCells count="36">
    <mergeCell ref="C16:F16"/>
    <mergeCell ref="C6:G6"/>
    <mergeCell ref="B2:F3"/>
    <mergeCell ref="G2:K3"/>
    <mergeCell ref="L2:N3"/>
    <mergeCell ref="B4:N4"/>
    <mergeCell ref="B5:N5"/>
    <mergeCell ref="C11:F11"/>
    <mergeCell ref="C12:F12"/>
    <mergeCell ref="C13:F13"/>
    <mergeCell ref="C14:F14"/>
    <mergeCell ref="C15:F15"/>
    <mergeCell ref="C7:F7"/>
    <mergeCell ref="AL7:AU7"/>
    <mergeCell ref="C8:F8"/>
    <mergeCell ref="C9:F9"/>
    <mergeCell ref="C10:F10"/>
    <mergeCell ref="C23:F23"/>
    <mergeCell ref="C24:F24"/>
    <mergeCell ref="C25:F25"/>
    <mergeCell ref="C26:F26"/>
    <mergeCell ref="C17:F17"/>
    <mergeCell ref="C18:F18"/>
    <mergeCell ref="C19:F19"/>
    <mergeCell ref="C20:F20"/>
    <mergeCell ref="C21:F21"/>
    <mergeCell ref="C22:F22"/>
    <mergeCell ref="B33:H34"/>
    <mergeCell ref="I33:N34"/>
    <mergeCell ref="B32:M32"/>
    <mergeCell ref="AK26:AT26"/>
    <mergeCell ref="C27:F27"/>
    <mergeCell ref="C29:F29"/>
    <mergeCell ref="C30:F30"/>
    <mergeCell ref="B31:M31"/>
    <mergeCell ref="C28:F28"/>
  </mergeCells>
  <printOptions horizontalCentered="1"/>
  <pageMargins left="0.25" right="0.25" top="0.25" bottom="0.25" header="0.5" footer="0.255"/>
  <pageSetup paperSize="9" scale="10"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EDDF7-2C30-450A-9DA0-CDC274C298D0}">
  <sheetPr>
    <tabColor rgb="FF00B0F0"/>
    <pageSetUpPr fitToPage="1"/>
  </sheetPr>
  <dimension ref="B1:M35"/>
  <sheetViews>
    <sheetView rightToLeft="1" tabSelected="1" view="pageBreakPreview" zoomScale="70" zoomScaleNormal="85" zoomScaleSheetLayoutView="70" workbookViewId="0">
      <selection activeCell="I60" sqref="I60:N61"/>
    </sheetView>
  </sheetViews>
  <sheetFormatPr defaultRowHeight="15" x14ac:dyDescent="0.25"/>
  <cols>
    <col min="1" max="1" width="4.85546875" customWidth="1"/>
    <col min="4" max="4" width="11.85546875" customWidth="1"/>
    <col min="5" max="5" width="24" customWidth="1"/>
    <col min="7" max="7" width="20.140625" customWidth="1"/>
    <col min="8" max="8" width="18.7109375" customWidth="1"/>
    <col min="9" max="9" width="16.285156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1526</v>
      </c>
      <c r="G11" s="323"/>
      <c r="H11" s="323"/>
      <c r="I11" s="324"/>
      <c r="J11" s="331" t="s">
        <v>1536</v>
      </c>
      <c r="K11" s="332"/>
      <c r="L11" s="332"/>
      <c r="M11" s="333"/>
    </row>
    <row r="12" spans="2:13" ht="15.75" customHeight="1" x14ac:dyDescent="0.25">
      <c r="B12" s="325"/>
      <c r="C12" s="326"/>
      <c r="D12" s="326"/>
      <c r="E12" s="327"/>
      <c r="F12" s="325"/>
      <c r="G12" s="326"/>
      <c r="H12" s="326"/>
      <c r="I12" s="327"/>
      <c r="J12" s="334"/>
      <c r="K12" s="335"/>
      <c r="L12" s="335"/>
      <c r="M12" s="336"/>
    </row>
    <row r="13" spans="2:13" ht="25.5" customHeight="1" thickBot="1" x14ac:dyDescent="0.3">
      <c r="B13" s="328"/>
      <c r="C13" s="329"/>
      <c r="D13" s="329"/>
      <c r="E13" s="330"/>
      <c r="F13" s="328"/>
      <c r="G13" s="329"/>
      <c r="H13" s="329"/>
      <c r="I13" s="330"/>
      <c r="J13" s="337"/>
      <c r="K13" s="338"/>
      <c r="L13" s="338"/>
      <c r="M13" s="339"/>
    </row>
    <row r="14" spans="2:13" ht="15" customHeight="1" x14ac:dyDescent="0.25">
      <c r="B14" s="322" t="s">
        <v>6</v>
      </c>
      <c r="C14" s="323"/>
      <c r="D14" s="323"/>
      <c r="E14" s="324"/>
      <c r="F14" s="322" t="s">
        <v>7</v>
      </c>
      <c r="G14" s="323"/>
      <c r="H14" s="323"/>
      <c r="I14" s="324"/>
      <c r="J14" s="331" t="s">
        <v>430</v>
      </c>
      <c r="K14" s="332"/>
      <c r="L14" s="332"/>
      <c r="M14" s="333"/>
    </row>
    <row r="15" spans="2:13" ht="15" customHeight="1" x14ac:dyDescent="0.25">
      <c r="B15" s="325"/>
      <c r="C15" s="326"/>
      <c r="D15" s="326"/>
      <c r="E15" s="327"/>
      <c r="F15" s="325"/>
      <c r="G15" s="326"/>
      <c r="H15" s="326"/>
      <c r="I15" s="327"/>
      <c r="J15" s="334"/>
      <c r="K15" s="335"/>
      <c r="L15" s="335"/>
      <c r="M15" s="336"/>
    </row>
    <row r="16" spans="2:13" ht="19.5" customHeight="1" thickBot="1" x14ac:dyDescent="0.3">
      <c r="B16" s="328"/>
      <c r="C16" s="329"/>
      <c r="D16" s="329"/>
      <c r="E16" s="330"/>
      <c r="F16" s="328"/>
      <c r="G16" s="329"/>
      <c r="H16" s="329"/>
      <c r="I16" s="330"/>
      <c r="J16" s="337"/>
      <c r="K16" s="338"/>
      <c r="L16" s="338"/>
      <c r="M16" s="339"/>
    </row>
    <row r="17" spans="2:13" ht="15" customHeight="1" x14ac:dyDescent="0.25">
      <c r="B17" s="287" t="s">
        <v>833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1540</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52.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835</v>
      </c>
      <c r="F28" s="316"/>
      <c r="G28" s="316"/>
      <c r="H28" s="313"/>
      <c r="I28" s="318" t="s">
        <v>1537</v>
      </c>
      <c r="J28" s="319"/>
      <c r="K28" s="312" t="s">
        <v>16</v>
      </c>
      <c r="L28" s="316"/>
      <c r="M28" s="313"/>
    </row>
    <row r="29" spans="2:13" ht="49.5" customHeight="1" thickBot="1" x14ac:dyDescent="0.3">
      <c r="B29" s="311"/>
      <c r="C29" s="314"/>
      <c r="D29" s="315"/>
      <c r="E29" s="314"/>
      <c r="F29" s="317"/>
      <c r="G29" s="317"/>
      <c r="H29" s="315"/>
      <c r="I29" s="320"/>
      <c r="J29" s="321"/>
      <c r="K29" s="314"/>
      <c r="L29" s="317"/>
      <c r="M29" s="315"/>
    </row>
    <row r="30" spans="2:13" ht="36" customHeight="1" thickBot="1" x14ac:dyDescent="0.3">
      <c r="B30" s="284"/>
      <c r="C30" s="285"/>
      <c r="D30" s="285"/>
      <c r="E30" s="285"/>
      <c r="F30" s="285"/>
      <c r="G30" s="285"/>
      <c r="H30" s="285"/>
      <c r="I30" s="285"/>
      <c r="J30" s="285"/>
      <c r="K30" s="285"/>
      <c r="L30" s="285"/>
      <c r="M30" s="286"/>
    </row>
    <row r="31" spans="2:13" ht="18.75" customHeight="1" x14ac:dyDescent="0.25">
      <c r="B31" s="272" t="s">
        <v>17</v>
      </c>
      <c r="C31" s="273"/>
      <c r="D31" s="273"/>
      <c r="E31" s="274"/>
      <c r="F31" s="272" t="s">
        <v>18</v>
      </c>
      <c r="G31" s="273"/>
      <c r="H31" s="273"/>
      <c r="I31" s="274"/>
      <c r="J31" s="272" t="s">
        <v>19</v>
      </c>
      <c r="K31" s="273"/>
      <c r="L31" s="273"/>
      <c r="M31" s="274"/>
    </row>
    <row r="32" spans="2:13" ht="29.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82" customFormat="1" ht="22.5" customHeight="1" thickBot="1" x14ac:dyDescent="0.3">
      <c r="B35" s="269" t="s">
        <v>61</v>
      </c>
      <c r="C35" s="270"/>
      <c r="D35" s="270"/>
      <c r="E35" s="270"/>
      <c r="F35" s="270"/>
      <c r="G35" s="270"/>
      <c r="H35" s="270"/>
      <c r="I35" s="270"/>
      <c r="J35" s="270"/>
      <c r="K35" s="270"/>
      <c r="L35" s="270"/>
      <c r="M35" s="271"/>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25" top="0.75" bottom="0.75" header="0.3" footer="0.3"/>
  <pageSetup paperSize="9" scale="56" orientation="portrait" r:id="rId1"/>
  <colBreaks count="1" manualBreakCount="1">
    <brk id="13" max="1048575" man="1"/>
  </colBreaks>
  <drawing r:id="rId2"/>
  <legacyDrawing r:id="rId3"/>
  <oleObjects>
    <mc:AlternateContent xmlns:mc="http://schemas.openxmlformats.org/markup-compatibility/2006">
      <mc:Choice Requires="x14">
        <oleObject progId="PBrush" shapeId="3057670" r:id="rId4">
          <objectPr defaultSize="0" autoPict="0" r:id="rId5">
            <anchor moveWithCells="1" sizeWithCells="1">
              <from>
                <xdr:col>0</xdr:col>
                <xdr:colOff>0</xdr:colOff>
                <xdr:row>3</xdr:row>
                <xdr:rowOff>85725</xdr:rowOff>
              </from>
              <to>
                <xdr:col>2</xdr:col>
                <xdr:colOff>28575</xdr:colOff>
                <xdr:row>7</xdr:row>
                <xdr:rowOff>9525</xdr:rowOff>
              </to>
            </anchor>
          </objectPr>
        </oleObject>
      </mc:Choice>
      <mc:Fallback>
        <oleObject progId="PBrush" shapeId="3057670" r:id="rId4"/>
      </mc:Fallback>
    </mc:AlternateContent>
  </oleObjects>
  <mc:AlternateContent xmlns:mc="http://schemas.openxmlformats.org/markup-compatibility/2006">
    <mc:Choice Requires="x14">
      <controls>
        <mc:AlternateContent xmlns:mc="http://schemas.openxmlformats.org/markup-compatibility/2006">
          <mc:Choice Requires="x14">
            <control shapeId="3057665" r:id="rId6" name="Check Box 1">
              <controlPr defaultSize="0" autoFill="0" autoLine="0" autoPict="0">
                <anchor moveWithCells="1">
                  <from>
                    <xdr:col>3</xdr:col>
                    <xdr:colOff>381000</xdr:colOff>
                    <xdr:row>35</xdr:row>
                    <xdr:rowOff>0</xdr:rowOff>
                  </from>
                  <to>
                    <xdr:col>4</xdr:col>
                    <xdr:colOff>419100</xdr:colOff>
                    <xdr:row>36</xdr:row>
                    <xdr:rowOff>38100</xdr:rowOff>
                  </to>
                </anchor>
              </controlPr>
            </control>
          </mc:Choice>
        </mc:AlternateContent>
        <mc:AlternateContent xmlns:mc="http://schemas.openxmlformats.org/markup-compatibility/2006">
          <mc:Choice Requires="x14">
            <control shapeId="3057666" r:id="rId7" name="Check Box 2">
              <controlPr defaultSize="0" autoFill="0" autoLine="0" autoPict="0">
                <anchor moveWithCells="1">
                  <from>
                    <xdr:col>6</xdr:col>
                    <xdr:colOff>180975</xdr:colOff>
                    <xdr:row>35</xdr:row>
                    <xdr:rowOff>0</xdr:rowOff>
                  </from>
                  <to>
                    <xdr:col>6</xdr:col>
                    <xdr:colOff>1009650</xdr:colOff>
                    <xdr:row>36</xdr:row>
                    <xdr:rowOff>9525</xdr:rowOff>
                  </to>
                </anchor>
              </controlPr>
            </control>
          </mc:Choice>
        </mc:AlternateContent>
        <mc:AlternateContent xmlns:mc="http://schemas.openxmlformats.org/markup-compatibility/2006">
          <mc:Choice Requires="x14">
            <control shapeId="3057667"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3057668" r:id="rId9" name="Check Box 4">
              <controlPr defaultSize="0" autoFill="0" autoLine="0" autoPict="0">
                <anchor moveWithCells="1">
                  <from>
                    <xdr:col>10</xdr:col>
                    <xdr:colOff>381000</xdr:colOff>
                    <xdr:row>35</xdr:row>
                    <xdr:rowOff>0</xdr:rowOff>
                  </from>
                  <to>
                    <xdr:col>11</xdr:col>
                    <xdr:colOff>609600</xdr:colOff>
                    <xdr:row>36</xdr:row>
                    <xdr:rowOff>38100</xdr:rowOff>
                  </to>
                </anchor>
              </controlPr>
            </control>
          </mc:Choice>
        </mc:AlternateContent>
        <mc:AlternateContent xmlns:mc="http://schemas.openxmlformats.org/markup-compatibility/2006">
          <mc:Choice Requires="x14">
            <control shapeId="3057669" r:id="rId10" name="Check Box 5">
              <controlPr defaultSize="0" autoFill="0" autoLine="0" autoPict="0">
                <anchor moveWithCells="1">
                  <from>
                    <xdr:col>11</xdr:col>
                    <xdr:colOff>552450</xdr:colOff>
                    <xdr:row>35</xdr:row>
                    <xdr:rowOff>0</xdr:rowOff>
                  </from>
                  <to>
                    <xdr:col>12</xdr:col>
                    <xdr:colOff>628650</xdr:colOff>
                    <xdr:row>36</xdr:row>
                    <xdr:rowOff>38100</xdr:rowOff>
                  </to>
                </anchor>
              </controlPr>
            </control>
          </mc:Choice>
        </mc:AlternateContent>
        <mc:AlternateContent xmlns:mc="http://schemas.openxmlformats.org/markup-compatibility/2006">
          <mc:Choice Requires="x14">
            <control shapeId="3057671" r:id="rId11" name="Check Box 7">
              <controlPr defaultSize="0" autoFill="0" autoLine="0" autoPict="0">
                <anchor moveWithCells="1">
                  <from>
                    <xdr:col>2</xdr:col>
                    <xdr:colOff>476250</xdr:colOff>
                    <xdr:row>34</xdr:row>
                    <xdr:rowOff>47625</xdr:rowOff>
                  </from>
                  <to>
                    <xdr:col>3</xdr:col>
                    <xdr:colOff>180975</xdr:colOff>
                    <xdr:row>34</xdr:row>
                    <xdr:rowOff>247650</xdr:rowOff>
                  </to>
                </anchor>
              </controlPr>
            </control>
          </mc:Choice>
        </mc:AlternateContent>
        <mc:AlternateContent xmlns:mc="http://schemas.openxmlformats.org/markup-compatibility/2006">
          <mc:Choice Requires="x14">
            <control shapeId="3057672" r:id="rId12" name="Check Box 8">
              <controlPr defaultSize="0" autoFill="0" autoLine="0" autoPict="0">
                <anchor moveWithCells="1">
                  <from>
                    <xdr:col>4</xdr:col>
                    <xdr:colOff>400050</xdr:colOff>
                    <xdr:row>34</xdr:row>
                    <xdr:rowOff>57150</xdr:rowOff>
                  </from>
                  <to>
                    <xdr:col>4</xdr:col>
                    <xdr:colOff>657225</xdr:colOff>
                    <xdr:row>34</xdr:row>
                    <xdr:rowOff>247650</xdr:rowOff>
                  </to>
                </anchor>
              </controlPr>
            </control>
          </mc:Choice>
        </mc:AlternateContent>
        <mc:AlternateContent xmlns:mc="http://schemas.openxmlformats.org/markup-compatibility/2006">
          <mc:Choice Requires="x14">
            <control shapeId="3057673" r:id="rId13" name="Check Box 9">
              <controlPr defaultSize="0" autoFill="0" autoLine="0" autoPict="0">
                <anchor moveWithCells="1">
                  <from>
                    <xdr:col>7</xdr:col>
                    <xdr:colOff>1104900</xdr:colOff>
                    <xdr:row>34</xdr:row>
                    <xdr:rowOff>57150</xdr:rowOff>
                  </from>
                  <to>
                    <xdr:col>8</xdr:col>
                    <xdr:colOff>85725</xdr:colOff>
                    <xdr:row>34</xdr:row>
                    <xdr:rowOff>228600</xdr:rowOff>
                  </to>
                </anchor>
              </controlPr>
            </control>
          </mc:Choice>
        </mc:AlternateContent>
        <mc:AlternateContent xmlns:mc="http://schemas.openxmlformats.org/markup-compatibility/2006">
          <mc:Choice Requires="x14">
            <control shapeId="3057674" r:id="rId14" name="Check Box 10">
              <controlPr defaultSize="0" autoFill="0" autoLine="0" autoPict="0">
                <anchor moveWithCells="1">
                  <from>
                    <xdr:col>6</xdr:col>
                    <xdr:colOff>457200</xdr:colOff>
                    <xdr:row>34</xdr:row>
                    <xdr:rowOff>66675</xdr:rowOff>
                  </from>
                  <to>
                    <xdr:col>6</xdr:col>
                    <xdr:colOff>657225</xdr:colOff>
                    <xdr:row>34</xdr:row>
                    <xdr:rowOff>276225</xdr:rowOff>
                  </to>
                </anchor>
              </controlPr>
            </control>
          </mc:Choice>
        </mc:AlternateContent>
        <mc:AlternateContent xmlns:mc="http://schemas.openxmlformats.org/markup-compatibility/2006">
          <mc:Choice Requires="x14">
            <control shapeId="3057675" r:id="rId15" name="Check Box 11">
              <controlPr defaultSize="0" autoFill="0" autoLine="0" autoPict="0">
                <anchor moveWithCells="1">
                  <from>
                    <xdr:col>9</xdr:col>
                    <xdr:colOff>409575</xdr:colOff>
                    <xdr:row>34</xdr:row>
                    <xdr:rowOff>66675</xdr:rowOff>
                  </from>
                  <to>
                    <xdr:col>10</xdr:col>
                    <xdr:colOff>228600</xdr:colOff>
                    <xdr:row>34</xdr:row>
                    <xdr:rowOff>228600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67F74-243E-4055-970D-8AA00BF27148}">
  <sheetPr>
    <tabColor rgb="FF0070C0"/>
    <pageSetUpPr fitToPage="1"/>
  </sheetPr>
  <dimension ref="B1:P39"/>
  <sheetViews>
    <sheetView rightToLeft="1" tabSelected="1" view="pageBreakPreview" topLeftCell="B1" zoomScale="70" zoomScaleNormal="85" zoomScaleSheetLayoutView="70" workbookViewId="0">
      <selection activeCell="I60" sqref="I60:N61"/>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1527</v>
      </c>
      <c r="G11" s="332"/>
      <c r="H11" s="332"/>
      <c r="I11" s="333"/>
      <c r="J11" s="331" t="s">
        <v>1536</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6" ht="15" customHeight="1" x14ac:dyDescent="0.25">
      <c r="B17" s="385" t="s">
        <v>830</v>
      </c>
      <c r="C17" s="386"/>
      <c r="D17" s="386"/>
      <c r="E17" s="386"/>
      <c r="F17" s="386"/>
      <c r="G17" s="386"/>
      <c r="H17" s="386"/>
      <c r="I17" s="386"/>
      <c r="J17" s="386"/>
      <c r="K17" s="386"/>
      <c r="L17" s="386"/>
      <c r="M17" s="387"/>
    </row>
    <row r="18" spans="2:16" ht="15" customHeight="1" x14ac:dyDescent="0.25">
      <c r="B18" s="388"/>
      <c r="C18" s="389"/>
      <c r="D18" s="389"/>
      <c r="E18" s="389"/>
      <c r="F18" s="389"/>
      <c r="G18" s="389"/>
      <c r="H18" s="389"/>
      <c r="I18" s="389"/>
      <c r="J18" s="389"/>
      <c r="K18" s="389"/>
      <c r="L18" s="389"/>
      <c r="M18" s="390"/>
    </row>
    <row r="19" spans="2:16" ht="41.25" customHeight="1" thickBot="1" x14ac:dyDescent="0.3">
      <c r="B19" s="388"/>
      <c r="C19" s="389"/>
      <c r="D19" s="389"/>
      <c r="E19" s="389"/>
      <c r="F19" s="389"/>
      <c r="G19" s="389"/>
      <c r="H19" s="389"/>
      <c r="I19" s="389"/>
      <c r="J19" s="389"/>
      <c r="K19" s="389"/>
      <c r="L19" s="389"/>
      <c r="M19" s="390"/>
    </row>
    <row r="20" spans="2:16" ht="15" customHeight="1" x14ac:dyDescent="0.25">
      <c r="B20" s="391" t="s">
        <v>1539</v>
      </c>
      <c r="C20" s="392"/>
      <c r="D20" s="392"/>
      <c r="E20" s="392"/>
      <c r="F20" s="392"/>
      <c r="G20" s="392"/>
      <c r="H20" s="392"/>
      <c r="I20" s="392"/>
      <c r="J20" s="392"/>
      <c r="K20" s="392"/>
      <c r="L20" s="392"/>
      <c r="M20" s="393"/>
    </row>
    <row r="21" spans="2:16" ht="15" customHeight="1" x14ac:dyDescent="0.25">
      <c r="B21" s="394"/>
      <c r="C21" s="395"/>
      <c r="D21" s="395"/>
      <c r="E21" s="395"/>
      <c r="F21" s="395"/>
      <c r="G21" s="395"/>
      <c r="H21" s="395"/>
      <c r="I21" s="395"/>
      <c r="J21" s="395"/>
      <c r="K21" s="395"/>
      <c r="L21" s="395"/>
      <c r="M21" s="396"/>
    </row>
    <row r="22" spans="2:16" ht="15" customHeight="1" x14ac:dyDescent="0.25">
      <c r="B22" s="394"/>
      <c r="C22" s="395"/>
      <c r="D22" s="395"/>
      <c r="E22" s="395"/>
      <c r="F22" s="395"/>
      <c r="G22" s="395"/>
      <c r="H22" s="395"/>
      <c r="I22" s="395"/>
      <c r="J22" s="395"/>
      <c r="K22" s="395"/>
      <c r="L22" s="395"/>
      <c r="M22" s="396"/>
    </row>
    <row r="23" spans="2:16" ht="15.75" customHeight="1" x14ac:dyDescent="0.25">
      <c r="B23" s="394"/>
      <c r="C23" s="395"/>
      <c r="D23" s="395"/>
      <c r="E23" s="395"/>
      <c r="F23" s="395"/>
      <c r="G23" s="395"/>
      <c r="H23" s="395"/>
      <c r="I23" s="395"/>
      <c r="J23" s="395"/>
      <c r="K23" s="395"/>
      <c r="L23" s="395"/>
      <c r="M23" s="396"/>
    </row>
    <row r="24" spans="2:16" ht="51.75" customHeight="1" thickBot="1" x14ac:dyDescent="0.3">
      <c r="B24" s="394"/>
      <c r="C24" s="395"/>
      <c r="D24" s="395"/>
      <c r="E24" s="395"/>
      <c r="F24" s="395"/>
      <c r="G24" s="395"/>
      <c r="H24" s="395"/>
      <c r="I24" s="395"/>
      <c r="J24" s="395"/>
      <c r="K24" s="395"/>
      <c r="L24" s="395"/>
      <c r="M24" s="396"/>
    </row>
    <row r="25" spans="2:16" ht="31.5" customHeight="1" thickBot="1" x14ac:dyDescent="0.3">
      <c r="B25" s="299"/>
      <c r="C25" s="300"/>
      <c r="D25" s="300"/>
      <c r="E25" s="300"/>
      <c r="F25" s="300"/>
      <c r="G25" s="300"/>
      <c r="H25" s="300"/>
      <c r="I25" s="300"/>
      <c r="J25" s="300"/>
      <c r="K25" s="300"/>
      <c r="L25" s="300"/>
      <c r="M25" s="301"/>
    </row>
    <row r="26" spans="2:16" ht="15.75" customHeight="1" x14ac:dyDescent="0.25">
      <c r="B26" s="397" t="s">
        <v>9</v>
      </c>
      <c r="C26" s="399" t="s">
        <v>10</v>
      </c>
      <c r="D26" s="400"/>
      <c r="E26" s="399" t="s">
        <v>11</v>
      </c>
      <c r="F26" s="400"/>
      <c r="G26" s="400"/>
      <c r="H26" s="403"/>
      <c r="I26" s="399" t="s">
        <v>12</v>
      </c>
      <c r="J26" s="403"/>
      <c r="K26" s="399" t="s">
        <v>13</v>
      </c>
      <c r="L26" s="400"/>
      <c r="M26" s="403"/>
    </row>
    <row r="27" spans="2:16" ht="15.75" customHeight="1" thickBot="1" x14ac:dyDescent="0.3">
      <c r="B27" s="398"/>
      <c r="C27" s="401"/>
      <c r="D27" s="402"/>
      <c r="E27" s="401"/>
      <c r="F27" s="402"/>
      <c r="G27" s="402"/>
      <c r="H27" s="404"/>
      <c r="I27" s="401"/>
      <c r="J27" s="404"/>
      <c r="K27" s="401"/>
      <c r="L27" s="402"/>
      <c r="M27" s="404"/>
    </row>
    <row r="28" spans="2:16" ht="49.5" customHeight="1" x14ac:dyDescent="0.25">
      <c r="B28" s="405">
        <v>24</v>
      </c>
      <c r="C28" s="312" t="s">
        <v>14</v>
      </c>
      <c r="D28" s="313"/>
      <c r="E28" s="331" t="s">
        <v>832</v>
      </c>
      <c r="F28" s="332"/>
      <c r="G28" s="332"/>
      <c r="H28" s="333"/>
      <c r="I28" s="318" t="s">
        <v>1537</v>
      </c>
      <c r="J28" s="319"/>
      <c r="K28" s="322" t="s">
        <v>16</v>
      </c>
      <c r="L28" s="323"/>
      <c r="M28" s="324"/>
      <c r="P28">
        <v>569.15109599999994</v>
      </c>
    </row>
    <row r="29" spans="2:16" ht="57" customHeight="1" thickBot="1" x14ac:dyDescent="0.3">
      <c r="B29" s="406"/>
      <c r="C29" s="314"/>
      <c r="D29" s="315"/>
      <c r="E29" s="337"/>
      <c r="F29" s="338"/>
      <c r="G29" s="338"/>
      <c r="H29" s="339"/>
      <c r="I29" s="320"/>
      <c r="J29" s="321"/>
      <c r="K29" s="328"/>
      <c r="L29" s="329"/>
      <c r="M29" s="330"/>
    </row>
    <row r="30" spans="2:16" ht="37.5" customHeight="1" thickBot="1" x14ac:dyDescent="0.3">
      <c r="B30" s="382"/>
      <c r="C30" s="383"/>
      <c r="D30" s="383"/>
      <c r="E30" s="383"/>
      <c r="F30" s="383"/>
      <c r="G30" s="383"/>
      <c r="H30" s="383"/>
      <c r="I30" s="383"/>
      <c r="J30" s="383"/>
      <c r="K30" s="383"/>
      <c r="L30" s="383"/>
      <c r="M30" s="384"/>
    </row>
    <row r="31" spans="2:16" ht="18.75" customHeight="1" x14ac:dyDescent="0.25">
      <c r="B31" s="375" t="s">
        <v>17</v>
      </c>
      <c r="C31" s="376"/>
      <c r="D31" s="376"/>
      <c r="E31" s="377"/>
      <c r="F31" s="375" t="s">
        <v>18</v>
      </c>
      <c r="G31" s="376"/>
      <c r="H31" s="376"/>
      <c r="I31" s="377"/>
      <c r="J31" s="375" t="s">
        <v>19</v>
      </c>
      <c r="K31" s="376"/>
      <c r="L31" s="376"/>
      <c r="M31" s="377"/>
    </row>
    <row r="32" spans="2:16"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82"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D39:E39"/>
    <mergeCell ref="B31:E32"/>
    <mergeCell ref="F31:I32"/>
    <mergeCell ref="J31:M32"/>
    <mergeCell ref="B33:E34"/>
    <mergeCell ref="F33:I34"/>
    <mergeCell ref="J33:M34"/>
  </mergeCells>
  <printOptions horizontalCentered="1" verticalCentered="1"/>
  <pageMargins left="0.25" right="0" top="0" bottom="0" header="0" footer="0"/>
  <pageSetup paperSize="9" scale="65" orientation="portrait" r:id="rId1"/>
  <colBreaks count="1" manualBreakCount="1">
    <brk id="13" max="1048575" man="1"/>
  </colBreaks>
  <drawing r:id="rId2"/>
  <legacyDrawing r:id="rId3"/>
  <oleObjects>
    <mc:AlternateContent xmlns:mc="http://schemas.openxmlformats.org/markup-compatibility/2006">
      <mc:Choice Requires="x14">
        <oleObject progId="PBrush" shapeId="3058693" r:id="rId4">
          <objectPr defaultSize="0" autoPict="0" r:id="rId5">
            <anchor moveWithCells="1" sizeWithCells="1">
              <from>
                <xdr:col>0</xdr:col>
                <xdr:colOff>0</xdr:colOff>
                <xdr:row>3</xdr:row>
                <xdr:rowOff>85725</xdr:rowOff>
              </from>
              <to>
                <xdr:col>2</xdr:col>
                <xdr:colOff>28575</xdr:colOff>
                <xdr:row>6</xdr:row>
                <xdr:rowOff>114300</xdr:rowOff>
              </to>
            </anchor>
          </objectPr>
        </oleObject>
      </mc:Choice>
      <mc:Fallback>
        <oleObject progId="PBrush" shapeId="3058693" r:id="rId4"/>
      </mc:Fallback>
    </mc:AlternateContent>
  </oleObjects>
  <mc:AlternateContent xmlns:mc="http://schemas.openxmlformats.org/markup-compatibility/2006">
    <mc:Choice Requires="x14">
      <controls>
        <mc:AlternateContent xmlns:mc="http://schemas.openxmlformats.org/markup-compatibility/2006">
          <mc:Choice Requires="x14">
            <control shapeId="3058689" r:id="rId6" name="Check Box 1">
              <controlPr defaultSize="0" autoFill="0" autoLine="0" autoPict="0">
                <anchor moveWithCells="1">
                  <from>
                    <xdr:col>2</xdr:col>
                    <xdr:colOff>476250</xdr:colOff>
                    <xdr:row>34</xdr:row>
                    <xdr:rowOff>47625</xdr:rowOff>
                  </from>
                  <to>
                    <xdr:col>3</xdr:col>
                    <xdr:colOff>152400</xdr:colOff>
                    <xdr:row>34</xdr:row>
                    <xdr:rowOff>247650</xdr:rowOff>
                  </to>
                </anchor>
              </controlPr>
            </control>
          </mc:Choice>
        </mc:AlternateContent>
        <mc:AlternateContent xmlns:mc="http://schemas.openxmlformats.org/markup-compatibility/2006">
          <mc:Choice Requires="x14">
            <control shapeId="3058690"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3058691" r:id="rId8" name="Check Box 3">
              <controlPr defaultSize="0" autoFill="0" autoLine="0" autoPict="0">
                <anchor moveWithCells="1">
                  <from>
                    <xdr:col>7</xdr:col>
                    <xdr:colOff>1104900</xdr:colOff>
                    <xdr:row>34</xdr:row>
                    <xdr:rowOff>57150</xdr:rowOff>
                  </from>
                  <to>
                    <xdr:col>8</xdr:col>
                    <xdr:colOff>85725</xdr:colOff>
                    <xdr:row>34</xdr:row>
                    <xdr:rowOff>228600</xdr:rowOff>
                  </to>
                </anchor>
              </controlPr>
            </control>
          </mc:Choice>
        </mc:AlternateContent>
        <mc:AlternateContent xmlns:mc="http://schemas.openxmlformats.org/markup-compatibility/2006">
          <mc:Choice Requires="x14">
            <control shapeId="3058692" r:id="rId9" name="Check Box 4">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3058694" r:id="rId10" name="Check Box 6">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1B32F-E631-4789-A51C-A18956C94CE2}">
  <sheetPr>
    <tabColor theme="9" tint="-0.249977111117893"/>
  </sheetPr>
  <dimension ref="B1:AU63"/>
  <sheetViews>
    <sheetView rightToLeft="1" tabSelected="1" view="pageBreakPreview" topLeftCell="A52" zoomScale="20" zoomScaleNormal="100" zoomScaleSheetLayoutView="20" workbookViewId="0">
      <selection activeCell="I60" sqref="I60:N61"/>
    </sheetView>
  </sheetViews>
  <sheetFormatPr defaultRowHeight="23.25" x14ac:dyDescent="0.35"/>
  <cols>
    <col min="2" max="2" width="25.7109375" customWidth="1"/>
    <col min="3" max="3" width="32" customWidth="1"/>
    <col min="4" max="4" width="20.42578125" customWidth="1"/>
    <col min="5" max="5" width="44.5703125"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6.140625" customWidth="1"/>
    <col min="27" max="28" width="9.140625" hidden="1" customWidth="1"/>
    <col min="30" max="30" width="27" customWidth="1"/>
    <col min="31" max="35" width="9.140625" hidden="1" customWidth="1"/>
    <col min="36" max="36" width="80.5703125" customWidth="1"/>
  </cols>
  <sheetData>
    <row r="1" spans="2:47" ht="24" thickBot="1" x14ac:dyDescent="0.4"/>
    <row r="2" spans="2:47" ht="234" customHeight="1" x14ac:dyDescent="0.25">
      <c r="B2" s="465"/>
      <c r="C2" s="466"/>
      <c r="D2" s="466"/>
      <c r="E2" s="466"/>
      <c r="F2" s="467"/>
      <c r="G2" s="442" t="s">
        <v>1516</v>
      </c>
      <c r="H2" s="443"/>
      <c r="I2" s="443"/>
      <c r="J2" s="443"/>
      <c r="K2" s="444"/>
      <c r="L2" s="465"/>
      <c r="M2" s="466"/>
      <c r="N2" s="467"/>
    </row>
    <row r="3" spans="2:47" ht="409.6" customHeight="1" thickBot="1" x14ac:dyDescent="0.3">
      <c r="B3" s="468"/>
      <c r="C3" s="469"/>
      <c r="D3" s="469"/>
      <c r="E3" s="469"/>
      <c r="F3" s="470"/>
      <c r="G3" s="445"/>
      <c r="H3" s="446"/>
      <c r="I3" s="446"/>
      <c r="J3" s="446"/>
      <c r="K3" s="447"/>
      <c r="L3" s="468"/>
      <c r="M3" s="469"/>
      <c r="N3" s="470"/>
    </row>
    <row r="4" spans="2:47" ht="259.5" customHeight="1" thickBot="1" x14ac:dyDescent="0.3">
      <c r="B4" s="448" t="s">
        <v>1368</v>
      </c>
      <c r="C4" s="449"/>
      <c r="D4" s="449"/>
      <c r="E4" s="449"/>
      <c r="F4" s="449"/>
      <c r="G4" s="449"/>
      <c r="H4" s="449"/>
      <c r="I4" s="449"/>
      <c r="J4" s="449"/>
      <c r="K4" s="449"/>
      <c r="L4" s="449"/>
      <c r="M4" s="449"/>
      <c r="N4" s="450"/>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03.25" customHeight="1" thickBot="1" x14ac:dyDescent="1.1499999999999999">
      <c r="B6" s="264" t="s">
        <v>9</v>
      </c>
      <c r="C6" s="434" t="s">
        <v>11</v>
      </c>
      <c r="D6" s="435"/>
      <c r="E6" s="435"/>
      <c r="F6" s="435"/>
      <c r="G6" s="436"/>
      <c r="H6" s="264" t="s">
        <v>122</v>
      </c>
      <c r="I6" s="264" t="s">
        <v>23</v>
      </c>
      <c r="J6" s="264" t="s">
        <v>24</v>
      </c>
      <c r="K6" s="264" t="s">
        <v>121</v>
      </c>
      <c r="L6" s="264" t="s">
        <v>183</v>
      </c>
      <c r="M6" s="264" t="s">
        <v>181</v>
      </c>
      <c r="N6" s="264" t="s">
        <v>124</v>
      </c>
    </row>
    <row r="7" spans="2:47" s="261" customFormat="1" ht="210" customHeight="1" thickBot="1" x14ac:dyDescent="1.4">
      <c r="B7" s="245">
        <v>1</v>
      </c>
      <c r="C7" s="462" t="s">
        <v>673</v>
      </c>
      <c r="D7" s="455"/>
      <c r="E7" s="455"/>
      <c r="F7" s="456"/>
      <c r="G7" s="262" t="s">
        <v>35</v>
      </c>
      <c r="H7" s="247">
        <v>0.94399999999999995</v>
      </c>
      <c r="I7" s="265">
        <v>5</v>
      </c>
      <c r="J7" s="249">
        <v>2383</v>
      </c>
      <c r="K7" s="249">
        <v>2238</v>
      </c>
      <c r="L7" s="250">
        <v>0</v>
      </c>
      <c r="M7" s="251">
        <f t="shared" ref="M7:M17" si="0">H7*K7/1000</f>
        <v>2.1126719999999999</v>
      </c>
      <c r="N7" s="252">
        <f t="shared" ref="N7:N17" si="1">ROUND(M7*I7-I7*L7,1)</f>
        <v>10.6</v>
      </c>
      <c r="Z7" s="253"/>
      <c r="AC7" s="461" t="s">
        <v>1481</v>
      </c>
      <c r="AD7" s="461"/>
      <c r="AE7" s="461"/>
      <c r="AF7" s="461"/>
      <c r="AG7" s="461"/>
      <c r="AH7" s="461"/>
      <c r="AI7" s="461"/>
      <c r="AJ7" s="461"/>
      <c r="AK7" s="461"/>
      <c r="AL7" s="461"/>
    </row>
    <row r="8" spans="2:47" s="261" customFormat="1" ht="210" customHeight="1" thickBot="1" x14ac:dyDescent="1.4">
      <c r="B8" s="254">
        <v>2</v>
      </c>
      <c r="C8" s="462" t="s">
        <v>1482</v>
      </c>
      <c r="D8" s="455"/>
      <c r="E8" s="455"/>
      <c r="F8" s="456"/>
      <c r="G8" s="262" t="s">
        <v>35</v>
      </c>
      <c r="H8" s="247">
        <v>0.94399999999999995</v>
      </c>
      <c r="I8" s="266">
        <v>3</v>
      </c>
      <c r="J8" s="249">
        <v>1510</v>
      </c>
      <c r="K8" s="249">
        <v>1510</v>
      </c>
      <c r="L8" s="250">
        <v>0</v>
      </c>
      <c r="M8" s="251">
        <f t="shared" si="0"/>
        <v>1.4254399999999998</v>
      </c>
      <c r="N8" s="252">
        <f t="shared" si="1"/>
        <v>4.3</v>
      </c>
      <c r="Z8" s="253"/>
      <c r="AC8" s="461" t="s">
        <v>1483</v>
      </c>
      <c r="AD8" s="461"/>
      <c r="AE8" s="461"/>
      <c r="AF8" s="461"/>
      <c r="AG8" s="461"/>
      <c r="AH8" s="461"/>
      <c r="AI8" s="461"/>
      <c r="AJ8" s="461"/>
      <c r="AK8" s="461"/>
      <c r="AL8" s="461"/>
    </row>
    <row r="9" spans="2:47" s="261" customFormat="1" ht="210" customHeight="1" thickBot="1" x14ac:dyDescent="1.4">
      <c r="B9" s="245">
        <v>3</v>
      </c>
      <c r="C9" s="462" t="s">
        <v>1484</v>
      </c>
      <c r="D9" s="455"/>
      <c r="E9" s="455"/>
      <c r="F9" s="456"/>
      <c r="G9" s="262" t="s">
        <v>35</v>
      </c>
      <c r="H9" s="247">
        <v>0.94399999999999995</v>
      </c>
      <c r="I9" s="266">
        <v>1</v>
      </c>
      <c r="J9" s="249">
        <v>1817</v>
      </c>
      <c r="K9" s="249">
        <v>1735</v>
      </c>
      <c r="L9" s="250">
        <v>0</v>
      </c>
      <c r="M9" s="251">
        <f>ROUNDUP(H9*K9/1000,2)</f>
        <v>1.64</v>
      </c>
      <c r="N9" s="252">
        <f t="shared" ref="N9" si="2">M9*I9-L9*I9</f>
        <v>1.64</v>
      </c>
      <c r="AC9" s="461" t="s">
        <v>1485</v>
      </c>
      <c r="AD9" s="461"/>
      <c r="AE9" s="461"/>
      <c r="AF9" s="461"/>
      <c r="AG9" s="461"/>
      <c r="AH9" s="461"/>
      <c r="AI9" s="461"/>
      <c r="AJ9" s="461"/>
      <c r="AK9" s="461"/>
      <c r="AL9" s="461"/>
    </row>
    <row r="10" spans="2:47" s="261" customFormat="1" ht="210" customHeight="1" thickBot="1" x14ac:dyDescent="1.4">
      <c r="B10" s="254">
        <v>4</v>
      </c>
      <c r="C10" s="462" t="s">
        <v>854</v>
      </c>
      <c r="D10" s="455"/>
      <c r="E10" s="455"/>
      <c r="F10" s="456"/>
      <c r="G10" s="262" t="s">
        <v>35</v>
      </c>
      <c r="H10" s="247">
        <v>0.94399999999999995</v>
      </c>
      <c r="I10" s="266">
        <v>5</v>
      </c>
      <c r="J10" s="249">
        <v>2402</v>
      </c>
      <c r="K10" s="249">
        <v>2251</v>
      </c>
      <c r="L10" s="250">
        <v>0</v>
      </c>
      <c r="M10" s="251">
        <f t="shared" si="0"/>
        <v>2.1249440000000002</v>
      </c>
      <c r="N10" s="252">
        <f t="shared" si="1"/>
        <v>10.6</v>
      </c>
      <c r="Z10" s="253"/>
      <c r="AC10" s="461"/>
      <c r="AD10" s="461"/>
      <c r="AE10" s="461"/>
      <c r="AF10" s="461"/>
      <c r="AG10" s="461"/>
      <c r="AH10" s="461"/>
      <c r="AI10" s="461"/>
      <c r="AJ10" s="461"/>
      <c r="AK10" s="461"/>
      <c r="AL10" s="461"/>
    </row>
    <row r="11" spans="2:47" s="261" customFormat="1" ht="210" customHeight="1" thickBot="1" x14ac:dyDescent="1.4">
      <c r="B11" s="245">
        <v>5</v>
      </c>
      <c r="C11" s="462" t="s">
        <v>699</v>
      </c>
      <c r="D11" s="455"/>
      <c r="E11" s="455"/>
      <c r="F11" s="456"/>
      <c r="G11" s="262" t="s">
        <v>35</v>
      </c>
      <c r="H11" s="247">
        <v>0.94399999999999995</v>
      </c>
      <c r="I11" s="266">
        <v>1</v>
      </c>
      <c r="J11" s="249">
        <v>2383</v>
      </c>
      <c r="K11" s="249">
        <v>2238</v>
      </c>
      <c r="L11" s="250">
        <v>0</v>
      </c>
      <c r="M11" s="251">
        <f t="shared" si="0"/>
        <v>2.1126719999999999</v>
      </c>
      <c r="N11" s="252">
        <f t="shared" si="1"/>
        <v>2.1</v>
      </c>
      <c r="Z11" s="253"/>
    </row>
    <row r="12" spans="2:47" s="261" customFormat="1" ht="210" customHeight="1" thickBot="1" x14ac:dyDescent="1.4">
      <c r="B12" s="254">
        <v>6</v>
      </c>
      <c r="C12" s="462" t="s">
        <v>575</v>
      </c>
      <c r="D12" s="455"/>
      <c r="E12" s="455"/>
      <c r="F12" s="456"/>
      <c r="G12" s="262" t="s">
        <v>35</v>
      </c>
      <c r="H12" s="247">
        <v>0.94399999999999995</v>
      </c>
      <c r="I12" s="266">
        <v>1</v>
      </c>
      <c r="J12" s="249">
        <v>2402</v>
      </c>
      <c r="K12" s="249">
        <v>2251</v>
      </c>
      <c r="L12" s="250">
        <v>0</v>
      </c>
      <c r="M12" s="251">
        <f t="shared" si="0"/>
        <v>2.1249440000000002</v>
      </c>
      <c r="N12" s="252">
        <f t="shared" si="1"/>
        <v>2.1</v>
      </c>
      <c r="Z12" s="253"/>
    </row>
    <row r="13" spans="2:47" s="261" customFormat="1" ht="210" customHeight="1" thickBot="1" x14ac:dyDescent="1.4">
      <c r="B13" s="245">
        <v>7</v>
      </c>
      <c r="C13" s="462" t="s">
        <v>1486</v>
      </c>
      <c r="D13" s="455"/>
      <c r="E13" s="455"/>
      <c r="F13" s="456"/>
      <c r="G13" s="262" t="s">
        <v>35</v>
      </c>
      <c r="H13" s="247">
        <v>0.94399999999999995</v>
      </c>
      <c r="I13" s="266">
        <v>2</v>
      </c>
      <c r="J13" s="249">
        <v>1510</v>
      </c>
      <c r="K13" s="249">
        <v>1510</v>
      </c>
      <c r="L13" s="250">
        <v>0</v>
      </c>
      <c r="M13" s="251">
        <f t="shared" si="0"/>
        <v>1.4254399999999998</v>
      </c>
      <c r="N13" s="252">
        <f t="shared" si="1"/>
        <v>2.9</v>
      </c>
      <c r="Z13" s="253"/>
    </row>
    <row r="14" spans="2:47" s="261" customFormat="1" ht="210" customHeight="1" thickBot="1" x14ac:dyDescent="1.4">
      <c r="B14" s="254">
        <v>8</v>
      </c>
      <c r="C14" s="462" t="s">
        <v>1487</v>
      </c>
      <c r="D14" s="455"/>
      <c r="E14" s="455"/>
      <c r="F14" s="456"/>
      <c r="G14" s="262" t="s">
        <v>35</v>
      </c>
      <c r="H14" s="247">
        <v>0.94399999999999995</v>
      </c>
      <c r="I14" s="266">
        <v>1</v>
      </c>
      <c r="J14" s="249">
        <v>1817</v>
      </c>
      <c r="K14" s="249">
        <v>1735</v>
      </c>
      <c r="L14" s="250">
        <v>0</v>
      </c>
      <c r="M14" s="251">
        <f t="shared" si="0"/>
        <v>1.63784</v>
      </c>
      <c r="N14" s="252">
        <f t="shared" si="1"/>
        <v>1.6</v>
      </c>
      <c r="Z14" s="253"/>
    </row>
    <row r="15" spans="2:47" s="261" customFormat="1" ht="210" customHeight="1" thickBot="1" x14ac:dyDescent="1.4">
      <c r="B15" s="245">
        <v>9</v>
      </c>
      <c r="C15" s="462" t="s">
        <v>1488</v>
      </c>
      <c r="D15" s="455"/>
      <c r="E15" s="455"/>
      <c r="F15" s="456"/>
      <c r="G15" s="262" t="s">
        <v>29</v>
      </c>
      <c r="H15" s="247">
        <v>1.284</v>
      </c>
      <c r="I15" s="266">
        <v>1</v>
      </c>
      <c r="J15" s="249">
        <v>2446</v>
      </c>
      <c r="K15" s="249">
        <v>2229</v>
      </c>
      <c r="L15" s="250">
        <v>0</v>
      </c>
      <c r="M15" s="251">
        <f t="shared" si="0"/>
        <v>2.8620360000000002</v>
      </c>
      <c r="N15" s="252">
        <f t="shared" si="1"/>
        <v>2.9</v>
      </c>
      <c r="Z15" s="253"/>
    </row>
    <row r="16" spans="2:47" s="261" customFormat="1" ht="210" customHeight="1" thickBot="1" x14ac:dyDescent="1.4">
      <c r="B16" s="254">
        <v>10</v>
      </c>
      <c r="C16" s="462" t="s">
        <v>674</v>
      </c>
      <c r="D16" s="463"/>
      <c r="E16" s="463"/>
      <c r="F16" s="464"/>
      <c r="G16" s="262" t="s">
        <v>35</v>
      </c>
      <c r="H16" s="247">
        <v>0.94399999999999995</v>
      </c>
      <c r="I16" s="266">
        <v>1</v>
      </c>
      <c r="J16" s="249">
        <v>1510</v>
      </c>
      <c r="K16" s="249">
        <v>1510</v>
      </c>
      <c r="L16" s="250">
        <v>0</v>
      </c>
      <c r="M16" s="251">
        <f t="shared" si="0"/>
        <v>1.4254399999999998</v>
      </c>
      <c r="N16" s="252">
        <f t="shared" si="1"/>
        <v>1.4</v>
      </c>
      <c r="Z16" s="253"/>
      <c r="AC16" s="461"/>
      <c r="AD16" s="461"/>
      <c r="AE16" s="461"/>
      <c r="AF16" s="461"/>
      <c r="AG16" s="461"/>
      <c r="AH16" s="461"/>
      <c r="AI16" s="461"/>
      <c r="AJ16" s="461"/>
      <c r="AK16" s="461"/>
      <c r="AL16" s="461"/>
    </row>
    <row r="17" spans="2:38" s="261" customFormat="1" ht="210" customHeight="1" thickBot="1" x14ac:dyDescent="1.4">
      <c r="B17" s="245">
        <v>11</v>
      </c>
      <c r="C17" s="454" t="s">
        <v>1489</v>
      </c>
      <c r="D17" s="455"/>
      <c r="E17" s="455"/>
      <c r="F17" s="456"/>
      <c r="G17" s="262" t="s">
        <v>35</v>
      </c>
      <c r="H17" s="247">
        <v>0.94399999999999995</v>
      </c>
      <c r="I17" s="248">
        <v>1</v>
      </c>
      <c r="J17" s="249">
        <v>1743</v>
      </c>
      <c r="K17" s="249">
        <v>1658</v>
      </c>
      <c r="L17" s="250">
        <v>0</v>
      </c>
      <c r="M17" s="251">
        <f t="shared" si="0"/>
        <v>1.5651519999999999</v>
      </c>
      <c r="N17" s="252">
        <f t="shared" si="1"/>
        <v>1.6</v>
      </c>
      <c r="Z17" s="253"/>
      <c r="AC17" s="461"/>
      <c r="AD17" s="461"/>
      <c r="AE17" s="461"/>
      <c r="AF17" s="461"/>
      <c r="AG17" s="461"/>
      <c r="AH17" s="461"/>
      <c r="AI17" s="461"/>
      <c r="AJ17" s="461"/>
      <c r="AK17" s="461"/>
      <c r="AL17" s="461"/>
    </row>
    <row r="18" spans="2:38" s="261" customFormat="1" ht="210" customHeight="1" thickBot="1" x14ac:dyDescent="1.4">
      <c r="B18" s="254">
        <v>12</v>
      </c>
      <c r="C18" s="454" t="s">
        <v>574</v>
      </c>
      <c r="D18" s="455"/>
      <c r="E18" s="455"/>
      <c r="F18" s="456"/>
      <c r="G18" s="262" t="s">
        <v>35</v>
      </c>
      <c r="H18" s="247">
        <v>0.94399999999999995</v>
      </c>
      <c r="I18" s="248">
        <v>1</v>
      </c>
      <c r="J18" s="249">
        <v>1510</v>
      </c>
      <c r="K18" s="249">
        <v>1510</v>
      </c>
      <c r="L18" s="250">
        <v>0</v>
      </c>
      <c r="M18" s="251">
        <f>ROUNDUP(H18*K18/1000,2)</f>
        <v>1.43</v>
      </c>
      <c r="N18" s="252">
        <f t="shared" ref="N18:N19" si="3">M18*I18-L18*I18</f>
        <v>1.43</v>
      </c>
      <c r="AC18" s="461"/>
      <c r="AD18" s="461"/>
      <c r="AE18" s="461"/>
      <c r="AF18" s="461"/>
      <c r="AG18" s="461"/>
      <c r="AH18" s="461"/>
      <c r="AI18" s="461"/>
      <c r="AJ18" s="461"/>
      <c r="AK18" s="461"/>
      <c r="AL18" s="461"/>
    </row>
    <row r="19" spans="2:38" s="261" customFormat="1" ht="210" customHeight="1" thickBot="1" x14ac:dyDescent="1.4">
      <c r="B19" s="245">
        <v>13</v>
      </c>
      <c r="C19" s="454" t="s">
        <v>203</v>
      </c>
      <c r="D19" s="455"/>
      <c r="E19" s="455"/>
      <c r="F19" s="456"/>
      <c r="G19" s="262" t="s">
        <v>182</v>
      </c>
      <c r="H19" s="247">
        <v>1.254</v>
      </c>
      <c r="I19" s="248">
        <v>5</v>
      </c>
      <c r="J19" s="249">
        <v>5460</v>
      </c>
      <c r="K19" s="249">
        <v>5460</v>
      </c>
      <c r="L19" s="250">
        <v>0</v>
      </c>
      <c r="M19" s="251">
        <f>ROUNDUP(H19*K19/1000,2)</f>
        <v>6.85</v>
      </c>
      <c r="N19" s="252">
        <f t="shared" si="3"/>
        <v>34.25</v>
      </c>
      <c r="AC19" s="461"/>
      <c r="AD19" s="461"/>
      <c r="AE19" s="461"/>
      <c r="AF19" s="461"/>
      <c r="AG19" s="461"/>
      <c r="AH19" s="461"/>
      <c r="AI19" s="461"/>
      <c r="AJ19" s="461"/>
      <c r="AK19" s="461"/>
      <c r="AL19" s="461"/>
    </row>
    <row r="20" spans="2:38" s="261" customFormat="1" ht="210" customHeight="1" thickBot="1" x14ac:dyDescent="1.4">
      <c r="B20" s="254">
        <v>14</v>
      </c>
      <c r="C20" s="454" t="s">
        <v>1490</v>
      </c>
      <c r="D20" s="455"/>
      <c r="E20" s="455"/>
      <c r="F20" s="456"/>
      <c r="G20" s="262" t="s">
        <v>76</v>
      </c>
      <c r="H20" s="247">
        <v>1.22</v>
      </c>
      <c r="I20" s="267">
        <v>2</v>
      </c>
      <c r="J20" s="249">
        <v>7829</v>
      </c>
      <c r="K20" s="249">
        <v>7829</v>
      </c>
      <c r="L20" s="250">
        <v>0</v>
      </c>
      <c r="M20" s="251">
        <f t="shared" ref="M20:M30" si="4">H20*K20/1000</f>
        <v>9.55138</v>
      </c>
      <c r="N20" s="252">
        <f t="shared" ref="N20:N30" si="5">ROUND(M20*I20-I20*L20,1)</f>
        <v>19.100000000000001</v>
      </c>
      <c r="Z20" s="253"/>
      <c r="AC20" s="457"/>
      <c r="AD20" s="457"/>
      <c r="AE20" s="457"/>
      <c r="AF20" s="457"/>
      <c r="AG20" s="457"/>
      <c r="AH20" s="457"/>
      <c r="AI20" s="457"/>
      <c r="AJ20" s="457"/>
      <c r="AK20" s="457"/>
      <c r="AL20" s="457"/>
    </row>
    <row r="21" spans="2:38" s="261" customFormat="1" ht="210" customHeight="1" thickBot="1" x14ac:dyDescent="1.4">
      <c r="B21" s="245">
        <v>15</v>
      </c>
      <c r="C21" s="454" t="s">
        <v>1436</v>
      </c>
      <c r="D21" s="455"/>
      <c r="E21" s="455"/>
      <c r="F21" s="456"/>
      <c r="G21" s="262" t="s">
        <v>76</v>
      </c>
      <c r="H21" s="247">
        <v>1.22</v>
      </c>
      <c r="I21" s="268">
        <v>1</v>
      </c>
      <c r="J21" s="249">
        <v>7829</v>
      </c>
      <c r="K21" s="249">
        <v>7829</v>
      </c>
      <c r="L21" s="250">
        <v>0</v>
      </c>
      <c r="M21" s="251">
        <f t="shared" si="4"/>
        <v>9.55138</v>
      </c>
      <c r="N21" s="252">
        <f t="shared" si="5"/>
        <v>9.6</v>
      </c>
      <c r="Z21" s="253"/>
      <c r="AC21" s="457"/>
      <c r="AD21" s="457"/>
      <c r="AE21" s="457"/>
      <c r="AF21" s="457"/>
      <c r="AG21" s="457"/>
      <c r="AH21" s="457"/>
      <c r="AI21" s="457"/>
      <c r="AJ21" s="457"/>
      <c r="AK21" s="457"/>
      <c r="AL21" s="457"/>
    </row>
    <row r="22" spans="2:38" s="261" customFormat="1" ht="210" customHeight="1" thickBot="1" x14ac:dyDescent="1.4">
      <c r="B22" s="254">
        <v>16</v>
      </c>
      <c r="C22" s="454" t="s">
        <v>1491</v>
      </c>
      <c r="D22" s="455"/>
      <c r="E22" s="455"/>
      <c r="F22" s="456"/>
      <c r="G22" s="262" t="s">
        <v>76</v>
      </c>
      <c r="H22" s="247">
        <v>1.22</v>
      </c>
      <c r="I22" s="268">
        <v>1</v>
      </c>
      <c r="J22" s="249">
        <v>7579</v>
      </c>
      <c r="K22" s="249">
        <v>7579</v>
      </c>
      <c r="L22" s="250">
        <v>0</v>
      </c>
      <c r="M22" s="251">
        <f t="shared" si="4"/>
        <v>9.2463799999999985</v>
      </c>
      <c r="N22" s="252">
        <f t="shared" si="5"/>
        <v>9.1999999999999993</v>
      </c>
      <c r="Z22" s="253"/>
      <c r="AC22" s="457"/>
      <c r="AD22" s="457"/>
      <c r="AE22" s="457"/>
      <c r="AF22" s="457"/>
      <c r="AG22" s="457"/>
      <c r="AH22" s="457"/>
      <c r="AI22" s="457"/>
      <c r="AJ22" s="457"/>
      <c r="AK22" s="457"/>
      <c r="AL22" s="457"/>
    </row>
    <row r="23" spans="2:38" s="261" customFormat="1" ht="210" customHeight="1" thickBot="1" x14ac:dyDescent="1.4">
      <c r="B23" s="245">
        <v>17</v>
      </c>
      <c r="C23" s="454" t="s">
        <v>1378</v>
      </c>
      <c r="D23" s="455"/>
      <c r="E23" s="455"/>
      <c r="F23" s="456"/>
      <c r="G23" s="262" t="s">
        <v>76</v>
      </c>
      <c r="H23" s="247">
        <v>1.22</v>
      </c>
      <c r="I23" s="268">
        <v>1</v>
      </c>
      <c r="J23" s="249">
        <v>7829</v>
      </c>
      <c r="K23" s="249">
        <v>7829</v>
      </c>
      <c r="L23" s="250">
        <v>0</v>
      </c>
      <c r="M23" s="251">
        <f t="shared" si="4"/>
        <v>9.55138</v>
      </c>
      <c r="N23" s="252">
        <f t="shared" si="5"/>
        <v>9.6</v>
      </c>
      <c r="Z23" s="253"/>
      <c r="AC23" s="457"/>
      <c r="AD23" s="457"/>
      <c r="AE23" s="457"/>
      <c r="AF23" s="457"/>
      <c r="AG23" s="457"/>
      <c r="AH23" s="457"/>
      <c r="AI23" s="457"/>
      <c r="AJ23" s="457"/>
      <c r="AK23" s="457"/>
      <c r="AL23" s="457"/>
    </row>
    <row r="24" spans="2:38" s="261" customFormat="1" ht="210" customHeight="1" thickBot="1" x14ac:dyDescent="1.4">
      <c r="B24" s="254">
        <v>18</v>
      </c>
      <c r="C24" s="454" t="s">
        <v>1430</v>
      </c>
      <c r="D24" s="455"/>
      <c r="E24" s="455"/>
      <c r="F24" s="456"/>
      <c r="G24" s="262" t="s">
        <v>76</v>
      </c>
      <c r="H24" s="247">
        <v>1.22</v>
      </c>
      <c r="I24" s="268">
        <v>1</v>
      </c>
      <c r="J24" s="249">
        <v>7829</v>
      </c>
      <c r="K24" s="249">
        <v>7829</v>
      </c>
      <c r="L24" s="250">
        <v>0</v>
      </c>
      <c r="M24" s="251">
        <f t="shared" si="4"/>
        <v>9.55138</v>
      </c>
      <c r="N24" s="252">
        <f t="shared" si="5"/>
        <v>9.6</v>
      </c>
      <c r="Z24" s="253"/>
    </row>
    <row r="25" spans="2:38" s="261" customFormat="1" ht="210" customHeight="1" thickBot="1" x14ac:dyDescent="1.4">
      <c r="B25" s="245">
        <v>19</v>
      </c>
      <c r="C25" s="454" t="s">
        <v>1492</v>
      </c>
      <c r="D25" s="455"/>
      <c r="E25" s="455"/>
      <c r="F25" s="456"/>
      <c r="G25" s="262" t="s">
        <v>76</v>
      </c>
      <c r="H25" s="247">
        <v>1.22</v>
      </c>
      <c r="I25" s="268">
        <v>1</v>
      </c>
      <c r="J25" s="249">
        <v>7579</v>
      </c>
      <c r="K25" s="249">
        <v>7579</v>
      </c>
      <c r="L25" s="250">
        <v>0</v>
      </c>
      <c r="M25" s="251">
        <f t="shared" si="4"/>
        <v>9.2463799999999985</v>
      </c>
      <c r="N25" s="252">
        <f t="shared" si="5"/>
        <v>9.1999999999999993</v>
      </c>
      <c r="Z25" s="253"/>
    </row>
    <row r="26" spans="2:38" s="261" customFormat="1" ht="210" customHeight="1" thickBot="1" x14ac:dyDescent="1.4">
      <c r="B26" s="254">
        <v>20</v>
      </c>
      <c r="C26" s="454" t="s">
        <v>1493</v>
      </c>
      <c r="D26" s="455"/>
      <c r="E26" s="455"/>
      <c r="F26" s="456"/>
      <c r="G26" s="262" t="s">
        <v>76</v>
      </c>
      <c r="H26" s="247">
        <v>1.22</v>
      </c>
      <c r="I26" s="268">
        <v>1</v>
      </c>
      <c r="J26" s="249">
        <v>6732</v>
      </c>
      <c r="K26" s="249">
        <v>6732</v>
      </c>
      <c r="L26" s="250">
        <v>0</v>
      </c>
      <c r="M26" s="251">
        <f>H26*K26/1000</f>
        <v>8.2130399999999995</v>
      </c>
      <c r="N26" s="252">
        <f>ROUND(M26*I26-I26*L26,1)</f>
        <v>8.1999999999999993</v>
      </c>
      <c r="Z26" s="253"/>
    </row>
    <row r="27" spans="2:38" s="261" customFormat="1" ht="210" customHeight="1" thickBot="1" x14ac:dyDescent="1.4">
      <c r="B27" s="245">
        <v>21</v>
      </c>
      <c r="C27" s="454" t="s">
        <v>1043</v>
      </c>
      <c r="D27" s="455"/>
      <c r="E27" s="455"/>
      <c r="F27" s="456"/>
      <c r="G27" s="262" t="s">
        <v>76</v>
      </c>
      <c r="H27" s="247">
        <v>1.22</v>
      </c>
      <c r="I27" s="268">
        <v>1</v>
      </c>
      <c r="J27" s="249">
        <v>5486</v>
      </c>
      <c r="K27" s="249">
        <v>5486</v>
      </c>
      <c r="L27" s="250">
        <v>0</v>
      </c>
      <c r="M27" s="251">
        <f>ROUNDUP(H27*K27/1000,2)</f>
        <v>6.7</v>
      </c>
      <c r="N27" s="252">
        <f t="shared" ref="N27" si="6">M27*I27-L27*I27</f>
        <v>6.7</v>
      </c>
      <c r="AC27" s="457"/>
      <c r="AD27" s="457"/>
      <c r="AE27" s="457"/>
      <c r="AF27" s="457"/>
      <c r="AG27" s="457"/>
      <c r="AH27" s="457"/>
      <c r="AI27" s="457"/>
      <c r="AJ27" s="457"/>
      <c r="AK27" s="457"/>
      <c r="AL27" s="457"/>
    </row>
    <row r="28" spans="2:38" s="261" customFormat="1" ht="210" customHeight="1" thickBot="1" x14ac:dyDescent="1.4">
      <c r="B28" s="254">
        <v>22</v>
      </c>
      <c r="C28" s="454" t="s">
        <v>1494</v>
      </c>
      <c r="D28" s="455"/>
      <c r="E28" s="455"/>
      <c r="F28" s="456"/>
      <c r="G28" s="262" t="s">
        <v>76</v>
      </c>
      <c r="H28" s="247">
        <v>1.22</v>
      </c>
      <c r="I28" s="268">
        <v>1</v>
      </c>
      <c r="J28" s="249">
        <v>7869</v>
      </c>
      <c r="K28" s="249">
        <v>7869</v>
      </c>
      <c r="L28" s="250">
        <v>0</v>
      </c>
      <c r="M28" s="251">
        <f>H28*K28/1000</f>
        <v>9.6001799999999999</v>
      </c>
      <c r="N28" s="252">
        <f>ROUND(M28*I28-I28*L28,1)</f>
        <v>9.6</v>
      </c>
      <c r="Z28" s="253"/>
      <c r="AC28" s="457"/>
      <c r="AD28" s="457"/>
      <c r="AE28" s="457"/>
      <c r="AF28" s="457"/>
      <c r="AG28" s="457"/>
      <c r="AH28" s="457"/>
      <c r="AI28" s="457"/>
      <c r="AJ28" s="457"/>
      <c r="AK28" s="457"/>
      <c r="AL28" s="457"/>
    </row>
    <row r="29" spans="2:38" s="261" customFormat="1" ht="210" customHeight="1" thickBot="1" x14ac:dyDescent="1.4">
      <c r="B29" s="245">
        <v>23</v>
      </c>
      <c r="C29" s="454" t="s">
        <v>1431</v>
      </c>
      <c r="D29" s="455"/>
      <c r="E29" s="455"/>
      <c r="F29" s="456"/>
      <c r="G29" s="262" t="s">
        <v>76</v>
      </c>
      <c r="H29" s="247">
        <v>1.22</v>
      </c>
      <c r="I29" s="268">
        <v>1</v>
      </c>
      <c r="J29" s="249">
        <v>7579</v>
      </c>
      <c r="K29" s="249">
        <v>7579</v>
      </c>
      <c r="L29" s="250">
        <v>0</v>
      </c>
      <c r="M29" s="251">
        <f t="shared" si="4"/>
        <v>9.2463799999999985</v>
      </c>
      <c r="N29" s="252">
        <f t="shared" si="5"/>
        <v>9.1999999999999993</v>
      </c>
      <c r="Z29" s="253"/>
    </row>
    <row r="30" spans="2:38" s="261" customFormat="1" ht="210" customHeight="1" thickBot="1" x14ac:dyDescent="1.4">
      <c r="B30" s="254">
        <v>24</v>
      </c>
      <c r="C30" s="454" t="s">
        <v>1495</v>
      </c>
      <c r="D30" s="455"/>
      <c r="E30" s="455"/>
      <c r="F30" s="456"/>
      <c r="G30" s="262" t="s">
        <v>76</v>
      </c>
      <c r="H30" s="247">
        <v>1.22</v>
      </c>
      <c r="I30" s="268">
        <v>1</v>
      </c>
      <c r="J30" s="249">
        <v>7619</v>
      </c>
      <c r="K30" s="249">
        <v>7619</v>
      </c>
      <c r="L30" s="250">
        <v>0</v>
      </c>
      <c r="M30" s="251">
        <f t="shared" si="4"/>
        <v>9.2951800000000002</v>
      </c>
      <c r="N30" s="252">
        <f t="shared" si="5"/>
        <v>9.3000000000000007</v>
      </c>
      <c r="Z30" s="253"/>
      <c r="AC30" s="457"/>
      <c r="AD30" s="457"/>
      <c r="AE30" s="457"/>
      <c r="AF30" s="457"/>
      <c r="AG30" s="457"/>
      <c r="AH30" s="457"/>
      <c r="AI30" s="457"/>
      <c r="AJ30" s="457"/>
      <c r="AK30" s="457"/>
      <c r="AL30" s="457"/>
    </row>
    <row r="31" spans="2:38" s="261" customFormat="1" ht="210" customHeight="1" thickBot="1" x14ac:dyDescent="1.4">
      <c r="B31" s="245">
        <v>25</v>
      </c>
      <c r="C31" s="454" t="s">
        <v>1433</v>
      </c>
      <c r="D31" s="455"/>
      <c r="E31" s="455"/>
      <c r="F31" s="456"/>
      <c r="G31" s="262" t="s">
        <v>76</v>
      </c>
      <c r="H31" s="247">
        <v>1.22</v>
      </c>
      <c r="I31" s="268">
        <v>2</v>
      </c>
      <c r="J31" s="249">
        <v>7829</v>
      </c>
      <c r="K31" s="249">
        <v>7829</v>
      </c>
      <c r="L31" s="250">
        <v>0</v>
      </c>
      <c r="M31" s="251">
        <f>ROUNDUP(H31*K31/1000,2)</f>
        <v>9.56</v>
      </c>
      <c r="N31" s="252">
        <f t="shared" ref="N31" si="7">M31*I31-L31*I31</f>
        <v>19.12</v>
      </c>
      <c r="AC31" s="457"/>
      <c r="AD31" s="457"/>
      <c r="AE31" s="457"/>
      <c r="AF31" s="457"/>
      <c r="AG31" s="457"/>
      <c r="AH31" s="457"/>
      <c r="AI31" s="457"/>
      <c r="AJ31" s="457"/>
      <c r="AK31" s="457"/>
      <c r="AL31" s="457"/>
    </row>
    <row r="32" spans="2:38" s="261" customFormat="1" ht="210" customHeight="1" thickBot="1" x14ac:dyDescent="1.4">
      <c r="B32" s="254">
        <v>26</v>
      </c>
      <c r="C32" s="454" t="s">
        <v>1496</v>
      </c>
      <c r="D32" s="455"/>
      <c r="E32" s="455"/>
      <c r="F32" s="456"/>
      <c r="G32" s="262" t="s">
        <v>76</v>
      </c>
      <c r="H32" s="247">
        <v>1.22</v>
      </c>
      <c r="I32" s="268">
        <v>1</v>
      </c>
      <c r="J32" s="249">
        <v>7579</v>
      </c>
      <c r="K32" s="249">
        <v>7579</v>
      </c>
      <c r="L32" s="250">
        <v>0</v>
      </c>
      <c r="M32" s="251">
        <f t="shared" ref="M32:M35" si="8">H32*K32/1000</f>
        <v>9.2463799999999985</v>
      </c>
      <c r="N32" s="252">
        <f t="shared" ref="N32:N35" si="9">ROUND(M32*I32-I32*L32,1)</f>
        <v>9.1999999999999993</v>
      </c>
      <c r="Z32" s="253"/>
      <c r="AC32" s="457"/>
      <c r="AD32" s="457"/>
      <c r="AE32" s="457"/>
      <c r="AF32" s="457"/>
      <c r="AG32" s="457"/>
      <c r="AH32" s="457"/>
      <c r="AI32" s="457"/>
      <c r="AJ32" s="457"/>
      <c r="AK32" s="457"/>
      <c r="AL32" s="457"/>
    </row>
    <row r="33" spans="2:38" s="261" customFormat="1" ht="210" customHeight="1" thickBot="1" x14ac:dyDescent="1.4">
      <c r="B33" s="245">
        <v>27</v>
      </c>
      <c r="C33" s="454" t="s">
        <v>1497</v>
      </c>
      <c r="D33" s="455"/>
      <c r="E33" s="455"/>
      <c r="F33" s="456"/>
      <c r="G33" s="262" t="s">
        <v>76</v>
      </c>
      <c r="H33" s="247">
        <v>1.22</v>
      </c>
      <c r="I33" s="268">
        <v>1</v>
      </c>
      <c r="J33" s="249">
        <v>7619</v>
      </c>
      <c r="K33" s="249">
        <v>7619</v>
      </c>
      <c r="L33" s="250">
        <v>0</v>
      </c>
      <c r="M33" s="251">
        <f t="shared" si="8"/>
        <v>9.2951800000000002</v>
      </c>
      <c r="N33" s="252">
        <f t="shared" si="9"/>
        <v>9.3000000000000007</v>
      </c>
      <c r="Z33" s="253"/>
    </row>
    <row r="34" spans="2:38" s="261" customFormat="1" ht="210" customHeight="1" thickBot="1" x14ac:dyDescent="1.4">
      <c r="B34" s="254">
        <v>28</v>
      </c>
      <c r="C34" s="462" t="s">
        <v>1498</v>
      </c>
      <c r="D34" s="455"/>
      <c r="E34" s="455"/>
      <c r="F34" s="456"/>
      <c r="G34" s="262" t="s">
        <v>29</v>
      </c>
      <c r="H34" s="247">
        <v>1.284</v>
      </c>
      <c r="I34" s="267">
        <v>3</v>
      </c>
      <c r="J34" s="249">
        <v>1510</v>
      </c>
      <c r="K34" s="249">
        <v>1510</v>
      </c>
      <c r="L34" s="250">
        <v>0</v>
      </c>
      <c r="M34" s="251">
        <f t="shared" si="8"/>
        <v>1.9388400000000001</v>
      </c>
      <c r="N34" s="252">
        <f t="shared" si="9"/>
        <v>5.8</v>
      </c>
      <c r="Z34" s="253"/>
      <c r="AC34" s="461"/>
      <c r="AD34" s="461"/>
      <c r="AE34" s="461"/>
      <c r="AF34" s="461"/>
      <c r="AG34" s="461"/>
      <c r="AH34" s="461"/>
      <c r="AI34" s="461"/>
      <c r="AJ34" s="461"/>
      <c r="AK34" s="461"/>
      <c r="AL34" s="461"/>
    </row>
    <row r="35" spans="2:38" s="261" customFormat="1" ht="210" customHeight="1" thickBot="1" x14ac:dyDescent="1.4">
      <c r="B35" s="245">
        <v>29</v>
      </c>
      <c r="C35" s="462" t="s">
        <v>978</v>
      </c>
      <c r="D35" s="455"/>
      <c r="E35" s="455"/>
      <c r="F35" s="456"/>
      <c r="G35" s="262" t="s">
        <v>29</v>
      </c>
      <c r="H35" s="247">
        <v>1.284</v>
      </c>
      <c r="I35" s="267">
        <v>2</v>
      </c>
      <c r="J35" s="249">
        <v>1814</v>
      </c>
      <c r="K35" s="249">
        <v>1814</v>
      </c>
      <c r="L35" s="250">
        <v>0</v>
      </c>
      <c r="M35" s="251">
        <f t="shared" si="8"/>
        <v>2.3291759999999999</v>
      </c>
      <c r="N35" s="252">
        <f t="shared" si="9"/>
        <v>4.7</v>
      </c>
      <c r="Z35" s="253"/>
      <c r="AC35" s="461"/>
      <c r="AD35" s="461"/>
      <c r="AE35" s="461"/>
      <c r="AF35" s="461"/>
      <c r="AG35" s="461"/>
      <c r="AH35" s="461"/>
      <c r="AI35" s="461"/>
      <c r="AJ35" s="461"/>
      <c r="AK35" s="461"/>
      <c r="AL35" s="461"/>
    </row>
    <row r="36" spans="2:38" s="261" customFormat="1" ht="210" customHeight="1" thickBot="1" x14ac:dyDescent="1.4">
      <c r="B36" s="254">
        <v>30</v>
      </c>
      <c r="C36" s="462" t="s">
        <v>1499</v>
      </c>
      <c r="D36" s="455"/>
      <c r="E36" s="455"/>
      <c r="F36" s="456"/>
      <c r="G36" s="262" t="s">
        <v>29</v>
      </c>
      <c r="H36" s="247">
        <v>1.284</v>
      </c>
      <c r="I36" s="268">
        <v>1</v>
      </c>
      <c r="J36" s="249">
        <v>1510</v>
      </c>
      <c r="K36" s="249">
        <v>1510</v>
      </c>
      <c r="L36" s="250">
        <v>0</v>
      </c>
      <c r="M36" s="251">
        <f>ROUNDUP(H36*K36/1000,2)</f>
        <v>1.94</v>
      </c>
      <c r="N36" s="252">
        <f t="shared" ref="N36" si="10">M36*I36-L36*I36</f>
        <v>1.94</v>
      </c>
      <c r="AC36" s="461"/>
      <c r="AD36" s="461"/>
      <c r="AE36" s="461"/>
      <c r="AF36" s="461"/>
      <c r="AG36" s="461"/>
      <c r="AH36" s="461"/>
      <c r="AI36" s="461"/>
      <c r="AJ36" s="461"/>
      <c r="AK36" s="461"/>
      <c r="AL36" s="461"/>
    </row>
    <row r="37" spans="2:38" s="261" customFormat="1" ht="210" customHeight="1" thickBot="1" x14ac:dyDescent="1.4">
      <c r="B37" s="245">
        <v>31</v>
      </c>
      <c r="C37" s="462" t="s">
        <v>941</v>
      </c>
      <c r="D37" s="455"/>
      <c r="E37" s="455"/>
      <c r="F37" s="456"/>
      <c r="G37" s="262" t="s">
        <v>35</v>
      </c>
      <c r="H37" s="247">
        <v>0.94399999999999995</v>
      </c>
      <c r="I37" s="268">
        <v>4</v>
      </c>
      <c r="J37" s="249">
        <v>1510</v>
      </c>
      <c r="K37" s="249">
        <v>1510</v>
      </c>
      <c r="L37" s="250">
        <v>0</v>
      </c>
      <c r="M37" s="251">
        <f t="shared" ref="M37:M44" si="11">H37*K37/1000</f>
        <v>1.4254399999999998</v>
      </c>
      <c r="N37" s="252">
        <f t="shared" ref="N37:N44" si="12">ROUND(M37*I37-I37*L37,1)</f>
        <v>5.7</v>
      </c>
      <c r="Z37" s="253"/>
      <c r="AC37" s="461"/>
      <c r="AD37" s="461"/>
      <c r="AE37" s="461"/>
      <c r="AF37" s="461"/>
      <c r="AG37" s="461"/>
      <c r="AH37" s="461"/>
      <c r="AI37" s="461"/>
      <c r="AJ37" s="461"/>
      <c r="AK37" s="461"/>
      <c r="AL37" s="461"/>
    </row>
    <row r="38" spans="2:38" s="261" customFormat="1" ht="210" customHeight="1" thickBot="1" x14ac:dyDescent="1.4">
      <c r="B38" s="254">
        <v>32</v>
      </c>
      <c r="C38" s="462" t="s">
        <v>1500</v>
      </c>
      <c r="D38" s="455"/>
      <c r="E38" s="455"/>
      <c r="F38" s="456"/>
      <c r="G38" s="262" t="s">
        <v>35</v>
      </c>
      <c r="H38" s="247">
        <v>0.94399999999999995</v>
      </c>
      <c r="I38" s="268">
        <v>2</v>
      </c>
      <c r="J38" s="249">
        <v>1817</v>
      </c>
      <c r="K38" s="249">
        <v>1735</v>
      </c>
      <c r="L38" s="250">
        <v>0</v>
      </c>
      <c r="M38" s="251">
        <f t="shared" si="11"/>
        <v>1.63784</v>
      </c>
      <c r="N38" s="252">
        <f t="shared" si="12"/>
        <v>3.3</v>
      </c>
      <c r="Z38" s="253"/>
    </row>
    <row r="39" spans="2:38" s="261" customFormat="1" ht="210" customHeight="1" thickBot="1" x14ac:dyDescent="1.4">
      <c r="B39" s="245">
        <v>33</v>
      </c>
      <c r="C39" s="462" t="s">
        <v>1501</v>
      </c>
      <c r="D39" s="455"/>
      <c r="E39" s="455"/>
      <c r="F39" s="456"/>
      <c r="G39" s="262" t="s">
        <v>35</v>
      </c>
      <c r="H39" s="247">
        <v>0.94399999999999995</v>
      </c>
      <c r="I39" s="268">
        <v>1</v>
      </c>
      <c r="J39" s="249">
        <v>1909</v>
      </c>
      <c r="K39" s="249">
        <v>1834</v>
      </c>
      <c r="L39" s="250">
        <v>0</v>
      </c>
      <c r="M39" s="251">
        <f t="shared" si="11"/>
        <v>1.7312959999999997</v>
      </c>
      <c r="N39" s="252">
        <f t="shared" si="12"/>
        <v>1.7</v>
      </c>
      <c r="Z39" s="253"/>
    </row>
    <row r="40" spans="2:38" s="261" customFormat="1" ht="210" customHeight="1" thickBot="1" x14ac:dyDescent="1.4">
      <c r="B40" s="254">
        <v>34</v>
      </c>
      <c r="C40" s="462" t="s">
        <v>1502</v>
      </c>
      <c r="D40" s="455"/>
      <c r="E40" s="455"/>
      <c r="F40" s="456"/>
      <c r="G40" s="262" t="s">
        <v>35</v>
      </c>
      <c r="H40" s="247">
        <v>0.94399999999999995</v>
      </c>
      <c r="I40" s="268">
        <v>1</v>
      </c>
      <c r="J40" s="249">
        <v>2237</v>
      </c>
      <c r="K40" s="249">
        <v>2117</v>
      </c>
      <c r="L40" s="250">
        <v>0</v>
      </c>
      <c r="M40" s="251">
        <f t="shared" si="11"/>
        <v>1.9984479999999998</v>
      </c>
      <c r="N40" s="252">
        <f t="shared" si="12"/>
        <v>2</v>
      </c>
      <c r="Z40" s="253"/>
    </row>
    <row r="41" spans="2:38" s="261" customFormat="1" ht="210" customHeight="1" thickBot="1" x14ac:dyDescent="1.4">
      <c r="B41" s="245">
        <v>35</v>
      </c>
      <c r="C41" s="462" t="s">
        <v>1503</v>
      </c>
      <c r="D41" s="455"/>
      <c r="E41" s="455"/>
      <c r="F41" s="456"/>
      <c r="G41" s="262" t="s">
        <v>97</v>
      </c>
      <c r="H41" s="247">
        <v>0.93400000000000005</v>
      </c>
      <c r="I41" s="268">
        <v>1</v>
      </c>
      <c r="J41" s="249">
        <v>2171</v>
      </c>
      <c r="K41" s="249">
        <v>2060</v>
      </c>
      <c r="L41" s="250">
        <v>0</v>
      </c>
      <c r="M41" s="251">
        <f>H41*K41/1000</f>
        <v>1.9240400000000002</v>
      </c>
      <c r="N41" s="252">
        <f>ROUND(M41*I41-I41*L41,1)</f>
        <v>1.9</v>
      </c>
      <c r="Z41" s="253"/>
    </row>
    <row r="42" spans="2:38" s="261" customFormat="1" ht="210" customHeight="1" thickBot="1" x14ac:dyDescent="1.4">
      <c r="B42" s="254">
        <v>36</v>
      </c>
      <c r="C42" s="462" t="s">
        <v>1504</v>
      </c>
      <c r="D42" s="455"/>
      <c r="E42" s="455"/>
      <c r="F42" s="456"/>
      <c r="G42" s="262" t="s">
        <v>35</v>
      </c>
      <c r="H42" s="247">
        <v>0.94399999999999995</v>
      </c>
      <c r="I42" s="268">
        <v>1</v>
      </c>
      <c r="J42" s="249">
        <v>2237</v>
      </c>
      <c r="K42" s="249">
        <v>2117</v>
      </c>
      <c r="L42" s="250">
        <v>0</v>
      </c>
      <c r="M42" s="251">
        <f t="shared" si="11"/>
        <v>1.9984479999999998</v>
      </c>
      <c r="N42" s="252">
        <f t="shared" si="12"/>
        <v>2</v>
      </c>
      <c r="Z42" s="253"/>
    </row>
    <row r="43" spans="2:38" s="261" customFormat="1" ht="210" customHeight="1" thickBot="1" x14ac:dyDescent="1.4">
      <c r="B43" s="245">
        <v>37</v>
      </c>
      <c r="C43" s="462" t="s">
        <v>1505</v>
      </c>
      <c r="D43" s="463"/>
      <c r="E43" s="463"/>
      <c r="F43" s="464"/>
      <c r="G43" s="262" t="s">
        <v>35</v>
      </c>
      <c r="H43" s="247">
        <v>0.94399999999999995</v>
      </c>
      <c r="I43" s="268">
        <v>1</v>
      </c>
      <c r="J43" s="249">
        <v>2330</v>
      </c>
      <c r="K43" s="249">
        <v>2199</v>
      </c>
      <c r="L43" s="250">
        <v>0</v>
      </c>
      <c r="M43" s="251">
        <f t="shared" si="11"/>
        <v>2.0758559999999999</v>
      </c>
      <c r="N43" s="252">
        <f t="shared" si="12"/>
        <v>2.1</v>
      </c>
      <c r="Z43" s="253"/>
      <c r="AC43" s="461"/>
      <c r="AD43" s="461"/>
      <c r="AE43" s="461"/>
      <c r="AF43" s="461"/>
      <c r="AG43" s="461"/>
      <c r="AH43" s="461"/>
      <c r="AI43" s="461"/>
      <c r="AJ43" s="461"/>
      <c r="AK43" s="461"/>
      <c r="AL43" s="461"/>
    </row>
    <row r="44" spans="2:38" s="261" customFormat="1" ht="210" customHeight="1" thickBot="1" x14ac:dyDescent="1.4">
      <c r="B44" s="254">
        <v>38</v>
      </c>
      <c r="C44" s="454" t="s">
        <v>1506</v>
      </c>
      <c r="D44" s="455"/>
      <c r="E44" s="455"/>
      <c r="F44" s="456"/>
      <c r="G44" s="262" t="s">
        <v>35</v>
      </c>
      <c r="H44" s="247">
        <v>0.94399999999999995</v>
      </c>
      <c r="I44" s="268">
        <v>1</v>
      </c>
      <c r="J44" s="249">
        <v>2330</v>
      </c>
      <c r="K44" s="249">
        <v>2199</v>
      </c>
      <c r="L44" s="250">
        <v>0</v>
      </c>
      <c r="M44" s="251">
        <f t="shared" si="11"/>
        <v>2.0758559999999999</v>
      </c>
      <c r="N44" s="252">
        <f t="shared" si="12"/>
        <v>2.1</v>
      </c>
      <c r="Z44" s="253"/>
      <c r="AC44" s="461"/>
      <c r="AD44" s="461"/>
      <c r="AE44" s="461"/>
      <c r="AF44" s="461"/>
      <c r="AG44" s="461"/>
      <c r="AH44" s="461"/>
      <c r="AI44" s="461"/>
      <c r="AJ44" s="461"/>
      <c r="AK44" s="461"/>
      <c r="AL44" s="461"/>
    </row>
    <row r="45" spans="2:38" s="261" customFormat="1" ht="210" customHeight="1" thickBot="1" x14ac:dyDescent="1.4">
      <c r="B45" s="245">
        <v>39</v>
      </c>
      <c r="C45" s="454" t="s">
        <v>1507</v>
      </c>
      <c r="D45" s="455"/>
      <c r="E45" s="455"/>
      <c r="F45" s="456"/>
      <c r="G45" s="262" t="s">
        <v>35</v>
      </c>
      <c r="H45" s="247">
        <v>0.94399999999999995</v>
      </c>
      <c r="I45" s="268">
        <v>1</v>
      </c>
      <c r="J45" s="249">
        <v>2330</v>
      </c>
      <c r="K45" s="249">
        <v>2199</v>
      </c>
      <c r="L45" s="250">
        <v>0</v>
      </c>
      <c r="M45" s="251">
        <f>ROUNDUP(H45*K45/1000,2)</f>
        <v>2.0799999999999996</v>
      </c>
      <c r="N45" s="252">
        <f t="shared" ref="N45:N46" si="13">M45*I45-L45*I45</f>
        <v>2.0799999999999996</v>
      </c>
      <c r="AC45" s="461"/>
      <c r="AD45" s="461"/>
      <c r="AE45" s="461"/>
      <c r="AF45" s="461"/>
      <c r="AG45" s="461"/>
      <c r="AH45" s="461"/>
      <c r="AI45" s="461"/>
      <c r="AJ45" s="461"/>
      <c r="AK45" s="461"/>
      <c r="AL45" s="461"/>
    </row>
    <row r="46" spans="2:38" s="261" customFormat="1" ht="210" customHeight="1" thickBot="1" x14ac:dyDescent="1.4">
      <c r="B46" s="254">
        <v>40</v>
      </c>
      <c r="C46" s="454" t="s">
        <v>1508</v>
      </c>
      <c r="D46" s="455"/>
      <c r="E46" s="455"/>
      <c r="F46" s="456"/>
      <c r="G46" s="262" t="s">
        <v>29</v>
      </c>
      <c r="H46" s="247">
        <v>1.284</v>
      </c>
      <c r="I46" s="268">
        <v>1</v>
      </c>
      <c r="J46" s="249">
        <v>2383</v>
      </c>
      <c r="K46" s="249">
        <v>2228</v>
      </c>
      <c r="L46" s="250">
        <v>0</v>
      </c>
      <c r="M46" s="251">
        <f>ROUNDUP(H46*K46/1000,2)</f>
        <v>2.8699999999999997</v>
      </c>
      <c r="N46" s="252">
        <f t="shared" si="13"/>
        <v>2.8699999999999997</v>
      </c>
      <c r="AC46" s="461"/>
      <c r="AD46" s="461"/>
      <c r="AE46" s="461"/>
      <c r="AF46" s="461"/>
      <c r="AG46" s="461"/>
      <c r="AH46" s="461"/>
      <c r="AI46" s="461"/>
      <c r="AJ46" s="461"/>
      <c r="AK46" s="461"/>
      <c r="AL46" s="461"/>
    </row>
    <row r="47" spans="2:38" s="261" customFormat="1" ht="210" customHeight="1" thickBot="1" x14ac:dyDescent="1.4">
      <c r="B47" s="245">
        <v>41</v>
      </c>
      <c r="C47" s="454" t="s">
        <v>700</v>
      </c>
      <c r="D47" s="455"/>
      <c r="E47" s="455"/>
      <c r="F47" s="456"/>
      <c r="G47" s="262" t="s">
        <v>35</v>
      </c>
      <c r="H47" s="247">
        <v>0.94399999999999995</v>
      </c>
      <c r="I47" s="268">
        <v>1</v>
      </c>
      <c r="J47" s="249">
        <v>1510</v>
      </c>
      <c r="K47" s="249">
        <v>1510</v>
      </c>
      <c r="L47" s="250">
        <v>0</v>
      </c>
      <c r="M47" s="251">
        <f t="shared" ref="M47:M52" si="14">H47*K47/1000</f>
        <v>1.4254399999999998</v>
      </c>
      <c r="N47" s="252">
        <f t="shared" ref="N47:N52" si="15">ROUND(M47*I47-I47*L47,1)</f>
        <v>1.4</v>
      </c>
      <c r="Z47" s="253"/>
      <c r="AC47" s="457"/>
      <c r="AD47" s="457"/>
      <c r="AE47" s="457"/>
      <c r="AF47" s="457"/>
      <c r="AG47" s="457"/>
      <c r="AH47" s="457"/>
      <c r="AI47" s="457"/>
      <c r="AJ47" s="457"/>
      <c r="AK47" s="457"/>
      <c r="AL47" s="457"/>
    </row>
    <row r="48" spans="2:38" s="261" customFormat="1" ht="210" customHeight="1" thickBot="1" x14ac:dyDescent="1.4">
      <c r="B48" s="254">
        <v>42</v>
      </c>
      <c r="C48" s="454" t="s">
        <v>847</v>
      </c>
      <c r="D48" s="455"/>
      <c r="E48" s="455"/>
      <c r="F48" s="456"/>
      <c r="G48" s="262" t="s">
        <v>35</v>
      </c>
      <c r="H48" s="247">
        <v>0.94399999999999995</v>
      </c>
      <c r="I48" s="268">
        <v>1</v>
      </c>
      <c r="J48" s="249">
        <v>1510</v>
      </c>
      <c r="K48" s="249">
        <v>1510</v>
      </c>
      <c r="L48" s="250">
        <v>0</v>
      </c>
      <c r="M48" s="251">
        <f t="shared" si="14"/>
        <v>1.4254399999999998</v>
      </c>
      <c r="N48" s="252">
        <f t="shared" si="15"/>
        <v>1.4</v>
      </c>
      <c r="Z48" s="253"/>
      <c r="AC48" s="457"/>
      <c r="AD48" s="457"/>
      <c r="AE48" s="457"/>
      <c r="AF48" s="457"/>
      <c r="AG48" s="457"/>
      <c r="AH48" s="457"/>
      <c r="AI48" s="457"/>
      <c r="AJ48" s="457"/>
      <c r="AK48" s="457"/>
      <c r="AL48" s="457"/>
    </row>
    <row r="49" spans="2:38" s="261" customFormat="1" ht="210" customHeight="1" thickBot="1" x14ac:dyDescent="1.4">
      <c r="B49" s="245">
        <v>43</v>
      </c>
      <c r="C49" s="454" t="s">
        <v>855</v>
      </c>
      <c r="D49" s="455"/>
      <c r="E49" s="455"/>
      <c r="F49" s="456"/>
      <c r="G49" s="262" t="s">
        <v>35</v>
      </c>
      <c r="H49" s="247">
        <v>0.94399999999999995</v>
      </c>
      <c r="I49" s="268">
        <v>1</v>
      </c>
      <c r="J49" s="249">
        <v>1510</v>
      </c>
      <c r="K49" s="249">
        <v>1510</v>
      </c>
      <c r="L49" s="250">
        <v>0</v>
      </c>
      <c r="M49" s="251">
        <f t="shared" si="14"/>
        <v>1.4254399999999998</v>
      </c>
      <c r="N49" s="252">
        <f t="shared" si="15"/>
        <v>1.4</v>
      </c>
      <c r="Z49" s="253"/>
      <c r="AC49" s="457"/>
      <c r="AD49" s="457"/>
      <c r="AE49" s="457"/>
      <c r="AF49" s="457"/>
      <c r="AG49" s="457"/>
      <c r="AH49" s="457"/>
      <c r="AI49" s="457"/>
      <c r="AJ49" s="457"/>
      <c r="AK49" s="457"/>
      <c r="AL49" s="457"/>
    </row>
    <row r="50" spans="2:38" s="261" customFormat="1" ht="210" customHeight="1" thickBot="1" x14ac:dyDescent="1.4">
      <c r="B50" s="254">
        <v>44</v>
      </c>
      <c r="C50" s="454" t="s">
        <v>1487</v>
      </c>
      <c r="D50" s="455"/>
      <c r="E50" s="455"/>
      <c r="F50" s="456"/>
      <c r="G50" s="262" t="s">
        <v>35</v>
      </c>
      <c r="H50" s="247">
        <v>0.94399999999999995</v>
      </c>
      <c r="I50" s="268">
        <v>1</v>
      </c>
      <c r="J50" s="249">
        <v>1817</v>
      </c>
      <c r="K50" s="249">
        <v>1735</v>
      </c>
      <c r="L50" s="250">
        <v>0</v>
      </c>
      <c r="M50" s="251">
        <f t="shared" si="14"/>
        <v>1.63784</v>
      </c>
      <c r="N50" s="252">
        <f t="shared" si="15"/>
        <v>1.6</v>
      </c>
      <c r="Z50" s="253"/>
      <c r="AC50" s="457"/>
      <c r="AD50" s="457"/>
      <c r="AE50" s="457"/>
      <c r="AF50" s="457"/>
      <c r="AG50" s="457"/>
      <c r="AH50" s="457"/>
      <c r="AI50" s="457"/>
      <c r="AJ50" s="457"/>
      <c r="AK50" s="457"/>
      <c r="AL50" s="457"/>
    </row>
    <row r="51" spans="2:38" s="261" customFormat="1" ht="210" customHeight="1" thickBot="1" x14ac:dyDescent="1.4">
      <c r="B51" s="245">
        <v>45</v>
      </c>
      <c r="C51" s="454" t="s">
        <v>1509</v>
      </c>
      <c r="D51" s="455"/>
      <c r="E51" s="455"/>
      <c r="F51" s="456"/>
      <c r="G51" s="262" t="s">
        <v>76</v>
      </c>
      <c r="H51" s="247">
        <v>1.22</v>
      </c>
      <c r="I51" s="268">
        <v>1</v>
      </c>
      <c r="J51" s="249">
        <v>7579</v>
      </c>
      <c r="K51" s="249">
        <v>7579</v>
      </c>
      <c r="L51" s="250">
        <v>0</v>
      </c>
      <c r="M51" s="251">
        <f t="shared" si="14"/>
        <v>9.2463799999999985</v>
      </c>
      <c r="N51" s="252">
        <f t="shared" si="15"/>
        <v>9.1999999999999993</v>
      </c>
      <c r="Z51" s="253"/>
    </row>
    <row r="52" spans="2:38" s="261" customFormat="1" ht="210" customHeight="1" thickBot="1" x14ac:dyDescent="1.4">
      <c r="B52" s="254">
        <v>46</v>
      </c>
      <c r="C52" s="454" t="s">
        <v>1510</v>
      </c>
      <c r="D52" s="455"/>
      <c r="E52" s="455"/>
      <c r="F52" s="456"/>
      <c r="G52" s="262" t="s">
        <v>76</v>
      </c>
      <c r="H52" s="247">
        <v>1.22</v>
      </c>
      <c r="I52" s="268">
        <v>1</v>
      </c>
      <c r="J52" s="249">
        <v>6970</v>
      </c>
      <c r="K52" s="249">
        <v>6970</v>
      </c>
      <c r="L52" s="250">
        <v>0</v>
      </c>
      <c r="M52" s="251">
        <f t="shared" si="14"/>
        <v>8.5033999999999992</v>
      </c>
      <c r="N52" s="252">
        <f t="shared" si="15"/>
        <v>8.5</v>
      </c>
      <c r="Z52" s="253"/>
    </row>
    <row r="53" spans="2:38" s="261" customFormat="1" ht="210" customHeight="1" thickBot="1" x14ac:dyDescent="1.4">
      <c r="B53" s="245">
        <v>47</v>
      </c>
      <c r="C53" s="454" t="s">
        <v>1511</v>
      </c>
      <c r="D53" s="455"/>
      <c r="E53" s="455"/>
      <c r="F53" s="456"/>
      <c r="G53" s="262" t="s">
        <v>76</v>
      </c>
      <c r="H53" s="247">
        <v>1.22</v>
      </c>
      <c r="I53" s="268">
        <v>1</v>
      </c>
      <c r="J53" s="249">
        <v>7579</v>
      </c>
      <c r="K53" s="249">
        <v>7579</v>
      </c>
      <c r="L53" s="250">
        <v>0</v>
      </c>
      <c r="M53" s="251">
        <f>H53*K53/1000</f>
        <v>9.2463799999999985</v>
      </c>
      <c r="N53" s="252">
        <f>ROUND(M53*I53-I53*L53,1)</f>
        <v>9.1999999999999993</v>
      </c>
      <c r="Z53" s="253"/>
    </row>
    <row r="54" spans="2:38" s="261" customFormat="1" ht="210" customHeight="1" thickBot="1" x14ac:dyDescent="1.4">
      <c r="B54" s="254">
        <v>48</v>
      </c>
      <c r="C54" s="454" t="s">
        <v>1042</v>
      </c>
      <c r="D54" s="455"/>
      <c r="E54" s="455"/>
      <c r="F54" s="456"/>
      <c r="G54" s="262" t="s">
        <v>76</v>
      </c>
      <c r="H54" s="247">
        <v>1.22</v>
      </c>
      <c r="I54" s="268">
        <v>1</v>
      </c>
      <c r="J54" s="249">
        <v>5486</v>
      </c>
      <c r="K54" s="249">
        <v>5486</v>
      </c>
      <c r="L54" s="250">
        <v>0</v>
      </c>
      <c r="M54" s="251">
        <f>ROUNDUP(H54*K54/1000,2)</f>
        <v>6.7</v>
      </c>
      <c r="N54" s="252">
        <f t="shared" ref="N54" si="16">M54*I54-L54*I54</f>
        <v>6.7</v>
      </c>
      <c r="AC54" s="457"/>
      <c r="AD54" s="457"/>
      <c r="AE54" s="457"/>
      <c r="AF54" s="457"/>
      <c r="AG54" s="457"/>
      <c r="AH54" s="457"/>
      <c r="AI54" s="457"/>
      <c r="AJ54" s="457"/>
      <c r="AK54" s="457"/>
      <c r="AL54" s="457"/>
    </row>
    <row r="55" spans="2:38" s="261" customFormat="1" ht="210" customHeight="1" thickBot="1" x14ac:dyDescent="1.4">
      <c r="B55" s="245">
        <v>49</v>
      </c>
      <c r="C55" s="454" t="s">
        <v>756</v>
      </c>
      <c r="D55" s="455"/>
      <c r="E55" s="455"/>
      <c r="F55" s="456"/>
      <c r="G55" s="262" t="s">
        <v>76</v>
      </c>
      <c r="H55" s="247">
        <v>1.22</v>
      </c>
      <c r="I55" s="268">
        <v>1</v>
      </c>
      <c r="J55" s="249">
        <v>5486</v>
      </c>
      <c r="K55" s="249">
        <v>5486</v>
      </c>
      <c r="L55" s="250">
        <v>0</v>
      </c>
      <c r="M55" s="251">
        <f>H55*K55/1000</f>
        <v>6.69292</v>
      </c>
      <c r="N55" s="252">
        <f>ROUND(M55*I55-I55*L55,1)</f>
        <v>6.7</v>
      </c>
      <c r="Z55" s="253"/>
      <c r="AC55" s="457"/>
      <c r="AD55" s="457"/>
      <c r="AE55" s="457"/>
      <c r="AF55" s="457"/>
      <c r="AG55" s="457"/>
      <c r="AH55" s="457"/>
      <c r="AI55" s="457"/>
      <c r="AJ55" s="457"/>
      <c r="AK55" s="457"/>
      <c r="AL55" s="457"/>
    </row>
    <row r="56" spans="2:38" s="261" customFormat="1" ht="210" customHeight="1" thickBot="1" x14ac:dyDescent="1.4">
      <c r="B56" s="254">
        <v>50</v>
      </c>
      <c r="C56" s="454" t="s">
        <v>1512</v>
      </c>
      <c r="D56" s="455"/>
      <c r="E56" s="455"/>
      <c r="F56" s="456"/>
      <c r="G56" s="262" t="s">
        <v>76</v>
      </c>
      <c r="H56" s="247">
        <v>1.22</v>
      </c>
      <c r="I56" s="268">
        <v>1</v>
      </c>
      <c r="J56" s="249">
        <v>7619</v>
      </c>
      <c r="K56" s="249">
        <v>7619</v>
      </c>
      <c r="L56" s="250">
        <v>0</v>
      </c>
      <c r="M56" s="251">
        <f t="shared" ref="M56:M57" si="17">H56*K56/1000</f>
        <v>9.2951800000000002</v>
      </c>
      <c r="N56" s="252">
        <f t="shared" ref="N56:N57" si="18">ROUND(M56*I56-I56*L56,1)</f>
        <v>9.3000000000000007</v>
      </c>
      <c r="Z56" s="253"/>
    </row>
    <row r="57" spans="2:38" s="261" customFormat="1" ht="210" customHeight="1" thickBot="1" x14ac:dyDescent="1.4">
      <c r="B57" s="245">
        <v>51</v>
      </c>
      <c r="C57" s="454" t="s">
        <v>1513</v>
      </c>
      <c r="D57" s="455"/>
      <c r="E57" s="455"/>
      <c r="F57" s="456"/>
      <c r="G57" s="262" t="s">
        <v>76</v>
      </c>
      <c r="H57" s="247">
        <v>1.22</v>
      </c>
      <c r="I57" s="268">
        <v>1</v>
      </c>
      <c r="J57" s="249">
        <v>7869</v>
      </c>
      <c r="K57" s="249">
        <v>7869</v>
      </c>
      <c r="L57" s="250">
        <v>0</v>
      </c>
      <c r="M57" s="251">
        <f t="shared" si="17"/>
        <v>9.6001799999999999</v>
      </c>
      <c r="N57" s="252">
        <f t="shared" si="18"/>
        <v>9.6</v>
      </c>
      <c r="Z57" s="253"/>
      <c r="AC57" s="457"/>
      <c r="AD57" s="457"/>
      <c r="AE57" s="457"/>
      <c r="AF57" s="457"/>
      <c r="AG57" s="457"/>
      <c r="AH57" s="457"/>
      <c r="AI57" s="457"/>
      <c r="AJ57" s="457"/>
      <c r="AK57" s="457"/>
      <c r="AL57" s="457"/>
    </row>
    <row r="58" spans="2:38" s="50" customFormat="1" ht="189.75" customHeight="1" thickBot="1" x14ac:dyDescent="1.1000000000000001">
      <c r="B58" s="458" t="s">
        <v>30</v>
      </c>
      <c r="C58" s="459"/>
      <c r="D58" s="459"/>
      <c r="E58" s="459"/>
      <c r="F58" s="459"/>
      <c r="G58" s="459"/>
      <c r="H58" s="459"/>
      <c r="I58" s="459"/>
      <c r="J58" s="459"/>
      <c r="K58" s="459"/>
      <c r="L58" s="459"/>
      <c r="M58" s="460"/>
      <c r="N58" s="95">
        <f>SUM(N7:N57)</f>
        <v>327.52999999999992</v>
      </c>
    </row>
    <row r="59" spans="2:38" s="50" customFormat="1" ht="200.1" customHeight="1" thickBot="1" x14ac:dyDescent="1.1000000000000001">
      <c r="B59" s="437" t="s">
        <v>1351</v>
      </c>
      <c r="C59" s="438"/>
      <c r="D59" s="438"/>
      <c r="E59" s="438"/>
      <c r="F59" s="438"/>
      <c r="G59" s="438"/>
      <c r="H59" s="438"/>
      <c r="I59" s="438"/>
      <c r="J59" s="438"/>
      <c r="K59" s="438"/>
      <c r="L59" s="438"/>
      <c r="M59" s="439"/>
      <c r="N59" s="240">
        <v>655</v>
      </c>
    </row>
    <row r="60" spans="2:38" s="263" customFormat="1" ht="174.95" customHeight="1" x14ac:dyDescent="0.25">
      <c r="B60" s="422" t="s">
        <v>320</v>
      </c>
      <c r="C60" s="422"/>
      <c r="D60" s="422"/>
      <c r="E60" s="422"/>
      <c r="F60" s="422"/>
      <c r="G60" s="422"/>
      <c r="H60" s="422"/>
      <c r="I60" s="422" t="s">
        <v>319</v>
      </c>
      <c r="J60" s="422"/>
      <c r="K60" s="422"/>
      <c r="L60" s="422"/>
      <c r="M60" s="422"/>
      <c r="N60" s="422"/>
    </row>
    <row r="61" spans="2:38" s="51" customFormat="1" ht="349.5" customHeight="1" thickBot="1" x14ac:dyDescent="1.1499999999999999">
      <c r="B61" s="423"/>
      <c r="C61" s="423"/>
      <c r="D61" s="423"/>
      <c r="E61" s="423"/>
      <c r="F61" s="423"/>
      <c r="G61" s="423"/>
      <c r="H61" s="423"/>
      <c r="I61" s="423"/>
      <c r="J61" s="423"/>
      <c r="K61" s="423"/>
      <c r="L61" s="423"/>
      <c r="M61" s="423"/>
      <c r="N61" s="423"/>
    </row>
    <row r="62" spans="2:38" s="58" customFormat="1" ht="174.95" customHeight="1" thickBot="1" x14ac:dyDescent="1.1499999999999999">
      <c r="B62" s="53" t="s">
        <v>45</v>
      </c>
      <c r="C62" s="54"/>
      <c r="D62" s="54"/>
      <c r="E62" s="54"/>
      <c r="F62" s="54"/>
      <c r="G62" s="54"/>
      <c r="H62" s="54"/>
      <c r="I62" s="54"/>
      <c r="J62" s="54"/>
      <c r="K62" s="54"/>
      <c r="L62" s="54"/>
      <c r="M62" s="54"/>
      <c r="N62" s="55"/>
      <c r="O62" s="56"/>
      <c r="P62" s="68"/>
      <c r="Q62" s="35"/>
      <c r="R62" s="35"/>
    </row>
    <row r="63" spans="2:38" s="51" customFormat="1" ht="174.95" customHeight="1" x14ac:dyDescent="1.1000000000000001"/>
  </sheetData>
  <mergeCells count="93">
    <mergeCell ref="C6:G6"/>
    <mergeCell ref="B2:F3"/>
    <mergeCell ref="G2:K3"/>
    <mergeCell ref="L2:N3"/>
    <mergeCell ref="B4:N4"/>
    <mergeCell ref="B5:N5"/>
    <mergeCell ref="C7:F7"/>
    <mergeCell ref="AC7:AL7"/>
    <mergeCell ref="C8:F8"/>
    <mergeCell ref="AC8:AL8"/>
    <mergeCell ref="C9:F9"/>
    <mergeCell ref="AC9:AL9"/>
    <mergeCell ref="C18:F18"/>
    <mergeCell ref="AC18:AL18"/>
    <mergeCell ref="C10:F10"/>
    <mergeCell ref="AC10:AL10"/>
    <mergeCell ref="C11:F11"/>
    <mergeCell ref="C12:F12"/>
    <mergeCell ref="C13:F13"/>
    <mergeCell ref="C14:F14"/>
    <mergeCell ref="C15:F15"/>
    <mergeCell ref="C16:F16"/>
    <mergeCell ref="AC16:AL16"/>
    <mergeCell ref="C17:F17"/>
    <mergeCell ref="AC17:AL17"/>
    <mergeCell ref="C19:F19"/>
    <mergeCell ref="AC19:AL19"/>
    <mergeCell ref="C20:F20"/>
    <mergeCell ref="AC20:AL20"/>
    <mergeCell ref="C21:F21"/>
    <mergeCell ref="AC21:AL21"/>
    <mergeCell ref="C29:F29"/>
    <mergeCell ref="C22:F22"/>
    <mergeCell ref="AC22:AL22"/>
    <mergeCell ref="C23:F23"/>
    <mergeCell ref="AC23:AL23"/>
    <mergeCell ref="C24:F24"/>
    <mergeCell ref="C25:F25"/>
    <mergeCell ref="C26:F26"/>
    <mergeCell ref="C27:F27"/>
    <mergeCell ref="AC27:AL27"/>
    <mergeCell ref="C28:F28"/>
    <mergeCell ref="AC28:AL28"/>
    <mergeCell ref="C36:F36"/>
    <mergeCell ref="AC36:AL36"/>
    <mergeCell ref="C30:F30"/>
    <mergeCell ref="AC30:AL30"/>
    <mergeCell ref="C31:F31"/>
    <mergeCell ref="AC31:AL31"/>
    <mergeCell ref="C32:F32"/>
    <mergeCell ref="AC32:AL32"/>
    <mergeCell ref="C33:F33"/>
    <mergeCell ref="C34:F34"/>
    <mergeCell ref="AC34:AL34"/>
    <mergeCell ref="C35:F35"/>
    <mergeCell ref="AC35:AL35"/>
    <mergeCell ref="C45:F45"/>
    <mergeCell ref="AC45:AL45"/>
    <mergeCell ref="C37:F37"/>
    <mergeCell ref="AC37:AL37"/>
    <mergeCell ref="C38:F38"/>
    <mergeCell ref="C39:F39"/>
    <mergeCell ref="C40:F40"/>
    <mergeCell ref="C41:F41"/>
    <mergeCell ref="C42:F42"/>
    <mergeCell ref="C43:F43"/>
    <mergeCell ref="AC43:AL43"/>
    <mergeCell ref="C44:F44"/>
    <mergeCell ref="AC44:AL44"/>
    <mergeCell ref="C46:F46"/>
    <mergeCell ref="AC46:AL46"/>
    <mergeCell ref="C47:F47"/>
    <mergeCell ref="AC47:AL47"/>
    <mergeCell ref="C48:F48"/>
    <mergeCell ref="AC48:AL48"/>
    <mergeCell ref="C56:F56"/>
    <mergeCell ref="C49:F49"/>
    <mergeCell ref="AC49:AL49"/>
    <mergeCell ref="C50:F50"/>
    <mergeCell ref="AC50:AL50"/>
    <mergeCell ref="C51:F51"/>
    <mergeCell ref="C52:F52"/>
    <mergeCell ref="C53:F53"/>
    <mergeCell ref="C54:F54"/>
    <mergeCell ref="AC54:AL54"/>
    <mergeCell ref="C55:F55"/>
    <mergeCell ref="AC55:AL55"/>
    <mergeCell ref="C57:F57"/>
    <mergeCell ref="AC57:AL57"/>
    <mergeCell ref="B58:M58"/>
    <mergeCell ref="B60:H61"/>
    <mergeCell ref="I60:N61"/>
    <mergeCell ref="B59:M59"/>
  </mergeCells>
  <printOptions horizontalCentered="1"/>
  <pageMargins left="0.25" right="0.25" top="1" bottom="1" header="0.5" footer="0.255"/>
  <pageSetup paperSize="9" scale="10" orientation="portrait"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C6E5E-B035-41AE-8900-B88BAA4DC7DE}">
  <sheetPr>
    <tabColor rgb="FFFF0000"/>
    <pageSetUpPr fitToPage="1"/>
  </sheetPr>
  <dimension ref="B1:O35"/>
  <sheetViews>
    <sheetView rightToLeft="1" view="pageBreakPreview"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1528</v>
      </c>
      <c r="G11" s="332"/>
      <c r="H11" s="332"/>
      <c r="I11" s="333"/>
      <c r="J11" s="331" t="s">
        <v>1536</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827</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1521</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15.75" customHeight="1" thickBot="1" x14ac:dyDescent="0.3">
      <c r="B27" s="398"/>
      <c r="C27" s="401"/>
      <c r="D27" s="402"/>
      <c r="E27" s="401"/>
      <c r="F27" s="402"/>
      <c r="G27" s="402"/>
      <c r="H27" s="404"/>
      <c r="I27" s="401"/>
      <c r="J27" s="404"/>
      <c r="K27" s="401"/>
      <c r="L27" s="402"/>
      <c r="M27" s="404"/>
    </row>
    <row r="28" spans="2:15" ht="36" customHeight="1" x14ac:dyDescent="0.25">
      <c r="B28" s="405">
        <v>21</v>
      </c>
      <c r="C28" s="312">
        <v>641903122</v>
      </c>
      <c r="D28" s="313"/>
      <c r="E28" s="322" t="s">
        <v>828</v>
      </c>
      <c r="F28" s="323"/>
      <c r="G28" s="323"/>
      <c r="H28" s="324"/>
      <c r="I28" s="318" t="s">
        <v>1520</v>
      </c>
      <c r="J28" s="319"/>
      <c r="K28" s="322" t="s">
        <v>16</v>
      </c>
      <c r="L28" s="323"/>
      <c r="M28" s="324"/>
    </row>
    <row r="29" spans="2:15" ht="57" customHeight="1" thickBot="1" x14ac:dyDescent="0.3">
      <c r="B29" s="406"/>
      <c r="C29" s="314"/>
      <c r="D29" s="315"/>
      <c r="E29" s="328"/>
      <c r="F29" s="329"/>
      <c r="G29" s="329"/>
      <c r="H29" s="330"/>
      <c r="I29" s="320"/>
      <c r="J29" s="321"/>
      <c r="K29" s="328"/>
      <c r="L29" s="329"/>
      <c r="M29" s="330"/>
      <c r="O29" s="108"/>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82" customFormat="1" ht="25.5" customHeight="1" thickBot="1" x14ac:dyDescent="0.3">
      <c r="B35" s="370" t="s">
        <v>47</v>
      </c>
      <c r="C35" s="371"/>
      <c r="D35" s="371"/>
      <c r="E35" s="371"/>
      <c r="F35" s="371"/>
      <c r="G35" s="371"/>
      <c r="H35" s="371"/>
      <c r="I35" s="371"/>
      <c r="J35" s="371"/>
      <c r="K35" s="371"/>
      <c r="L35" s="371"/>
      <c r="M35" s="372"/>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3055617"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3055617" r:id="rId4"/>
      </mc:Fallback>
    </mc:AlternateContent>
  </oleObjects>
  <mc:AlternateContent xmlns:mc="http://schemas.openxmlformats.org/markup-compatibility/2006">
    <mc:Choice Requires="x14">
      <controls>
        <mc:AlternateContent xmlns:mc="http://schemas.openxmlformats.org/markup-compatibility/2006">
          <mc:Choice Requires="x14">
            <control shapeId="3055618"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3055619"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3055620"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3055621"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3055622"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470B4-0698-4094-9579-A6AB9A9A1CC7}">
  <sheetPr>
    <tabColor theme="9" tint="-0.249977111117893"/>
  </sheetPr>
  <dimension ref="B1:AU63"/>
  <sheetViews>
    <sheetView rightToLeft="1" view="pageBreakPreview" topLeftCell="A52" zoomScale="20" zoomScaleNormal="100" zoomScaleSheetLayoutView="20" workbookViewId="0">
      <selection activeCell="J11" sqref="J11:M13"/>
    </sheetView>
  </sheetViews>
  <sheetFormatPr defaultRowHeight="23.25" x14ac:dyDescent="0.35"/>
  <cols>
    <col min="2" max="2" width="25.7109375" customWidth="1"/>
    <col min="3" max="3" width="32" customWidth="1"/>
    <col min="4" max="4" width="20.42578125" customWidth="1"/>
    <col min="5" max="5" width="44.5703125"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6.140625" customWidth="1"/>
    <col min="27" max="28" width="9.140625" hidden="1" customWidth="1"/>
    <col min="30" max="30" width="27" customWidth="1"/>
    <col min="31" max="35" width="9.140625" hidden="1" customWidth="1"/>
    <col min="36" max="36" width="80.5703125" customWidth="1"/>
  </cols>
  <sheetData>
    <row r="1" spans="2:47" ht="24" thickBot="1" x14ac:dyDescent="0.4"/>
    <row r="2" spans="2:47" ht="234" customHeight="1" x14ac:dyDescent="0.25">
      <c r="B2" s="465"/>
      <c r="C2" s="466"/>
      <c r="D2" s="466"/>
      <c r="E2" s="466"/>
      <c r="F2" s="467"/>
      <c r="G2" s="442" t="s">
        <v>1515</v>
      </c>
      <c r="H2" s="443"/>
      <c r="I2" s="443"/>
      <c r="J2" s="443"/>
      <c r="K2" s="444"/>
      <c r="L2" s="465"/>
      <c r="M2" s="466"/>
      <c r="N2" s="467"/>
    </row>
    <row r="3" spans="2:47" ht="409.6" customHeight="1" thickBot="1" x14ac:dyDescent="0.3">
      <c r="B3" s="468"/>
      <c r="C3" s="469"/>
      <c r="D3" s="469"/>
      <c r="E3" s="469"/>
      <c r="F3" s="470"/>
      <c r="G3" s="445"/>
      <c r="H3" s="446"/>
      <c r="I3" s="446"/>
      <c r="J3" s="446"/>
      <c r="K3" s="447"/>
      <c r="L3" s="468"/>
      <c r="M3" s="469"/>
      <c r="N3" s="470"/>
    </row>
    <row r="4" spans="2:47" ht="259.5" customHeight="1" thickBot="1" x14ac:dyDescent="0.3">
      <c r="B4" s="448" t="s">
        <v>1384</v>
      </c>
      <c r="C4" s="449"/>
      <c r="D4" s="449"/>
      <c r="E4" s="449"/>
      <c r="F4" s="449"/>
      <c r="G4" s="449"/>
      <c r="H4" s="449"/>
      <c r="I4" s="449"/>
      <c r="J4" s="449"/>
      <c r="K4" s="449"/>
      <c r="L4" s="449"/>
      <c r="M4" s="449"/>
      <c r="N4" s="450"/>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03.25" customHeight="1" thickBot="1" x14ac:dyDescent="1.1499999999999999">
      <c r="B6" s="264" t="s">
        <v>9</v>
      </c>
      <c r="C6" s="434" t="s">
        <v>11</v>
      </c>
      <c r="D6" s="435"/>
      <c r="E6" s="435"/>
      <c r="F6" s="435"/>
      <c r="G6" s="436"/>
      <c r="H6" s="264" t="s">
        <v>122</v>
      </c>
      <c r="I6" s="264" t="s">
        <v>23</v>
      </c>
      <c r="J6" s="264" t="s">
        <v>24</v>
      </c>
      <c r="K6" s="264" t="s">
        <v>121</v>
      </c>
      <c r="L6" s="264" t="s">
        <v>183</v>
      </c>
      <c r="M6" s="264" t="s">
        <v>181</v>
      </c>
      <c r="N6" s="264" t="s">
        <v>124</v>
      </c>
    </row>
    <row r="7" spans="2:47" s="261" customFormat="1" ht="210" customHeight="1" thickBot="1" x14ac:dyDescent="1.4">
      <c r="B7" s="245">
        <v>1</v>
      </c>
      <c r="C7" s="462" t="s">
        <v>673</v>
      </c>
      <c r="D7" s="455"/>
      <c r="E7" s="455"/>
      <c r="F7" s="456"/>
      <c r="G7" s="262" t="s">
        <v>35</v>
      </c>
      <c r="H7" s="247">
        <v>0.94399999999999995</v>
      </c>
      <c r="I7" s="265">
        <v>5</v>
      </c>
      <c r="J7" s="249">
        <v>2383</v>
      </c>
      <c r="K7" s="249">
        <v>2238</v>
      </c>
      <c r="L7" s="250">
        <v>0</v>
      </c>
      <c r="M7" s="251">
        <f t="shared" ref="M7:M17" si="0">H7*K7/1000</f>
        <v>2.1126719999999999</v>
      </c>
      <c r="N7" s="252">
        <f t="shared" ref="N7:N17" si="1">ROUND(M7*I7-I7*L7,1)</f>
        <v>10.6</v>
      </c>
      <c r="Z7" s="253"/>
      <c r="AC7" s="461" t="s">
        <v>1481</v>
      </c>
      <c r="AD7" s="461"/>
      <c r="AE7" s="461"/>
      <c r="AF7" s="461"/>
      <c r="AG7" s="461"/>
      <c r="AH7" s="461"/>
      <c r="AI7" s="461"/>
      <c r="AJ7" s="461"/>
      <c r="AK7" s="461"/>
      <c r="AL7" s="461"/>
    </row>
    <row r="8" spans="2:47" s="261" customFormat="1" ht="210" customHeight="1" thickBot="1" x14ac:dyDescent="1.4">
      <c r="B8" s="254">
        <v>2</v>
      </c>
      <c r="C8" s="462" t="s">
        <v>1482</v>
      </c>
      <c r="D8" s="455"/>
      <c r="E8" s="455"/>
      <c r="F8" s="456"/>
      <c r="G8" s="262" t="s">
        <v>35</v>
      </c>
      <c r="H8" s="247">
        <v>0.94399999999999995</v>
      </c>
      <c r="I8" s="266">
        <v>3</v>
      </c>
      <c r="J8" s="249">
        <v>1510</v>
      </c>
      <c r="K8" s="249">
        <v>1510</v>
      </c>
      <c r="L8" s="250">
        <v>0</v>
      </c>
      <c r="M8" s="251">
        <f t="shared" si="0"/>
        <v>1.4254399999999998</v>
      </c>
      <c r="N8" s="252">
        <f t="shared" si="1"/>
        <v>4.3</v>
      </c>
      <c r="Z8" s="253"/>
      <c r="AC8" s="461" t="s">
        <v>1483</v>
      </c>
      <c r="AD8" s="461"/>
      <c r="AE8" s="461"/>
      <c r="AF8" s="461"/>
      <c r="AG8" s="461"/>
      <c r="AH8" s="461"/>
      <c r="AI8" s="461"/>
      <c r="AJ8" s="461"/>
      <c r="AK8" s="461"/>
      <c r="AL8" s="461"/>
    </row>
    <row r="9" spans="2:47" s="261" customFormat="1" ht="210" customHeight="1" thickBot="1" x14ac:dyDescent="1.4">
      <c r="B9" s="245">
        <v>3</v>
      </c>
      <c r="C9" s="462" t="s">
        <v>1484</v>
      </c>
      <c r="D9" s="455"/>
      <c r="E9" s="455"/>
      <c r="F9" s="456"/>
      <c r="G9" s="262" t="s">
        <v>35</v>
      </c>
      <c r="H9" s="247">
        <v>0.94399999999999995</v>
      </c>
      <c r="I9" s="266">
        <v>1</v>
      </c>
      <c r="J9" s="249">
        <v>1817</v>
      </c>
      <c r="K9" s="249">
        <v>1735</v>
      </c>
      <c r="L9" s="250">
        <v>0</v>
      </c>
      <c r="M9" s="251">
        <f>ROUNDUP(H9*K9/1000,2)</f>
        <v>1.64</v>
      </c>
      <c r="N9" s="252">
        <f t="shared" ref="N9" si="2">M9*I9-L9*I9</f>
        <v>1.64</v>
      </c>
      <c r="AC9" s="461" t="s">
        <v>1485</v>
      </c>
      <c r="AD9" s="461"/>
      <c r="AE9" s="461"/>
      <c r="AF9" s="461"/>
      <c r="AG9" s="461"/>
      <c r="AH9" s="461"/>
      <c r="AI9" s="461"/>
      <c r="AJ9" s="461"/>
      <c r="AK9" s="461"/>
      <c r="AL9" s="461"/>
    </row>
    <row r="10" spans="2:47" s="261" customFormat="1" ht="210" customHeight="1" thickBot="1" x14ac:dyDescent="1.4">
      <c r="B10" s="254">
        <v>4</v>
      </c>
      <c r="C10" s="462" t="s">
        <v>854</v>
      </c>
      <c r="D10" s="455"/>
      <c r="E10" s="455"/>
      <c r="F10" s="456"/>
      <c r="G10" s="262" t="s">
        <v>35</v>
      </c>
      <c r="H10" s="247">
        <v>0.94399999999999995</v>
      </c>
      <c r="I10" s="266">
        <v>5</v>
      </c>
      <c r="J10" s="249">
        <v>2402</v>
      </c>
      <c r="K10" s="249">
        <v>2251</v>
      </c>
      <c r="L10" s="250">
        <v>0</v>
      </c>
      <c r="M10" s="251">
        <f t="shared" si="0"/>
        <v>2.1249440000000002</v>
      </c>
      <c r="N10" s="252">
        <f t="shared" si="1"/>
        <v>10.6</v>
      </c>
      <c r="Z10" s="253"/>
      <c r="AC10" s="461"/>
      <c r="AD10" s="461"/>
      <c r="AE10" s="461"/>
      <c r="AF10" s="461"/>
      <c r="AG10" s="461"/>
      <c r="AH10" s="461"/>
      <c r="AI10" s="461"/>
      <c r="AJ10" s="461"/>
      <c r="AK10" s="461"/>
      <c r="AL10" s="461"/>
    </row>
    <row r="11" spans="2:47" s="261" customFormat="1" ht="210" customHeight="1" thickBot="1" x14ac:dyDescent="1.4">
      <c r="B11" s="245">
        <v>5</v>
      </c>
      <c r="C11" s="462" t="s">
        <v>699</v>
      </c>
      <c r="D11" s="455"/>
      <c r="E11" s="455"/>
      <c r="F11" s="456"/>
      <c r="G11" s="262" t="s">
        <v>35</v>
      </c>
      <c r="H11" s="247">
        <v>0.94399999999999995</v>
      </c>
      <c r="I11" s="266">
        <v>1</v>
      </c>
      <c r="J11" s="249">
        <v>2383</v>
      </c>
      <c r="K11" s="249">
        <v>2238</v>
      </c>
      <c r="L11" s="250">
        <v>0</v>
      </c>
      <c r="M11" s="251">
        <f t="shared" si="0"/>
        <v>2.1126719999999999</v>
      </c>
      <c r="N11" s="252">
        <f t="shared" si="1"/>
        <v>2.1</v>
      </c>
      <c r="Z11" s="253"/>
    </row>
    <row r="12" spans="2:47" s="261" customFormat="1" ht="210" customHeight="1" thickBot="1" x14ac:dyDescent="1.4">
      <c r="B12" s="254">
        <v>6</v>
      </c>
      <c r="C12" s="462" t="s">
        <v>575</v>
      </c>
      <c r="D12" s="455"/>
      <c r="E12" s="455"/>
      <c r="F12" s="456"/>
      <c r="G12" s="262" t="s">
        <v>35</v>
      </c>
      <c r="H12" s="247">
        <v>0.94399999999999995</v>
      </c>
      <c r="I12" s="266">
        <v>1</v>
      </c>
      <c r="J12" s="249">
        <v>2402</v>
      </c>
      <c r="K12" s="249">
        <v>2251</v>
      </c>
      <c r="L12" s="250">
        <v>0</v>
      </c>
      <c r="M12" s="251">
        <f t="shared" si="0"/>
        <v>2.1249440000000002</v>
      </c>
      <c r="N12" s="252">
        <f t="shared" si="1"/>
        <v>2.1</v>
      </c>
      <c r="Z12" s="253"/>
    </row>
    <row r="13" spans="2:47" s="261" customFormat="1" ht="210" customHeight="1" thickBot="1" x14ac:dyDescent="1.4">
      <c r="B13" s="245">
        <v>7</v>
      </c>
      <c r="C13" s="462" t="s">
        <v>1486</v>
      </c>
      <c r="D13" s="455"/>
      <c r="E13" s="455"/>
      <c r="F13" s="456"/>
      <c r="G13" s="262" t="s">
        <v>35</v>
      </c>
      <c r="H13" s="247">
        <v>0.94399999999999995</v>
      </c>
      <c r="I13" s="266">
        <v>2</v>
      </c>
      <c r="J13" s="249">
        <v>1510</v>
      </c>
      <c r="K13" s="249">
        <v>1510</v>
      </c>
      <c r="L13" s="250">
        <v>0</v>
      </c>
      <c r="M13" s="251">
        <f t="shared" si="0"/>
        <v>1.4254399999999998</v>
      </c>
      <c r="N13" s="252">
        <f t="shared" si="1"/>
        <v>2.9</v>
      </c>
      <c r="Z13" s="253"/>
    </row>
    <row r="14" spans="2:47" s="261" customFormat="1" ht="210" customHeight="1" thickBot="1" x14ac:dyDescent="1.4">
      <c r="B14" s="254">
        <v>8</v>
      </c>
      <c r="C14" s="462" t="s">
        <v>1487</v>
      </c>
      <c r="D14" s="455"/>
      <c r="E14" s="455"/>
      <c r="F14" s="456"/>
      <c r="G14" s="262" t="s">
        <v>35</v>
      </c>
      <c r="H14" s="247">
        <v>0.94399999999999995</v>
      </c>
      <c r="I14" s="266">
        <v>1</v>
      </c>
      <c r="J14" s="249">
        <v>1817</v>
      </c>
      <c r="K14" s="249">
        <v>1735</v>
      </c>
      <c r="L14" s="250">
        <v>0</v>
      </c>
      <c r="M14" s="251">
        <f t="shared" si="0"/>
        <v>1.63784</v>
      </c>
      <c r="N14" s="252">
        <f t="shared" si="1"/>
        <v>1.6</v>
      </c>
      <c r="Z14" s="253"/>
    </row>
    <row r="15" spans="2:47" s="261" customFormat="1" ht="210" customHeight="1" thickBot="1" x14ac:dyDescent="1.4">
      <c r="B15" s="245">
        <v>9</v>
      </c>
      <c r="C15" s="462" t="s">
        <v>1488</v>
      </c>
      <c r="D15" s="455"/>
      <c r="E15" s="455"/>
      <c r="F15" s="456"/>
      <c r="G15" s="262" t="s">
        <v>29</v>
      </c>
      <c r="H15" s="247">
        <v>1.284</v>
      </c>
      <c r="I15" s="266">
        <v>0</v>
      </c>
      <c r="J15" s="249">
        <v>2446</v>
      </c>
      <c r="K15" s="249">
        <v>2229</v>
      </c>
      <c r="L15" s="250">
        <v>0</v>
      </c>
      <c r="M15" s="251">
        <f t="shared" si="0"/>
        <v>2.8620360000000002</v>
      </c>
      <c r="N15" s="252">
        <f t="shared" si="1"/>
        <v>0</v>
      </c>
      <c r="Z15" s="253"/>
    </row>
    <row r="16" spans="2:47" s="261" customFormat="1" ht="210" customHeight="1" thickBot="1" x14ac:dyDescent="1.4">
      <c r="B16" s="254">
        <v>10</v>
      </c>
      <c r="C16" s="462" t="s">
        <v>674</v>
      </c>
      <c r="D16" s="463"/>
      <c r="E16" s="463"/>
      <c r="F16" s="464"/>
      <c r="G16" s="262" t="s">
        <v>35</v>
      </c>
      <c r="H16" s="247">
        <v>0.94399999999999995</v>
      </c>
      <c r="I16" s="266">
        <v>1</v>
      </c>
      <c r="J16" s="249">
        <v>1510</v>
      </c>
      <c r="K16" s="249">
        <v>1510</v>
      </c>
      <c r="L16" s="250">
        <v>0</v>
      </c>
      <c r="M16" s="251">
        <f t="shared" si="0"/>
        <v>1.4254399999999998</v>
      </c>
      <c r="N16" s="252">
        <f t="shared" si="1"/>
        <v>1.4</v>
      </c>
      <c r="Z16" s="253"/>
      <c r="AC16" s="461"/>
      <c r="AD16" s="461"/>
      <c r="AE16" s="461"/>
      <c r="AF16" s="461"/>
      <c r="AG16" s="461"/>
      <c r="AH16" s="461"/>
      <c r="AI16" s="461"/>
      <c r="AJ16" s="461"/>
      <c r="AK16" s="461"/>
      <c r="AL16" s="461"/>
    </row>
    <row r="17" spans="2:38" s="261" customFormat="1" ht="210" customHeight="1" thickBot="1" x14ac:dyDescent="1.4">
      <c r="B17" s="245">
        <v>11</v>
      </c>
      <c r="C17" s="454" t="s">
        <v>1489</v>
      </c>
      <c r="D17" s="455"/>
      <c r="E17" s="455"/>
      <c r="F17" s="456"/>
      <c r="G17" s="262" t="s">
        <v>35</v>
      </c>
      <c r="H17" s="247">
        <v>0.94399999999999995</v>
      </c>
      <c r="I17" s="248">
        <v>1</v>
      </c>
      <c r="J17" s="249">
        <v>1743</v>
      </c>
      <c r="K17" s="249">
        <v>1658</v>
      </c>
      <c r="L17" s="250">
        <v>0</v>
      </c>
      <c r="M17" s="251">
        <f t="shared" si="0"/>
        <v>1.5651519999999999</v>
      </c>
      <c r="N17" s="252">
        <f t="shared" si="1"/>
        <v>1.6</v>
      </c>
      <c r="Z17" s="253"/>
      <c r="AC17" s="461"/>
      <c r="AD17" s="461"/>
      <c r="AE17" s="461"/>
      <c r="AF17" s="461"/>
      <c r="AG17" s="461"/>
      <c r="AH17" s="461"/>
      <c r="AI17" s="461"/>
      <c r="AJ17" s="461"/>
      <c r="AK17" s="461"/>
      <c r="AL17" s="461"/>
    </row>
    <row r="18" spans="2:38" s="261" customFormat="1" ht="210" customHeight="1" thickBot="1" x14ac:dyDescent="1.4">
      <c r="B18" s="254">
        <v>12</v>
      </c>
      <c r="C18" s="454" t="s">
        <v>574</v>
      </c>
      <c r="D18" s="455"/>
      <c r="E18" s="455"/>
      <c r="F18" s="456"/>
      <c r="G18" s="262" t="s">
        <v>35</v>
      </c>
      <c r="H18" s="247">
        <v>0.94399999999999995</v>
      </c>
      <c r="I18" s="248">
        <v>1</v>
      </c>
      <c r="J18" s="249">
        <v>1510</v>
      </c>
      <c r="K18" s="249">
        <v>1510</v>
      </c>
      <c r="L18" s="250">
        <v>0</v>
      </c>
      <c r="M18" s="251">
        <f>ROUNDUP(H18*K18/1000,2)</f>
        <v>1.43</v>
      </c>
      <c r="N18" s="252">
        <f t="shared" ref="N18:N19" si="3">M18*I18-L18*I18</f>
        <v>1.43</v>
      </c>
      <c r="AC18" s="461"/>
      <c r="AD18" s="461"/>
      <c r="AE18" s="461"/>
      <c r="AF18" s="461"/>
      <c r="AG18" s="461"/>
      <c r="AH18" s="461"/>
      <c r="AI18" s="461"/>
      <c r="AJ18" s="461"/>
      <c r="AK18" s="461"/>
      <c r="AL18" s="461"/>
    </row>
    <row r="19" spans="2:38" s="261" customFormat="1" ht="210" customHeight="1" thickBot="1" x14ac:dyDescent="1.4">
      <c r="B19" s="245">
        <v>13</v>
      </c>
      <c r="C19" s="454" t="s">
        <v>203</v>
      </c>
      <c r="D19" s="455"/>
      <c r="E19" s="455"/>
      <c r="F19" s="456"/>
      <c r="G19" s="262" t="s">
        <v>182</v>
      </c>
      <c r="H19" s="247">
        <v>1.254</v>
      </c>
      <c r="I19" s="248">
        <v>5</v>
      </c>
      <c r="J19" s="249">
        <v>5460</v>
      </c>
      <c r="K19" s="249">
        <v>5460</v>
      </c>
      <c r="L19" s="250">
        <v>0</v>
      </c>
      <c r="M19" s="251">
        <f>ROUNDUP(H19*K19/1000,2)</f>
        <v>6.85</v>
      </c>
      <c r="N19" s="252">
        <f t="shared" si="3"/>
        <v>34.25</v>
      </c>
      <c r="AC19" s="461"/>
      <c r="AD19" s="461"/>
      <c r="AE19" s="461"/>
      <c r="AF19" s="461"/>
      <c r="AG19" s="461"/>
      <c r="AH19" s="461"/>
      <c r="AI19" s="461"/>
      <c r="AJ19" s="461"/>
      <c r="AK19" s="461"/>
      <c r="AL19" s="461"/>
    </row>
    <row r="20" spans="2:38" s="261" customFormat="1" ht="210" customHeight="1" thickBot="1" x14ac:dyDescent="1.4">
      <c r="B20" s="254">
        <v>14</v>
      </c>
      <c r="C20" s="454" t="s">
        <v>1490</v>
      </c>
      <c r="D20" s="455"/>
      <c r="E20" s="455"/>
      <c r="F20" s="456"/>
      <c r="G20" s="262" t="s">
        <v>76</v>
      </c>
      <c r="H20" s="247">
        <v>1.22</v>
      </c>
      <c r="I20" s="267">
        <v>2</v>
      </c>
      <c r="J20" s="249">
        <v>7829</v>
      </c>
      <c r="K20" s="249">
        <v>7829</v>
      </c>
      <c r="L20" s="250">
        <v>0</v>
      </c>
      <c r="M20" s="251">
        <f t="shared" ref="M20:M30" si="4">H20*K20/1000</f>
        <v>9.55138</v>
      </c>
      <c r="N20" s="252">
        <f t="shared" ref="N20:N30" si="5">ROUND(M20*I20-I20*L20,1)</f>
        <v>19.100000000000001</v>
      </c>
      <c r="Z20" s="253"/>
      <c r="AC20" s="457"/>
      <c r="AD20" s="457"/>
      <c r="AE20" s="457"/>
      <c r="AF20" s="457"/>
      <c r="AG20" s="457"/>
      <c r="AH20" s="457"/>
      <c r="AI20" s="457"/>
      <c r="AJ20" s="457"/>
      <c r="AK20" s="457"/>
      <c r="AL20" s="457"/>
    </row>
    <row r="21" spans="2:38" s="261" customFormat="1" ht="210" customHeight="1" thickBot="1" x14ac:dyDescent="1.4">
      <c r="B21" s="245">
        <v>15</v>
      </c>
      <c r="C21" s="454" t="s">
        <v>1436</v>
      </c>
      <c r="D21" s="455"/>
      <c r="E21" s="455"/>
      <c r="F21" s="456"/>
      <c r="G21" s="262" t="s">
        <v>76</v>
      </c>
      <c r="H21" s="247">
        <v>1.22</v>
      </c>
      <c r="I21" s="268">
        <v>1</v>
      </c>
      <c r="J21" s="249">
        <v>7829</v>
      </c>
      <c r="K21" s="249">
        <v>7829</v>
      </c>
      <c r="L21" s="250">
        <v>0</v>
      </c>
      <c r="M21" s="251">
        <f t="shared" si="4"/>
        <v>9.55138</v>
      </c>
      <c r="N21" s="252">
        <f t="shared" si="5"/>
        <v>9.6</v>
      </c>
      <c r="Z21" s="253"/>
      <c r="AC21" s="457"/>
      <c r="AD21" s="457"/>
      <c r="AE21" s="457"/>
      <c r="AF21" s="457"/>
      <c r="AG21" s="457"/>
      <c r="AH21" s="457"/>
      <c r="AI21" s="457"/>
      <c r="AJ21" s="457"/>
      <c r="AK21" s="457"/>
      <c r="AL21" s="457"/>
    </row>
    <row r="22" spans="2:38" s="261" customFormat="1" ht="210" customHeight="1" thickBot="1" x14ac:dyDescent="1.4">
      <c r="B22" s="254">
        <v>16</v>
      </c>
      <c r="C22" s="454" t="s">
        <v>1491</v>
      </c>
      <c r="D22" s="455"/>
      <c r="E22" s="455"/>
      <c r="F22" s="456"/>
      <c r="G22" s="262" t="s">
        <v>76</v>
      </c>
      <c r="H22" s="247">
        <v>1.22</v>
      </c>
      <c r="I22" s="268">
        <v>1</v>
      </c>
      <c r="J22" s="249">
        <v>7579</v>
      </c>
      <c r="K22" s="249">
        <v>7579</v>
      </c>
      <c r="L22" s="250">
        <v>0</v>
      </c>
      <c r="M22" s="251">
        <f t="shared" si="4"/>
        <v>9.2463799999999985</v>
      </c>
      <c r="N22" s="252">
        <f t="shared" si="5"/>
        <v>9.1999999999999993</v>
      </c>
      <c r="Z22" s="253"/>
      <c r="AC22" s="457"/>
      <c r="AD22" s="457"/>
      <c r="AE22" s="457"/>
      <c r="AF22" s="457"/>
      <c r="AG22" s="457"/>
      <c r="AH22" s="457"/>
      <c r="AI22" s="457"/>
      <c r="AJ22" s="457"/>
      <c r="AK22" s="457"/>
      <c r="AL22" s="457"/>
    </row>
    <row r="23" spans="2:38" s="261" customFormat="1" ht="210" customHeight="1" thickBot="1" x14ac:dyDescent="1.4">
      <c r="B23" s="245">
        <v>17</v>
      </c>
      <c r="C23" s="454" t="s">
        <v>1378</v>
      </c>
      <c r="D23" s="455"/>
      <c r="E23" s="455"/>
      <c r="F23" s="456"/>
      <c r="G23" s="262" t="s">
        <v>76</v>
      </c>
      <c r="H23" s="247">
        <v>1.22</v>
      </c>
      <c r="I23" s="268">
        <v>1</v>
      </c>
      <c r="J23" s="249">
        <v>7829</v>
      </c>
      <c r="K23" s="249">
        <v>7829</v>
      </c>
      <c r="L23" s="250">
        <v>0</v>
      </c>
      <c r="M23" s="251">
        <f t="shared" si="4"/>
        <v>9.55138</v>
      </c>
      <c r="N23" s="252">
        <f t="shared" si="5"/>
        <v>9.6</v>
      </c>
      <c r="Z23" s="253"/>
      <c r="AC23" s="457"/>
      <c r="AD23" s="457"/>
      <c r="AE23" s="457"/>
      <c r="AF23" s="457"/>
      <c r="AG23" s="457"/>
      <c r="AH23" s="457"/>
      <c r="AI23" s="457"/>
      <c r="AJ23" s="457"/>
      <c r="AK23" s="457"/>
      <c r="AL23" s="457"/>
    </row>
    <row r="24" spans="2:38" s="261" customFormat="1" ht="210" customHeight="1" thickBot="1" x14ac:dyDescent="1.4">
      <c r="B24" s="254">
        <v>18</v>
      </c>
      <c r="C24" s="454" t="s">
        <v>1430</v>
      </c>
      <c r="D24" s="455"/>
      <c r="E24" s="455"/>
      <c r="F24" s="456"/>
      <c r="G24" s="262" t="s">
        <v>76</v>
      </c>
      <c r="H24" s="247">
        <v>1.22</v>
      </c>
      <c r="I24" s="268">
        <v>1</v>
      </c>
      <c r="J24" s="249">
        <v>7829</v>
      </c>
      <c r="K24" s="249">
        <v>7829</v>
      </c>
      <c r="L24" s="250">
        <v>0</v>
      </c>
      <c r="M24" s="251">
        <f t="shared" si="4"/>
        <v>9.55138</v>
      </c>
      <c r="N24" s="252">
        <f t="shared" si="5"/>
        <v>9.6</v>
      </c>
      <c r="Z24" s="253"/>
    </row>
    <row r="25" spans="2:38" s="261" customFormat="1" ht="210" customHeight="1" thickBot="1" x14ac:dyDescent="1.4">
      <c r="B25" s="245">
        <v>19</v>
      </c>
      <c r="C25" s="454" t="s">
        <v>1492</v>
      </c>
      <c r="D25" s="455"/>
      <c r="E25" s="455"/>
      <c r="F25" s="456"/>
      <c r="G25" s="262" t="s">
        <v>76</v>
      </c>
      <c r="H25" s="247">
        <v>1.22</v>
      </c>
      <c r="I25" s="268">
        <v>1</v>
      </c>
      <c r="J25" s="249">
        <v>7579</v>
      </c>
      <c r="K25" s="249">
        <v>7579</v>
      </c>
      <c r="L25" s="250">
        <v>0</v>
      </c>
      <c r="M25" s="251">
        <f t="shared" si="4"/>
        <v>9.2463799999999985</v>
      </c>
      <c r="N25" s="252">
        <f t="shared" si="5"/>
        <v>9.1999999999999993</v>
      </c>
      <c r="Z25" s="253"/>
    </row>
    <row r="26" spans="2:38" s="261" customFormat="1" ht="210" customHeight="1" thickBot="1" x14ac:dyDescent="1.4">
      <c r="B26" s="254">
        <v>20</v>
      </c>
      <c r="C26" s="454" t="s">
        <v>1493</v>
      </c>
      <c r="D26" s="455"/>
      <c r="E26" s="455"/>
      <c r="F26" s="456"/>
      <c r="G26" s="262" t="s">
        <v>76</v>
      </c>
      <c r="H26" s="247">
        <v>1.22</v>
      </c>
      <c r="I26" s="268">
        <v>1</v>
      </c>
      <c r="J26" s="249">
        <v>6732</v>
      </c>
      <c r="K26" s="249">
        <v>6732</v>
      </c>
      <c r="L26" s="250">
        <v>0</v>
      </c>
      <c r="M26" s="251">
        <f>H26*K26/1000</f>
        <v>8.2130399999999995</v>
      </c>
      <c r="N26" s="252">
        <f>ROUND(M26*I26-I26*L26,1)</f>
        <v>8.1999999999999993</v>
      </c>
      <c r="Z26" s="253"/>
    </row>
    <row r="27" spans="2:38" s="261" customFormat="1" ht="210" customHeight="1" thickBot="1" x14ac:dyDescent="1.4">
      <c r="B27" s="245">
        <v>21</v>
      </c>
      <c r="C27" s="454" t="s">
        <v>1043</v>
      </c>
      <c r="D27" s="455"/>
      <c r="E27" s="455"/>
      <c r="F27" s="456"/>
      <c r="G27" s="262" t="s">
        <v>76</v>
      </c>
      <c r="H27" s="247">
        <v>1.22</v>
      </c>
      <c r="I27" s="268">
        <v>1</v>
      </c>
      <c r="J27" s="249">
        <v>5486</v>
      </c>
      <c r="K27" s="249">
        <v>5486</v>
      </c>
      <c r="L27" s="250">
        <v>0</v>
      </c>
      <c r="M27" s="251">
        <f>ROUNDUP(H27*K27/1000,2)</f>
        <v>6.7</v>
      </c>
      <c r="N27" s="252">
        <f t="shared" ref="N27" si="6">M27*I27-L27*I27</f>
        <v>6.7</v>
      </c>
      <c r="AC27" s="457"/>
      <c r="AD27" s="457"/>
      <c r="AE27" s="457"/>
      <c r="AF27" s="457"/>
      <c r="AG27" s="457"/>
      <c r="AH27" s="457"/>
      <c r="AI27" s="457"/>
      <c r="AJ27" s="457"/>
      <c r="AK27" s="457"/>
      <c r="AL27" s="457"/>
    </row>
    <row r="28" spans="2:38" s="261" customFormat="1" ht="210" customHeight="1" thickBot="1" x14ac:dyDescent="1.4">
      <c r="B28" s="254">
        <v>22</v>
      </c>
      <c r="C28" s="454" t="s">
        <v>1494</v>
      </c>
      <c r="D28" s="455"/>
      <c r="E28" s="455"/>
      <c r="F28" s="456"/>
      <c r="G28" s="262" t="s">
        <v>76</v>
      </c>
      <c r="H28" s="247">
        <v>1.22</v>
      </c>
      <c r="I28" s="268">
        <v>1</v>
      </c>
      <c r="J28" s="249">
        <v>7869</v>
      </c>
      <c r="K28" s="249">
        <v>7869</v>
      </c>
      <c r="L28" s="250">
        <v>0</v>
      </c>
      <c r="M28" s="251">
        <f>H28*K28/1000</f>
        <v>9.6001799999999999</v>
      </c>
      <c r="N28" s="252">
        <f>ROUND(M28*I28-I28*L28,1)</f>
        <v>9.6</v>
      </c>
      <c r="Z28" s="253"/>
      <c r="AC28" s="457"/>
      <c r="AD28" s="457"/>
      <c r="AE28" s="457"/>
      <c r="AF28" s="457"/>
      <c r="AG28" s="457"/>
      <c r="AH28" s="457"/>
      <c r="AI28" s="457"/>
      <c r="AJ28" s="457"/>
      <c r="AK28" s="457"/>
      <c r="AL28" s="457"/>
    </row>
    <row r="29" spans="2:38" s="261" customFormat="1" ht="210" customHeight="1" thickBot="1" x14ac:dyDescent="1.4">
      <c r="B29" s="245">
        <v>23</v>
      </c>
      <c r="C29" s="454" t="s">
        <v>1431</v>
      </c>
      <c r="D29" s="455"/>
      <c r="E29" s="455"/>
      <c r="F29" s="456"/>
      <c r="G29" s="262" t="s">
        <v>76</v>
      </c>
      <c r="H29" s="247">
        <v>1.22</v>
      </c>
      <c r="I29" s="268">
        <v>1</v>
      </c>
      <c r="J29" s="249">
        <v>7579</v>
      </c>
      <c r="K29" s="249">
        <v>7579</v>
      </c>
      <c r="L29" s="250">
        <v>0</v>
      </c>
      <c r="M29" s="251">
        <f t="shared" si="4"/>
        <v>9.2463799999999985</v>
      </c>
      <c r="N29" s="252">
        <f t="shared" si="5"/>
        <v>9.1999999999999993</v>
      </c>
      <c r="Z29" s="253"/>
    </row>
    <row r="30" spans="2:38" s="261" customFormat="1" ht="210" customHeight="1" thickBot="1" x14ac:dyDescent="1.4">
      <c r="B30" s="254">
        <v>24</v>
      </c>
      <c r="C30" s="454" t="s">
        <v>1495</v>
      </c>
      <c r="D30" s="455"/>
      <c r="E30" s="455"/>
      <c r="F30" s="456"/>
      <c r="G30" s="262" t="s">
        <v>76</v>
      </c>
      <c r="H30" s="247">
        <v>1.22</v>
      </c>
      <c r="I30" s="268">
        <v>1</v>
      </c>
      <c r="J30" s="249">
        <v>7619</v>
      </c>
      <c r="K30" s="249">
        <v>7619</v>
      </c>
      <c r="L30" s="250">
        <v>0</v>
      </c>
      <c r="M30" s="251">
        <f t="shared" si="4"/>
        <v>9.2951800000000002</v>
      </c>
      <c r="N30" s="252">
        <f t="shared" si="5"/>
        <v>9.3000000000000007</v>
      </c>
      <c r="Z30" s="253"/>
      <c r="AC30" s="457"/>
      <c r="AD30" s="457"/>
      <c r="AE30" s="457"/>
      <c r="AF30" s="457"/>
      <c r="AG30" s="457"/>
      <c r="AH30" s="457"/>
      <c r="AI30" s="457"/>
      <c r="AJ30" s="457"/>
      <c r="AK30" s="457"/>
      <c r="AL30" s="457"/>
    </row>
    <row r="31" spans="2:38" s="261" customFormat="1" ht="210" customHeight="1" thickBot="1" x14ac:dyDescent="1.4">
      <c r="B31" s="245">
        <v>25</v>
      </c>
      <c r="C31" s="454" t="s">
        <v>1433</v>
      </c>
      <c r="D31" s="455"/>
      <c r="E31" s="455"/>
      <c r="F31" s="456"/>
      <c r="G31" s="262" t="s">
        <v>76</v>
      </c>
      <c r="H31" s="247">
        <v>1.22</v>
      </c>
      <c r="I31" s="268">
        <v>2</v>
      </c>
      <c r="J31" s="249">
        <v>7829</v>
      </c>
      <c r="K31" s="249">
        <v>7829</v>
      </c>
      <c r="L31" s="250">
        <v>0</v>
      </c>
      <c r="M31" s="251">
        <f>ROUNDUP(H31*K31/1000,2)</f>
        <v>9.56</v>
      </c>
      <c r="N31" s="252">
        <f t="shared" ref="N31" si="7">M31*I31-L31*I31</f>
        <v>19.12</v>
      </c>
      <c r="AC31" s="457"/>
      <c r="AD31" s="457"/>
      <c r="AE31" s="457"/>
      <c r="AF31" s="457"/>
      <c r="AG31" s="457"/>
      <c r="AH31" s="457"/>
      <c r="AI31" s="457"/>
      <c r="AJ31" s="457"/>
      <c r="AK31" s="457"/>
      <c r="AL31" s="457"/>
    </row>
    <row r="32" spans="2:38" s="261" customFormat="1" ht="210" customHeight="1" thickBot="1" x14ac:dyDescent="1.4">
      <c r="B32" s="254">
        <v>26</v>
      </c>
      <c r="C32" s="454" t="s">
        <v>1496</v>
      </c>
      <c r="D32" s="455"/>
      <c r="E32" s="455"/>
      <c r="F32" s="456"/>
      <c r="G32" s="262" t="s">
        <v>76</v>
      </c>
      <c r="H32" s="247">
        <v>1.22</v>
      </c>
      <c r="I32" s="268">
        <v>1</v>
      </c>
      <c r="J32" s="249">
        <v>7579</v>
      </c>
      <c r="K32" s="249">
        <v>7579</v>
      </c>
      <c r="L32" s="250">
        <v>0</v>
      </c>
      <c r="M32" s="251">
        <f t="shared" ref="M32:M35" si="8">H32*K32/1000</f>
        <v>9.2463799999999985</v>
      </c>
      <c r="N32" s="252">
        <f t="shared" ref="N32:N35" si="9">ROUND(M32*I32-I32*L32,1)</f>
        <v>9.1999999999999993</v>
      </c>
      <c r="Z32" s="253"/>
      <c r="AC32" s="457"/>
      <c r="AD32" s="457"/>
      <c r="AE32" s="457"/>
      <c r="AF32" s="457"/>
      <c r="AG32" s="457"/>
      <c r="AH32" s="457"/>
      <c r="AI32" s="457"/>
      <c r="AJ32" s="457"/>
      <c r="AK32" s="457"/>
      <c r="AL32" s="457"/>
    </row>
    <row r="33" spans="2:38" s="261" customFormat="1" ht="210" customHeight="1" thickBot="1" x14ac:dyDescent="1.4">
      <c r="B33" s="245">
        <v>27</v>
      </c>
      <c r="C33" s="454" t="s">
        <v>1497</v>
      </c>
      <c r="D33" s="455"/>
      <c r="E33" s="455"/>
      <c r="F33" s="456"/>
      <c r="G33" s="262" t="s">
        <v>76</v>
      </c>
      <c r="H33" s="247">
        <v>1.22</v>
      </c>
      <c r="I33" s="268">
        <v>1</v>
      </c>
      <c r="J33" s="249">
        <v>7619</v>
      </c>
      <c r="K33" s="249">
        <v>7619</v>
      </c>
      <c r="L33" s="250">
        <v>0</v>
      </c>
      <c r="M33" s="251">
        <f t="shared" si="8"/>
        <v>9.2951800000000002</v>
      </c>
      <c r="N33" s="252">
        <f t="shared" si="9"/>
        <v>9.3000000000000007</v>
      </c>
      <c r="Z33" s="253"/>
    </row>
    <row r="34" spans="2:38" s="261" customFormat="1" ht="210" customHeight="1" thickBot="1" x14ac:dyDescent="1.4">
      <c r="B34" s="254">
        <v>28</v>
      </c>
      <c r="C34" s="462" t="s">
        <v>1498</v>
      </c>
      <c r="D34" s="455"/>
      <c r="E34" s="455"/>
      <c r="F34" s="456"/>
      <c r="G34" s="262" t="s">
        <v>29</v>
      </c>
      <c r="H34" s="247">
        <v>1.284</v>
      </c>
      <c r="I34" s="267">
        <v>0</v>
      </c>
      <c r="J34" s="249">
        <v>1510</v>
      </c>
      <c r="K34" s="249">
        <v>1510</v>
      </c>
      <c r="L34" s="250">
        <v>0</v>
      </c>
      <c r="M34" s="251">
        <f t="shared" si="8"/>
        <v>1.9388400000000001</v>
      </c>
      <c r="N34" s="252">
        <f t="shared" si="9"/>
        <v>0</v>
      </c>
      <c r="Z34" s="253"/>
      <c r="AC34" s="461"/>
      <c r="AD34" s="461"/>
      <c r="AE34" s="461"/>
      <c r="AF34" s="461"/>
      <c r="AG34" s="461"/>
      <c r="AH34" s="461"/>
      <c r="AI34" s="461"/>
      <c r="AJ34" s="461"/>
      <c r="AK34" s="461"/>
      <c r="AL34" s="461"/>
    </row>
    <row r="35" spans="2:38" s="261" customFormat="1" ht="210" customHeight="1" thickBot="1" x14ac:dyDescent="1.4">
      <c r="B35" s="245">
        <v>29</v>
      </c>
      <c r="C35" s="462" t="s">
        <v>978</v>
      </c>
      <c r="D35" s="455"/>
      <c r="E35" s="455"/>
      <c r="F35" s="456"/>
      <c r="G35" s="262" t="s">
        <v>29</v>
      </c>
      <c r="H35" s="247">
        <v>1.284</v>
      </c>
      <c r="I35" s="267">
        <v>0</v>
      </c>
      <c r="J35" s="249">
        <v>1814</v>
      </c>
      <c r="K35" s="249">
        <v>1814</v>
      </c>
      <c r="L35" s="250">
        <v>0</v>
      </c>
      <c r="M35" s="251">
        <f t="shared" si="8"/>
        <v>2.3291759999999999</v>
      </c>
      <c r="N35" s="252">
        <f t="shared" si="9"/>
        <v>0</v>
      </c>
      <c r="Z35" s="253"/>
      <c r="AC35" s="461"/>
      <c r="AD35" s="461"/>
      <c r="AE35" s="461"/>
      <c r="AF35" s="461"/>
      <c r="AG35" s="461"/>
      <c r="AH35" s="461"/>
      <c r="AI35" s="461"/>
      <c r="AJ35" s="461"/>
      <c r="AK35" s="461"/>
      <c r="AL35" s="461"/>
    </row>
    <row r="36" spans="2:38" s="261" customFormat="1" ht="210" customHeight="1" thickBot="1" x14ac:dyDescent="1.4">
      <c r="B36" s="254">
        <v>30</v>
      </c>
      <c r="C36" s="462" t="s">
        <v>1499</v>
      </c>
      <c r="D36" s="455"/>
      <c r="E36" s="455"/>
      <c r="F36" s="456"/>
      <c r="G36" s="262" t="s">
        <v>29</v>
      </c>
      <c r="H36" s="247">
        <v>1.284</v>
      </c>
      <c r="I36" s="268">
        <v>0</v>
      </c>
      <c r="J36" s="249">
        <v>1510</v>
      </c>
      <c r="K36" s="249">
        <v>1510</v>
      </c>
      <c r="L36" s="250">
        <v>0</v>
      </c>
      <c r="M36" s="251">
        <f>ROUNDUP(H36*K36/1000,2)</f>
        <v>1.94</v>
      </c>
      <c r="N36" s="252">
        <f t="shared" ref="N36" si="10">M36*I36-L36*I36</f>
        <v>0</v>
      </c>
      <c r="AC36" s="461"/>
      <c r="AD36" s="461"/>
      <c r="AE36" s="461"/>
      <c r="AF36" s="461"/>
      <c r="AG36" s="461"/>
      <c r="AH36" s="461"/>
      <c r="AI36" s="461"/>
      <c r="AJ36" s="461"/>
      <c r="AK36" s="461"/>
      <c r="AL36" s="461"/>
    </row>
    <row r="37" spans="2:38" s="261" customFormat="1" ht="210" customHeight="1" thickBot="1" x14ac:dyDescent="1.4">
      <c r="B37" s="245">
        <v>31</v>
      </c>
      <c r="C37" s="462" t="s">
        <v>941</v>
      </c>
      <c r="D37" s="455"/>
      <c r="E37" s="455"/>
      <c r="F37" s="456"/>
      <c r="G37" s="262" t="s">
        <v>35</v>
      </c>
      <c r="H37" s="247">
        <v>0.94399999999999995</v>
      </c>
      <c r="I37" s="268">
        <v>4</v>
      </c>
      <c r="J37" s="249">
        <v>1510</v>
      </c>
      <c r="K37" s="249">
        <v>1510</v>
      </c>
      <c r="L37" s="250">
        <v>0</v>
      </c>
      <c r="M37" s="251">
        <f t="shared" ref="M37:M44" si="11">H37*K37/1000</f>
        <v>1.4254399999999998</v>
      </c>
      <c r="N37" s="252">
        <f t="shared" ref="N37:N44" si="12">ROUND(M37*I37-I37*L37,1)</f>
        <v>5.7</v>
      </c>
      <c r="Z37" s="253"/>
      <c r="AC37" s="461"/>
      <c r="AD37" s="461"/>
      <c r="AE37" s="461"/>
      <c r="AF37" s="461"/>
      <c r="AG37" s="461"/>
      <c r="AH37" s="461"/>
      <c r="AI37" s="461"/>
      <c r="AJ37" s="461"/>
      <c r="AK37" s="461"/>
      <c r="AL37" s="461"/>
    </row>
    <row r="38" spans="2:38" s="261" customFormat="1" ht="210" customHeight="1" thickBot="1" x14ac:dyDescent="1.4">
      <c r="B38" s="254">
        <v>32</v>
      </c>
      <c r="C38" s="462" t="s">
        <v>1500</v>
      </c>
      <c r="D38" s="455"/>
      <c r="E38" s="455"/>
      <c r="F38" s="456"/>
      <c r="G38" s="262" t="s">
        <v>35</v>
      </c>
      <c r="H38" s="247">
        <v>0.94399999999999995</v>
      </c>
      <c r="I38" s="268">
        <v>2</v>
      </c>
      <c r="J38" s="249">
        <v>1817</v>
      </c>
      <c r="K38" s="249">
        <v>1735</v>
      </c>
      <c r="L38" s="250">
        <v>0</v>
      </c>
      <c r="M38" s="251">
        <f t="shared" si="11"/>
        <v>1.63784</v>
      </c>
      <c r="N38" s="252">
        <f t="shared" si="12"/>
        <v>3.3</v>
      </c>
      <c r="Z38" s="253"/>
    </row>
    <row r="39" spans="2:38" s="261" customFormat="1" ht="210" customHeight="1" thickBot="1" x14ac:dyDescent="1.4">
      <c r="B39" s="245">
        <v>33</v>
      </c>
      <c r="C39" s="462" t="s">
        <v>1501</v>
      </c>
      <c r="D39" s="455"/>
      <c r="E39" s="455"/>
      <c r="F39" s="456"/>
      <c r="G39" s="262" t="s">
        <v>35</v>
      </c>
      <c r="H39" s="247">
        <v>0.94399999999999995</v>
      </c>
      <c r="I39" s="268">
        <v>1</v>
      </c>
      <c r="J39" s="249">
        <v>1909</v>
      </c>
      <c r="K39" s="249">
        <v>1834</v>
      </c>
      <c r="L39" s="250">
        <v>0</v>
      </c>
      <c r="M39" s="251">
        <f t="shared" si="11"/>
        <v>1.7312959999999997</v>
      </c>
      <c r="N39" s="252">
        <f t="shared" si="12"/>
        <v>1.7</v>
      </c>
      <c r="Z39" s="253"/>
    </row>
    <row r="40" spans="2:38" s="261" customFormat="1" ht="210" customHeight="1" thickBot="1" x14ac:dyDescent="1.4">
      <c r="B40" s="254">
        <v>34</v>
      </c>
      <c r="C40" s="462" t="s">
        <v>1502</v>
      </c>
      <c r="D40" s="455"/>
      <c r="E40" s="455"/>
      <c r="F40" s="456"/>
      <c r="G40" s="262" t="s">
        <v>35</v>
      </c>
      <c r="H40" s="247">
        <v>0.94399999999999995</v>
      </c>
      <c r="I40" s="268">
        <v>1</v>
      </c>
      <c r="J40" s="249">
        <v>2237</v>
      </c>
      <c r="K40" s="249">
        <v>2117</v>
      </c>
      <c r="L40" s="250">
        <v>0</v>
      </c>
      <c r="M40" s="251">
        <f t="shared" si="11"/>
        <v>1.9984479999999998</v>
      </c>
      <c r="N40" s="252">
        <f t="shared" si="12"/>
        <v>2</v>
      </c>
      <c r="Z40" s="253"/>
    </row>
    <row r="41" spans="2:38" s="261" customFormat="1" ht="210" customHeight="1" thickBot="1" x14ac:dyDescent="1.4">
      <c r="B41" s="245">
        <v>35</v>
      </c>
      <c r="C41" s="462" t="s">
        <v>1503</v>
      </c>
      <c r="D41" s="455"/>
      <c r="E41" s="455"/>
      <c r="F41" s="456"/>
      <c r="G41" s="262" t="s">
        <v>97</v>
      </c>
      <c r="H41" s="247">
        <v>0.93400000000000005</v>
      </c>
      <c r="I41" s="268">
        <v>1</v>
      </c>
      <c r="J41" s="249">
        <v>2171</v>
      </c>
      <c r="K41" s="249">
        <v>2060</v>
      </c>
      <c r="L41" s="250">
        <v>0</v>
      </c>
      <c r="M41" s="251">
        <f>H41*K41/1000</f>
        <v>1.9240400000000002</v>
      </c>
      <c r="N41" s="252">
        <f>ROUND(M41*I41-I41*L41,1)</f>
        <v>1.9</v>
      </c>
      <c r="Z41" s="253"/>
    </row>
    <row r="42" spans="2:38" s="261" customFormat="1" ht="210" customHeight="1" thickBot="1" x14ac:dyDescent="1.4">
      <c r="B42" s="254">
        <v>36</v>
      </c>
      <c r="C42" s="462" t="s">
        <v>1504</v>
      </c>
      <c r="D42" s="455"/>
      <c r="E42" s="455"/>
      <c r="F42" s="456"/>
      <c r="G42" s="262" t="s">
        <v>35</v>
      </c>
      <c r="H42" s="247">
        <v>0.94399999999999995</v>
      </c>
      <c r="I42" s="268">
        <v>1</v>
      </c>
      <c r="J42" s="249">
        <v>2237</v>
      </c>
      <c r="K42" s="249">
        <v>2117</v>
      </c>
      <c r="L42" s="250">
        <v>0</v>
      </c>
      <c r="M42" s="251">
        <f t="shared" si="11"/>
        <v>1.9984479999999998</v>
      </c>
      <c r="N42" s="252">
        <f t="shared" si="12"/>
        <v>2</v>
      </c>
      <c r="Z42" s="253"/>
    </row>
    <row r="43" spans="2:38" s="261" customFormat="1" ht="210" customHeight="1" thickBot="1" x14ac:dyDescent="1.4">
      <c r="B43" s="245">
        <v>37</v>
      </c>
      <c r="C43" s="462" t="s">
        <v>1505</v>
      </c>
      <c r="D43" s="463"/>
      <c r="E43" s="463"/>
      <c r="F43" s="464"/>
      <c r="G43" s="262" t="s">
        <v>35</v>
      </c>
      <c r="H43" s="247">
        <v>0.94399999999999995</v>
      </c>
      <c r="I43" s="268">
        <v>1</v>
      </c>
      <c r="J43" s="249">
        <v>2330</v>
      </c>
      <c r="K43" s="249">
        <v>2199</v>
      </c>
      <c r="L43" s="250">
        <v>0</v>
      </c>
      <c r="M43" s="251">
        <f t="shared" si="11"/>
        <v>2.0758559999999999</v>
      </c>
      <c r="N43" s="252">
        <f t="shared" si="12"/>
        <v>2.1</v>
      </c>
      <c r="Z43" s="253"/>
      <c r="AC43" s="461"/>
      <c r="AD43" s="461"/>
      <c r="AE43" s="461"/>
      <c r="AF43" s="461"/>
      <c r="AG43" s="461"/>
      <c r="AH43" s="461"/>
      <c r="AI43" s="461"/>
      <c r="AJ43" s="461"/>
      <c r="AK43" s="461"/>
      <c r="AL43" s="461"/>
    </row>
    <row r="44" spans="2:38" s="261" customFormat="1" ht="210" customHeight="1" thickBot="1" x14ac:dyDescent="1.4">
      <c r="B44" s="254">
        <v>38</v>
      </c>
      <c r="C44" s="454" t="s">
        <v>1506</v>
      </c>
      <c r="D44" s="455"/>
      <c r="E44" s="455"/>
      <c r="F44" s="456"/>
      <c r="G44" s="262" t="s">
        <v>35</v>
      </c>
      <c r="H44" s="247">
        <v>0.94399999999999995</v>
      </c>
      <c r="I44" s="268">
        <v>1</v>
      </c>
      <c r="J44" s="249">
        <v>2330</v>
      </c>
      <c r="K44" s="249">
        <v>2199</v>
      </c>
      <c r="L44" s="250">
        <v>0</v>
      </c>
      <c r="M44" s="251">
        <f t="shared" si="11"/>
        <v>2.0758559999999999</v>
      </c>
      <c r="N44" s="252">
        <f t="shared" si="12"/>
        <v>2.1</v>
      </c>
      <c r="Z44" s="253"/>
      <c r="AC44" s="461"/>
      <c r="AD44" s="461"/>
      <c r="AE44" s="461"/>
      <c r="AF44" s="461"/>
      <c r="AG44" s="461"/>
      <c r="AH44" s="461"/>
      <c r="AI44" s="461"/>
      <c r="AJ44" s="461"/>
      <c r="AK44" s="461"/>
      <c r="AL44" s="461"/>
    </row>
    <row r="45" spans="2:38" s="261" customFormat="1" ht="210" customHeight="1" thickBot="1" x14ac:dyDescent="1.4">
      <c r="B45" s="245">
        <v>39</v>
      </c>
      <c r="C45" s="454" t="s">
        <v>1507</v>
      </c>
      <c r="D45" s="455"/>
      <c r="E45" s="455"/>
      <c r="F45" s="456"/>
      <c r="G45" s="262" t="s">
        <v>35</v>
      </c>
      <c r="H45" s="247">
        <v>0.94399999999999995</v>
      </c>
      <c r="I45" s="268">
        <v>1</v>
      </c>
      <c r="J45" s="249">
        <v>2330</v>
      </c>
      <c r="K45" s="249">
        <v>2199</v>
      </c>
      <c r="L45" s="250">
        <v>0</v>
      </c>
      <c r="M45" s="251">
        <f>ROUNDUP(H45*K45/1000,2)</f>
        <v>2.0799999999999996</v>
      </c>
      <c r="N45" s="252">
        <f t="shared" ref="N45:N46" si="13">M45*I45-L45*I45</f>
        <v>2.0799999999999996</v>
      </c>
      <c r="AC45" s="461"/>
      <c r="AD45" s="461"/>
      <c r="AE45" s="461"/>
      <c r="AF45" s="461"/>
      <c r="AG45" s="461"/>
      <c r="AH45" s="461"/>
      <c r="AI45" s="461"/>
      <c r="AJ45" s="461"/>
      <c r="AK45" s="461"/>
      <c r="AL45" s="461"/>
    </row>
    <row r="46" spans="2:38" s="261" customFormat="1" ht="210" customHeight="1" thickBot="1" x14ac:dyDescent="1.4">
      <c r="B46" s="254">
        <v>40</v>
      </c>
      <c r="C46" s="454" t="s">
        <v>1508</v>
      </c>
      <c r="D46" s="455"/>
      <c r="E46" s="455"/>
      <c r="F46" s="456"/>
      <c r="G46" s="262" t="s">
        <v>29</v>
      </c>
      <c r="H46" s="247">
        <v>1.284</v>
      </c>
      <c r="I46" s="268">
        <v>0</v>
      </c>
      <c r="J46" s="249">
        <v>2383</v>
      </c>
      <c r="K46" s="249">
        <v>2228</v>
      </c>
      <c r="L46" s="250">
        <v>0</v>
      </c>
      <c r="M46" s="251">
        <f>ROUNDUP(H46*K46/1000,2)</f>
        <v>2.8699999999999997</v>
      </c>
      <c r="N46" s="252">
        <f t="shared" si="13"/>
        <v>0</v>
      </c>
      <c r="AC46" s="461"/>
      <c r="AD46" s="461"/>
      <c r="AE46" s="461"/>
      <c r="AF46" s="461"/>
      <c r="AG46" s="461"/>
      <c r="AH46" s="461"/>
      <c r="AI46" s="461"/>
      <c r="AJ46" s="461"/>
      <c r="AK46" s="461"/>
      <c r="AL46" s="461"/>
    </row>
    <row r="47" spans="2:38" s="261" customFormat="1" ht="210" customHeight="1" thickBot="1" x14ac:dyDescent="1.4">
      <c r="B47" s="245">
        <v>41</v>
      </c>
      <c r="C47" s="454" t="s">
        <v>700</v>
      </c>
      <c r="D47" s="455"/>
      <c r="E47" s="455"/>
      <c r="F47" s="456"/>
      <c r="G47" s="262" t="s">
        <v>35</v>
      </c>
      <c r="H47" s="247">
        <v>0.94399999999999995</v>
      </c>
      <c r="I47" s="268">
        <v>1</v>
      </c>
      <c r="J47" s="249">
        <v>1510</v>
      </c>
      <c r="K47" s="249">
        <v>1510</v>
      </c>
      <c r="L47" s="250">
        <v>0</v>
      </c>
      <c r="M47" s="251">
        <f t="shared" ref="M47:M52" si="14">H47*K47/1000</f>
        <v>1.4254399999999998</v>
      </c>
      <c r="N47" s="252">
        <f t="shared" ref="N47:N52" si="15">ROUND(M47*I47-I47*L47,1)</f>
        <v>1.4</v>
      </c>
      <c r="Z47" s="253"/>
      <c r="AC47" s="457"/>
      <c r="AD47" s="457"/>
      <c r="AE47" s="457"/>
      <c r="AF47" s="457"/>
      <c r="AG47" s="457"/>
      <c r="AH47" s="457"/>
      <c r="AI47" s="457"/>
      <c r="AJ47" s="457"/>
      <c r="AK47" s="457"/>
      <c r="AL47" s="457"/>
    </row>
    <row r="48" spans="2:38" s="261" customFormat="1" ht="210" customHeight="1" thickBot="1" x14ac:dyDescent="1.4">
      <c r="B48" s="254">
        <v>42</v>
      </c>
      <c r="C48" s="454" t="s">
        <v>847</v>
      </c>
      <c r="D48" s="455"/>
      <c r="E48" s="455"/>
      <c r="F48" s="456"/>
      <c r="G48" s="262" t="s">
        <v>35</v>
      </c>
      <c r="H48" s="247">
        <v>0.94399999999999995</v>
      </c>
      <c r="I48" s="268">
        <v>1</v>
      </c>
      <c r="J48" s="249">
        <v>1510</v>
      </c>
      <c r="K48" s="249">
        <v>1510</v>
      </c>
      <c r="L48" s="250">
        <v>0</v>
      </c>
      <c r="M48" s="251">
        <f t="shared" si="14"/>
        <v>1.4254399999999998</v>
      </c>
      <c r="N48" s="252">
        <f t="shared" si="15"/>
        <v>1.4</v>
      </c>
      <c r="Z48" s="253"/>
      <c r="AC48" s="457"/>
      <c r="AD48" s="457"/>
      <c r="AE48" s="457"/>
      <c r="AF48" s="457"/>
      <c r="AG48" s="457"/>
      <c r="AH48" s="457"/>
      <c r="AI48" s="457"/>
      <c r="AJ48" s="457"/>
      <c r="AK48" s="457"/>
      <c r="AL48" s="457"/>
    </row>
    <row r="49" spans="2:38" s="261" customFormat="1" ht="210" customHeight="1" thickBot="1" x14ac:dyDescent="1.4">
      <c r="B49" s="245">
        <v>43</v>
      </c>
      <c r="C49" s="454" t="s">
        <v>855</v>
      </c>
      <c r="D49" s="455"/>
      <c r="E49" s="455"/>
      <c r="F49" s="456"/>
      <c r="G49" s="262" t="s">
        <v>35</v>
      </c>
      <c r="H49" s="247">
        <v>0.94399999999999995</v>
      </c>
      <c r="I49" s="268">
        <v>1</v>
      </c>
      <c r="J49" s="249">
        <v>1510</v>
      </c>
      <c r="K49" s="249">
        <v>1510</v>
      </c>
      <c r="L49" s="250">
        <v>0</v>
      </c>
      <c r="M49" s="251">
        <f t="shared" si="14"/>
        <v>1.4254399999999998</v>
      </c>
      <c r="N49" s="252">
        <f t="shared" si="15"/>
        <v>1.4</v>
      </c>
      <c r="Z49" s="253"/>
      <c r="AC49" s="457"/>
      <c r="AD49" s="457"/>
      <c r="AE49" s="457"/>
      <c r="AF49" s="457"/>
      <c r="AG49" s="457"/>
      <c r="AH49" s="457"/>
      <c r="AI49" s="457"/>
      <c r="AJ49" s="457"/>
      <c r="AK49" s="457"/>
      <c r="AL49" s="457"/>
    </row>
    <row r="50" spans="2:38" s="261" customFormat="1" ht="210" customHeight="1" thickBot="1" x14ac:dyDescent="1.4">
      <c r="B50" s="254">
        <v>44</v>
      </c>
      <c r="C50" s="454" t="s">
        <v>1487</v>
      </c>
      <c r="D50" s="455"/>
      <c r="E50" s="455"/>
      <c r="F50" s="456"/>
      <c r="G50" s="262" t="s">
        <v>35</v>
      </c>
      <c r="H50" s="247">
        <v>0.94399999999999995</v>
      </c>
      <c r="I50" s="268">
        <v>1</v>
      </c>
      <c r="J50" s="249">
        <v>1817</v>
      </c>
      <c r="K50" s="249">
        <v>1735</v>
      </c>
      <c r="L50" s="250">
        <v>0</v>
      </c>
      <c r="M50" s="251">
        <f t="shared" si="14"/>
        <v>1.63784</v>
      </c>
      <c r="N50" s="252">
        <f t="shared" si="15"/>
        <v>1.6</v>
      </c>
      <c r="Z50" s="253"/>
      <c r="AC50" s="457"/>
      <c r="AD50" s="457"/>
      <c r="AE50" s="457"/>
      <c r="AF50" s="457"/>
      <c r="AG50" s="457"/>
      <c r="AH50" s="457"/>
      <c r="AI50" s="457"/>
      <c r="AJ50" s="457"/>
      <c r="AK50" s="457"/>
      <c r="AL50" s="457"/>
    </row>
    <row r="51" spans="2:38" s="261" customFormat="1" ht="210" customHeight="1" thickBot="1" x14ac:dyDescent="1.4">
      <c r="B51" s="245">
        <v>45</v>
      </c>
      <c r="C51" s="454" t="s">
        <v>1509</v>
      </c>
      <c r="D51" s="455"/>
      <c r="E51" s="455"/>
      <c r="F51" s="456"/>
      <c r="G51" s="262" t="s">
        <v>76</v>
      </c>
      <c r="H51" s="247">
        <v>1.22</v>
      </c>
      <c r="I51" s="268">
        <v>1</v>
      </c>
      <c r="J51" s="249">
        <v>7579</v>
      </c>
      <c r="K51" s="249">
        <v>7579</v>
      </c>
      <c r="L51" s="250">
        <v>0</v>
      </c>
      <c r="M51" s="251">
        <f t="shared" si="14"/>
        <v>9.2463799999999985</v>
      </c>
      <c r="N51" s="252">
        <f t="shared" si="15"/>
        <v>9.1999999999999993</v>
      </c>
      <c r="Z51" s="253"/>
    </row>
    <row r="52" spans="2:38" s="261" customFormat="1" ht="210" customHeight="1" thickBot="1" x14ac:dyDescent="1.4">
      <c r="B52" s="254">
        <v>46</v>
      </c>
      <c r="C52" s="454" t="s">
        <v>1510</v>
      </c>
      <c r="D52" s="455"/>
      <c r="E52" s="455"/>
      <c r="F52" s="456"/>
      <c r="G52" s="262" t="s">
        <v>76</v>
      </c>
      <c r="H52" s="247">
        <v>1.22</v>
      </c>
      <c r="I52" s="268">
        <v>1</v>
      </c>
      <c r="J52" s="249">
        <v>6970</v>
      </c>
      <c r="K52" s="249">
        <v>6970</v>
      </c>
      <c r="L52" s="250">
        <v>0</v>
      </c>
      <c r="M52" s="251">
        <f t="shared" si="14"/>
        <v>8.5033999999999992</v>
      </c>
      <c r="N52" s="252">
        <f t="shared" si="15"/>
        <v>8.5</v>
      </c>
      <c r="Z52" s="253"/>
    </row>
    <row r="53" spans="2:38" s="261" customFormat="1" ht="210" customHeight="1" thickBot="1" x14ac:dyDescent="1.4">
      <c r="B53" s="245">
        <v>47</v>
      </c>
      <c r="C53" s="454" t="s">
        <v>1511</v>
      </c>
      <c r="D53" s="455"/>
      <c r="E53" s="455"/>
      <c r="F53" s="456"/>
      <c r="G53" s="262" t="s">
        <v>76</v>
      </c>
      <c r="H53" s="247">
        <v>1.22</v>
      </c>
      <c r="I53" s="268">
        <v>1</v>
      </c>
      <c r="J53" s="249">
        <v>7579</v>
      </c>
      <c r="K53" s="249">
        <v>7579</v>
      </c>
      <c r="L53" s="250">
        <v>0</v>
      </c>
      <c r="M53" s="251">
        <f>H53*K53/1000</f>
        <v>9.2463799999999985</v>
      </c>
      <c r="N53" s="252">
        <f>ROUND(M53*I53-I53*L53,1)</f>
        <v>9.1999999999999993</v>
      </c>
      <c r="Z53" s="253"/>
    </row>
    <row r="54" spans="2:38" s="261" customFormat="1" ht="210" customHeight="1" thickBot="1" x14ac:dyDescent="1.4">
      <c r="B54" s="254">
        <v>48</v>
      </c>
      <c r="C54" s="454" t="s">
        <v>1042</v>
      </c>
      <c r="D54" s="455"/>
      <c r="E54" s="455"/>
      <c r="F54" s="456"/>
      <c r="G54" s="262" t="s">
        <v>76</v>
      </c>
      <c r="H54" s="247">
        <v>1.22</v>
      </c>
      <c r="I54" s="268">
        <v>1</v>
      </c>
      <c r="J54" s="249">
        <v>5486</v>
      </c>
      <c r="K54" s="249">
        <v>5486</v>
      </c>
      <c r="L54" s="250">
        <v>0</v>
      </c>
      <c r="M54" s="251">
        <f>ROUNDUP(H54*K54/1000,2)</f>
        <v>6.7</v>
      </c>
      <c r="N54" s="252">
        <f t="shared" ref="N54" si="16">M54*I54-L54*I54</f>
        <v>6.7</v>
      </c>
      <c r="AC54" s="457"/>
      <c r="AD54" s="457"/>
      <c r="AE54" s="457"/>
      <c r="AF54" s="457"/>
      <c r="AG54" s="457"/>
      <c r="AH54" s="457"/>
      <c r="AI54" s="457"/>
      <c r="AJ54" s="457"/>
      <c r="AK54" s="457"/>
      <c r="AL54" s="457"/>
    </row>
    <row r="55" spans="2:38" s="261" customFormat="1" ht="210" customHeight="1" thickBot="1" x14ac:dyDescent="1.4">
      <c r="B55" s="245">
        <v>49</v>
      </c>
      <c r="C55" s="454" t="s">
        <v>756</v>
      </c>
      <c r="D55" s="455"/>
      <c r="E55" s="455"/>
      <c r="F55" s="456"/>
      <c r="G55" s="262" t="s">
        <v>76</v>
      </c>
      <c r="H55" s="247">
        <v>1.22</v>
      </c>
      <c r="I55" s="268">
        <v>1</v>
      </c>
      <c r="J55" s="249">
        <v>5486</v>
      </c>
      <c r="K55" s="249">
        <v>5486</v>
      </c>
      <c r="L55" s="250">
        <v>0</v>
      </c>
      <c r="M55" s="251">
        <f>H55*K55/1000</f>
        <v>6.69292</v>
      </c>
      <c r="N55" s="252">
        <f>ROUND(M55*I55-I55*L55,1)</f>
        <v>6.7</v>
      </c>
      <c r="Z55" s="253"/>
      <c r="AC55" s="457"/>
      <c r="AD55" s="457"/>
      <c r="AE55" s="457"/>
      <c r="AF55" s="457"/>
      <c r="AG55" s="457"/>
      <c r="AH55" s="457"/>
      <c r="AI55" s="457"/>
      <c r="AJ55" s="457"/>
      <c r="AK55" s="457"/>
      <c r="AL55" s="457"/>
    </row>
    <row r="56" spans="2:38" s="261" customFormat="1" ht="210" customHeight="1" thickBot="1" x14ac:dyDescent="1.4">
      <c r="B56" s="254">
        <v>50</v>
      </c>
      <c r="C56" s="454" t="s">
        <v>1512</v>
      </c>
      <c r="D56" s="455"/>
      <c r="E56" s="455"/>
      <c r="F56" s="456"/>
      <c r="G56" s="262" t="s">
        <v>76</v>
      </c>
      <c r="H56" s="247">
        <v>1.22</v>
      </c>
      <c r="I56" s="268">
        <v>1</v>
      </c>
      <c r="J56" s="249">
        <v>7619</v>
      </c>
      <c r="K56" s="249">
        <v>7619</v>
      </c>
      <c r="L56" s="250">
        <v>0</v>
      </c>
      <c r="M56" s="251">
        <f t="shared" ref="M56:M57" si="17">H56*K56/1000</f>
        <v>9.2951800000000002</v>
      </c>
      <c r="N56" s="252">
        <f t="shared" ref="N56:N57" si="18">ROUND(M56*I56-I56*L56,1)</f>
        <v>9.3000000000000007</v>
      </c>
      <c r="Z56" s="253"/>
    </row>
    <row r="57" spans="2:38" s="261" customFormat="1" ht="210" customHeight="1" thickBot="1" x14ac:dyDescent="1.4">
      <c r="B57" s="245">
        <v>51</v>
      </c>
      <c r="C57" s="454" t="s">
        <v>1513</v>
      </c>
      <c r="D57" s="455"/>
      <c r="E57" s="455"/>
      <c r="F57" s="456"/>
      <c r="G57" s="262" t="s">
        <v>76</v>
      </c>
      <c r="H57" s="247">
        <v>1.22</v>
      </c>
      <c r="I57" s="268">
        <v>1</v>
      </c>
      <c r="J57" s="249">
        <v>7869</v>
      </c>
      <c r="K57" s="249">
        <v>7869</v>
      </c>
      <c r="L57" s="250">
        <v>0</v>
      </c>
      <c r="M57" s="251">
        <f t="shared" si="17"/>
        <v>9.6001799999999999</v>
      </c>
      <c r="N57" s="252">
        <f t="shared" si="18"/>
        <v>9.6</v>
      </c>
      <c r="Z57" s="253"/>
      <c r="AC57" s="457"/>
      <c r="AD57" s="457"/>
      <c r="AE57" s="457"/>
      <c r="AF57" s="457"/>
      <c r="AG57" s="457"/>
      <c r="AH57" s="457"/>
      <c r="AI57" s="457"/>
      <c r="AJ57" s="457"/>
      <c r="AK57" s="457"/>
      <c r="AL57" s="457"/>
    </row>
    <row r="58" spans="2:38" s="50" customFormat="1" ht="189.75" customHeight="1" thickBot="1" x14ac:dyDescent="1.1000000000000001">
      <c r="B58" s="458" t="s">
        <v>30</v>
      </c>
      <c r="C58" s="459"/>
      <c r="D58" s="459"/>
      <c r="E58" s="459"/>
      <c r="F58" s="459"/>
      <c r="G58" s="459"/>
      <c r="H58" s="459"/>
      <c r="I58" s="459"/>
      <c r="J58" s="459"/>
      <c r="K58" s="459"/>
      <c r="L58" s="459"/>
      <c r="M58" s="460"/>
      <c r="N58" s="95">
        <f>SUM(N7:N57)</f>
        <v>309.32</v>
      </c>
    </row>
    <row r="59" spans="2:38" s="50" customFormat="1" ht="200.1" customHeight="1" thickBot="1" x14ac:dyDescent="1.1000000000000001">
      <c r="B59" s="437" t="s">
        <v>1351</v>
      </c>
      <c r="C59" s="438"/>
      <c r="D59" s="438"/>
      <c r="E59" s="438"/>
      <c r="F59" s="438"/>
      <c r="G59" s="438"/>
      <c r="H59" s="438"/>
      <c r="I59" s="438"/>
      <c r="J59" s="438"/>
      <c r="K59" s="438"/>
      <c r="L59" s="438"/>
      <c r="M59" s="439"/>
      <c r="N59" s="240">
        <f>N58*2</f>
        <v>618.64</v>
      </c>
    </row>
    <row r="60" spans="2:38" s="263" customFormat="1" ht="174.95" customHeight="1" x14ac:dyDescent="0.25">
      <c r="B60" s="422" t="s">
        <v>320</v>
      </c>
      <c r="C60" s="422"/>
      <c r="D60" s="422"/>
      <c r="E60" s="422"/>
      <c r="F60" s="422"/>
      <c r="G60" s="422"/>
      <c r="H60" s="422"/>
      <c r="I60" s="422" t="s">
        <v>319</v>
      </c>
      <c r="J60" s="422"/>
      <c r="K60" s="422"/>
      <c r="L60" s="422"/>
      <c r="M60" s="422"/>
      <c r="N60" s="422"/>
    </row>
    <row r="61" spans="2:38" s="51" customFormat="1" ht="349.5" customHeight="1" thickBot="1" x14ac:dyDescent="1.1499999999999999">
      <c r="B61" s="423"/>
      <c r="C61" s="423"/>
      <c r="D61" s="423"/>
      <c r="E61" s="423"/>
      <c r="F61" s="423"/>
      <c r="G61" s="423"/>
      <c r="H61" s="423"/>
      <c r="I61" s="423"/>
      <c r="J61" s="423"/>
      <c r="K61" s="423"/>
      <c r="L61" s="423"/>
      <c r="M61" s="423"/>
      <c r="N61" s="423"/>
    </row>
    <row r="62" spans="2:38" s="58" customFormat="1" ht="174.95" customHeight="1" thickBot="1" x14ac:dyDescent="1.1499999999999999">
      <c r="B62" s="53" t="s">
        <v>45</v>
      </c>
      <c r="C62" s="54"/>
      <c r="D62" s="54"/>
      <c r="E62" s="54"/>
      <c r="F62" s="54"/>
      <c r="G62" s="54"/>
      <c r="H62" s="54"/>
      <c r="I62" s="54"/>
      <c r="J62" s="54"/>
      <c r="K62" s="54"/>
      <c r="L62" s="54"/>
      <c r="M62" s="54"/>
      <c r="N62" s="55"/>
      <c r="O62" s="56"/>
      <c r="P62" s="68"/>
      <c r="Q62" s="35"/>
      <c r="R62" s="35"/>
    </row>
    <row r="63" spans="2:38" s="51" customFormat="1" ht="174.95" customHeight="1" x14ac:dyDescent="1.1000000000000001"/>
  </sheetData>
  <mergeCells count="93">
    <mergeCell ref="C6:G6"/>
    <mergeCell ref="B2:F3"/>
    <mergeCell ref="G2:K3"/>
    <mergeCell ref="L2:N3"/>
    <mergeCell ref="B4:N4"/>
    <mergeCell ref="B5:N5"/>
    <mergeCell ref="C7:F7"/>
    <mergeCell ref="AC7:AL7"/>
    <mergeCell ref="C8:F8"/>
    <mergeCell ref="AC8:AL8"/>
    <mergeCell ref="C9:F9"/>
    <mergeCell ref="AC9:AL9"/>
    <mergeCell ref="C18:F18"/>
    <mergeCell ref="AC18:AL18"/>
    <mergeCell ref="C10:F10"/>
    <mergeCell ref="AC10:AL10"/>
    <mergeCell ref="C11:F11"/>
    <mergeCell ref="C12:F12"/>
    <mergeCell ref="C13:F13"/>
    <mergeCell ref="C14:F14"/>
    <mergeCell ref="C15:F15"/>
    <mergeCell ref="C16:F16"/>
    <mergeCell ref="AC16:AL16"/>
    <mergeCell ref="C17:F17"/>
    <mergeCell ref="AC17:AL17"/>
    <mergeCell ref="C19:F19"/>
    <mergeCell ref="AC19:AL19"/>
    <mergeCell ref="C20:F20"/>
    <mergeCell ref="AC20:AL20"/>
    <mergeCell ref="C21:F21"/>
    <mergeCell ref="AC21:AL21"/>
    <mergeCell ref="C29:F29"/>
    <mergeCell ref="C22:F22"/>
    <mergeCell ref="AC22:AL22"/>
    <mergeCell ref="C23:F23"/>
    <mergeCell ref="AC23:AL23"/>
    <mergeCell ref="C24:F24"/>
    <mergeCell ref="C25:F25"/>
    <mergeCell ref="C26:F26"/>
    <mergeCell ref="C27:F27"/>
    <mergeCell ref="AC27:AL27"/>
    <mergeCell ref="C28:F28"/>
    <mergeCell ref="AC28:AL28"/>
    <mergeCell ref="C36:F36"/>
    <mergeCell ref="AC36:AL36"/>
    <mergeCell ref="C30:F30"/>
    <mergeCell ref="AC30:AL30"/>
    <mergeCell ref="C31:F31"/>
    <mergeCell ref="AC31:AL31"/>
    <mergeCell ref="C32:F32"/>
    <mergeCell ref="AC32:AL32"/>
    <mergeCell ref="C33:F33"/>
    <mergeCell ref="C34:F34"/>
    <mergeCell ref="AC34:AL34"/>
    <mergeCell ref="C35:F35"/>
    <mergeCell ref="AC35:AL35"/>
    <mergeCell ref="C45:F45"/>
    <mergeCell ref="AC45:AL45"/>
    <mergeCell ref="C37:F37"/>
    <mergeCell ref="AC37:AL37"/>
    <mergeCell ref="C38:F38"/>
    <mergeCell ref="C39:F39"/>
    <mergeCell ref="C40:F40"/>
    <mergeCell ref="C41:F41"/>
    <mergeCell ref="C42:F42"/>
    <mergeCell ref="C43:F43"/>
    <mergeCell ref="AC43:AL43"/>
    <mergeCell ref="C44:F44"/>
    <mergeCell ref="AC44:AL44"/>
    <mergeCell ref="C46:F46"/>
    <mergeCell ref="AC46:AL46"/>
    <mergeCell ref="C47:F47"/>
    <mergeCell ref="AC47:AL47"/>
    <mergeCell ref="C48:F48"/>
    <mergeCell ref="AC48:AL48"/>
    <mergeCell ref="C56:F56"/>
    <mergeCell ref="C49:F49"/>
    <mergeCell ref="AC49:AL49"/>
    <mergeCell ref="C50:F50"/>
    <mergeCell ref="AC50:AL50"/>
    <mergeCell ref="C51:F51"/>
    <mergeCell ref="C52:F52"/>
    <mergeCell ref="C53:F53"/>
    <mergeCell ref="C54:F54"/>
    <mergeCell ref="AC54:AL54"/>
    <mergeCell ref="C55:F55"/>
    <mergeCell ref="AC55:AL55"/>
    <mergeCell ref="C57:F57"/>
    <mergeCell ref="AC57:AL57"/>
    <mergeCell ref="B58:M58"/>
    <mergeCell ref="B60:H61"/>
    <mergeCell ref="I60:N61"/>
    <mergeCell ref="B59:M59"/>
  </mergeCells>
  <printOptions horizontalCentered="1"/>
  <pageMargins left="0.25" right="0.25" top="1" bottom="1" header="0.5" footer="0.255"/>
  <pageSetup paperSize="9" scale="10"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B500E-C53D-4D88-BA91-07F098EE65AB}">
  <sheetPr>
    <tabColor rgb="FFFFC000"/>
    <pageSetUpPr fitToPage="1"/>
  </sheetPr>
  <dimension ref="A1:AG35"/>
  <sheetViews>
    <sheetView rightToLeft="1" tabSelected="1" view="pageBreakPreview" zoomScale="80" zoomScaleNormal="85" zoomScaleSheetLayoutView="80" workbookViewId="0">
      <selection activeCell="I60" sqref="I60:N61"/>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5" max="15" width="12.8554687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1529</v>
      </c>
      <c r="G11" s="332"/>
      <c r="H11" s="332"/>
      <c r="I11" s="333"/>
      <c r="J11" s="331" t="s">
        <v>1536</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824</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1538</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9.75" customHeight="1" thickBot="1" x14ac:dyDescent="0.3">
      <c r="B27" s="398"/>
      <c r="C27" s="401"/>
      <c r="D27" s="402"/>
      <c r="E27" s="401"/>
      <c r="F27" s="402"/>
      <c r="G27" s="402"/>
      <c r="H27" s="404"/>
      <c r="I27" s="401"/>
      <c r="J27" s="404"/>
      <c r="K27" s="401"/>
      <c r="L27" s="402"/>
      <c r="M27" s="404"/>
    </row>
    <row r="28" spans="2:15" ht="36" customHeight="1" x14ac:dyDescent="0.25">
      <c r="B28" s="405">
        <v>17</v>
      </c>
      <c r="C28" s="312">
        <v>641903107</v>
      </c>
      <c r="D28" s="313"/>
      <c r="E28" s="322" t="s">
        <v>826</v>
      </c>
      <c r="F28" s="323"/>
      <c r="G28" s="323"/>
      <c r="H28" s="324"/>
      <c r="I28" s="318" t="s">
        <v>1537</v>
      </c>
      <c r="J28" s="319"/>
      <c r="K28" s="322" t="s">
        <v>16</v>
      </c>
      <c r="L28" s="323"/>
      <c r="M28" s="324"/>
    </row>
    <row r="29" spans="2:15" ht="45" customHeight="1" thickBot="1" x14ac:dyDescent="0.3">
      <c r="B29" s="406"/>
      <c r="C29" s="314"/>
      <c r="D29" s="315"/>
      <c r="E29" s="328"/>
      <c r="F29" s="329"/>
      <c r="G29" s="329"/>
      <c r="H29" s="330"/>
      <c r="I29" s="320"/>
      <c r="J29" s="321"/>
      <c r="K29" s="328"/>
      <c r="L29" s="329"/>
      <c r="M29" s="330"/>
      <c r="O29" s="192"/>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85" customFormat="1" ht="25.5" customHeight="1" thickBot="1" x14ac:dyDescent="0.3">
      <c r="A35" s="84"/>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 top="0" bottom="0" header="0" footer="0"/>
  <pageSetup paperSize="9" scale="71" orientation="portrait" r:id="rId1"/>
  <colBreaks count="1" manualBreakCount="1">
    <brk id="13" max="1048575" man="1"/>
  </colBreaks>
  <drawing r:id="rId2"/>
  <legacyDrawing r:id="rId3"/>
  <oleObjects>
    <mc:AlternateContent xmlns:mc="http://schemas.openxmlformats.org/markup-compatibility/2006">
      <mc:Choice Requires="x14">
        <oleObject progId="PBrush" shapeId="3053569" r:id="rId4">
          <objectPr defaultSize="0" autoPict="0" r:id="rId5">
            <anchor moveWithCells="1" sizeWithCells="1">
              <from>
                <xdr:col>14</xdr:col>
                <xdr:colOff>171450</xdr:colOff>
                <xdr:row>3</xdr:row>
                <xdr:rowOff>85725</xdr:rowOff>
              </from>
              <to>
                <xdr:col>15</xdr:col>
                <xdr:colOff>276225</xdr:colOff>
                <xdr:row>6</xdr:row>
                <xdr:rowOff>114300</xdr:rowOff>
              </to>
            </anchor>
          </objectPr>
        </oleObject>
      </mc:Choice>
      <mc:Fallback>
        <oleObject progId="PBrush" shapeId="3053569" r:id="rId4"/>
      </mc:Fallback>
    </mc:AlternateContent>
  </oleObjects>
  <mc:AlternateContent xmlns:mc="http://schemas.openxmlformats.org/markup-compatibility/2006">
    <mc:Choice Requires="x14">
      <controls>
        <mc:AlternateContent xmlns:mc="http://schemas.openxmlformats.org/markup-compatibility/2006">
          <mc:Choice Requires="x14">
            <control shapeId="3053570"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3053571"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3053572"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3053573"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3053574"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B8113-A715-4462-BDD3-265D75DF5B5B}">
  <sheetPr>
    <tabColor theme="9" tint="-0.249977111117893"/>
  </sheetPr>
  <dimension ref="B1:AU63"/>
  <sheetViews>
    <sheetView rightToLeft="1" tabSelected="1" view="pageBreakPreview" topLeftCell="A55" zoomScale="20" zoomScaleNormal="100" zoomScaleSheetLayoutView="20" workbookViewId="0">
      <selection activeCell="I60" sqref="I60:N61"/>
    </sheetView>
  </sheetViews>
  <sheetFormatPr defaultRowHeight="23.25" x14ac:dyDescent="0.35"/>
  <cols>
    <col min="2" max="2" width="25.7109375" customWidth="1"/>
    <col min="3" max="3" width="32" customWidth="1"/>
    <col min="4" max="4" width="20.42578125" customWidth="1"/>
    <col min="5" max="5" width="44.5703125"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6.140625" customWidth="1"/>
    <col min="27" max="28" width="9.140625" hidden="1" customWidth="1"/>
    <col min="30" max="30" width="27" customWidth="1"/>
    <col min="31" max="35" width="9.140625" hidden="1" customWidth="1"/>
    <col min="36" max="36" width="80.5703125" customWidth="1"/>
  </cols>
  <sheetData>
    <row r="1" spans="2:47" ht="24" thickBot="1" x14ac:dyDescent="0.4"/>
    <row r="2" spans="2:47" ht="234" customHeight="1" x14ac:dyDescent="0.25">
      <c r="B2" s="465"/>
      <c r="C2" s="466"/>
      <c r="D2" s="466"/>
      <c r="E2" s="466"/>
      <c r="F2" s="467"/>
      <c r="G2" s="442" t="s">
        <v>1519</v>
      </c>
      <c r="H2" s="443"/>
      <c r="I2" s="443"/>
      <c r="J2" s="443"/>
      <c r="K2" s="444"/>
      <c r="L2" s="465"/>
      <c r="M2" s="466"/>
      <c r="N2" s="467"/>
    </row>
    <row r="3" spans="2:47" ht="409.6" customHeight="1" thickBot="1" x14ac:dyDescent="0.3">
      <c r="B3" s="468"/>
      <c r="C3" s="469"/>
      <c r="D3" s="469"/>
      <c r="E3" s="469"/>
      <c r="F3" s="470"/>
      <c r="G3" s="445"/>
      <c r="H3" s="446"/>
      <c r="I3" s="446"/>
      <c r="J3" s="446"/>
      <c r="K3" s="447"/>
      <c r="L3" s="468"/>
      <c r="M3" s="469"/>
      <c r="N3" s="470"/>
    </row>
    <row r="4" spans="2:47" ht="259.5" customHeight="1" thickBot="1" x14ac:dyDescent="0.3">
      <c r="B4" s="448" t="s">
        <v>823</v>
      </c>
      <c r="C4" s="449"/>
      <c r="D4" s="449"/>
      <c r="E4" s="449"/>
      <c r="F4" s="449"/>
      <c r="G4" s="449"/>
      <c r="H4" s="449"/>
      <c r="I4" s="449"/>
      <c r="J4" s="449"/>
      <c r="K4" s="449"/>
      <c r="L4" s="449"/>
      <c r="M4" s="449"/>
      <c r="N4" s="450"/>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03.25" customHeight="1" thickBot="1" x14ac:dyDescent="1.1499999999999999">
      <c r="B6" s="264" t="s">
        <v>9</v>
      </c>
      <c r="C6" s="434" t="s">
        <v>11</v>
      </c>
      <c r="D6" s="435"/>
      <c r="E6" s="435"/>
      <c r="F6" s="435"/>
      <c r="G6" s="436"/>
      <c r="H6" s="264" t="s">
        <v>122</v>
      </c>
      <c r="I6" s="264" t="s">
        <v>23</v>
      </c>
      <c r="J6" s="264" t="s">
        <v>24</v>
      </c>
      <c r="K6" s="264" t="s">
        <v>121</v>
      </c>
      <c r="L6" s="264" t="s">
        <v>183</v>
      </c>
      <c r="M6" s="264" t="s">
        <v>181</v>
      </c>
      <c r="N6" s="264" t="s">
        <v>124</v>
      </c>
    </row>
    <row r="7" spans="2:47" s="261" customFormat="1" ht="210" customHeight="1" thickBot="1" x14ac:dyDescent="1.4">
      <c r="B7" s="245">
        <v>1</v>
      </c>
      <c r="C7" s="462" t="s">
        <v>673</v>
      </c>
      <c r="D7" s="455"/>
      <c r="E7" s="455"/>
      <c r="F7" s="456"/>
      <c r="G7" s="262" t="s">
        <v>35</v>
      </c>
      <c r="H7" s="247">
        <v>0.94399999999999995</v>
      </c>
      <c r="I7" s="265">
        <v>5</v>
      </c>
      <c r="J7" s="249">
        <v>2383</v>
      </c>
      <c r="K7" s="249">
        <v>2238</v>
      </c>
      <c r="L7" s="250">
        <v>0</v>
      </c>
      <c r="M7" s="251">
        <f t="shared" ref="M7:M17" si="0">H7*K7/1000</f>
        <v>2.1126719999999999</v>
      </c>
      <c r="N7" s="252">
        <f t="shared" ref="N7:N17" si="1">ROUND(M7*I7-I7*L7,1)</f>
        <v>10.6</v>
      </c>
      <c r="Z7" s="253"/>
      <c r="AC7" s="461" t="s">
        <v>1481</v>
      </c>
      <c r="AD7" s="461"/>
      <c r="AE7" s="461"/>
      <c r="AF7" s="461"/>
      <c r="AG7" s="461"/>
      <c r="AH7" s="461"/>
      <c r="AI7" s="461"/>
      <c r="AJ7" s="461"/>
      <c r="AK7" s="461"/>
      <c r="AL7" s="461"/>
    </row>
    <row r="8" spans="2:47" s="261" customFormat="1" ht="210" customHeight="1" thickBot="1" x14ac:dyDescent="1.4">
      <c r="B8" s="254">
        <v>2</v>
      </c>
      <c r="C8" s="462" t="s">
        <v>1482</v>
      </c>
      <c r="D8" s="455"/>
      <c r="E8" s="455"/>
      <c r="F8" s="456"/>
      <c r="G8" s="262" t="s">
        <v>35</v>
      </c>
      <c r="H8" s="247">
        <v>0.94399999999999995</v>
      </c>
      <c r="I8" s="266">
        <v>3</v>
      </c>
      <c r="J8" s="249">
        <v>1510</v>
      </c>
      <c r="K8" s="249">
        <v>1510</v>
      </c>
      <c r="L8" s="250">
        <v>0</v>
      </c>
      <c r="M8" s="251">
        <f t="shared" si="0"/>
        <v>1.4254399999999998</v>
      </c>
      <c r="N8" s="252">
        <f t="shared" si="1"/>
        <v>4.3</v>
      </c>
      <c r="Z8" s="253"/>
      <c r="AC8" s="461" t="s">
        <v>1483</v>
      </c>
      <c r="AD8" s="461"/>
      <c r="AE8" s="461"/>
      <c r="AF8" s="461"/>
      <c r="AG8" s="461"/>
      <c r="AH8" s="461"/>
      <c r="AI8" s="461"/>
      <c r="AJ8" s="461"/>
      <c r="AK8" s="461"/>
      <c r="AL8" s="461"/>
    </row>
    <row r="9" spans="2:47" s="261" customFormat="1" ht="210" customHeight="1" thickBot="1" x14ac:dyDescent="1.4">
      <c r="B9" s="245">
        <v>3</v>
      </c>
      <c r="C9" s="462" t="s">
        <v>1484</v>
      </c>
      <c r="D9" s="455"/>
      <c r="E9" s="455"/>
      <c r="F9" s="456"/>
      <c r="G9" s="262" t="s">
        <v>35</v>
      </c>
      <c r="H9" s="247">
        <v>0.94399999999999995</v>
      </c>
      <c r="I9" s="266">
        <v>1</v>
      </c>
      <c r="J9" s="249">
        <v>1817</v>
      </c>
      <c r="K9" s="249">
        <v>1735</v>
      </c>
      <c r="L9" s="250">
        <v>0</v>
      </c>
      <c r="M9" s="251">
        <f>ROUNDUP(H9*K9/1000,2)</f>
        <v>1.64</v>
      </c>
      <c r="N9" s="252">
        <f t="shared" ref="N9" si="2">M9*I9-L9*I9</f>
        <v>1.64</v>
      </c>
      <c r="AC9" s="461" t="s">
        <v>1485</v>
      </c>
      <c r="AD9" s="461"/>
      <c r="AE9" s="461"/>
      <c r="AF9" s="461"/>
      <c r="AG9" s="461"/>
      <c r="AH9" s="461"/>
      <c r="AI9" s="461"/>
      <c r="AJ9" s="461"/>
      <c r="AK9" s="461"/>
      <c r="AL9" s="461"/>
    </row>
    <row r="10" spans="2:47" s="261" customFormat="1" ht="210" customHeight="1" thickBot="1" x14ac:dyDescent="1.4">
      <c r="B10" s="254">
        <v>4</v>
      </c>
      <c r="C10" s="462" t="s">
        <v>854</v>
      </c>
      <c r="D10" s="455"/>
      <c r="E10" s="455"/>
      <c r="F10" s="456"/>
      <c r="G10" s="262" t="s">
        <v>35</v>
      </c>
      <c r="H10" s="247">
        <v>0.94399999999999995</v>
      </c>
      <c r="I10" s="266">
        <v>5</v>
      </c>
      <c r="J10" s="249">
        <v>2402</v>
      </c>
      <c r="K10" s="249">
        <v>2251</v>
      </c>
      <c r="L10" s="250">
        <v>0</v>
      </c>
      <c r="M10" s="251">
        <f t="shared" si="0"/>
        <v>2.1249440000000002</v>
      </c>
      <c r="N10" s="252">
        <f t="shared" si="1"/>
        <v>10.6</v>
      </c>
      <c r="Z10" s="253"/>
      <c r="AC10" s="461"/>
      <c r="AD10" s="461"/>
      <c r="AE10" s="461"/>
      <c r="AF10" s="461"/>
      <c r="AG10" s="461"/>
      <c r="AH10" s="461"/>
      <c r="AI10" s="461"/>
      <c r="AJ10" s="461"/>
      <c r="AK10" s="461"/>
      <c r="AL10" s="461"/>
    </row>
    <row r="11" spans="2:47" s="261" customFormat="1" ht="210" customHeight="1" thickBot="1" x14ac:dyDescent="1.4">
      <c r="B11" s="245">
        <v>5</v>
      </c>
      <c r="C11" s="462" t="s">
        <v>699</v>
      </c>
      <c r="D11" s="455"/>
      <c r="E11" s="455"/>
      <c r="F11" s="456"/>
      <c r="G11" s="262" t="s">
        <v>35</v>
      </c>
      <c r="H11" s="247">
        <v>0.94399999999999995</v>
      </c>
      <c r="I11" s="266">
        <v>1</v>
      </c>
      <c r="J11" s="249">
        <v>2383</v>
      </c>
      <c r="K11" s="249">
        <v>2238</v>
      </c>
      <c r="L11" s="250">
        <v>0</v>
      </c>
      <c r="M11" s="251">
        <f t="shared" si="0"/>
        <v>2.1126719999999999</v>
      </c>
      <c r="N11" s="252">
        <f t="shared" si="1"/>
        <v>2.1</v>
      </c>
      <c r="Z11" s="253"/>
    </row>
    <row r="12" spans="2:47" s="261" customFormat="1" ht="210" customHeight="1" thickBot="1" x14ac:dyDescent="1.4">
      <c r="B12" s="254">
        <v>6</v>
      </c>
      <c r="C12" s="462" t="s">
        <v>575</v>
      </c>
      <c r="D12" s="455"/>
      <c r="E12" s="455"/>
      <c r="F12" s="456"/>
      <c r="G12" s="262" t="s">
        <v>35</v>
      </c>
      <c r="H12" s="247">
        <v>0.94399999999999995</v>
      </c>
      <c r="I12" s="266">
        <v>1</v>
      </c>
      <c r="J12" s="249">
        <v>2402</v>
      </c>
      <c r="K12" s="249">
        <v>2251</v>
      </c>
      <c r="L12" s="250">
        <v>0</v>
      </c>
      <c r="M12" s="251">
        <f t="shared" si="0"/>
        <v>2.1249440000000002</v>
      </c>
      <c r="N12" s="252">
        <f t="shared" si="1"/>
        <v>2.1</v>
      </c>
      <c r="Z12" s="253"/>
    </row>
    <row r="13" spans="2:47" s="261" customFormat="1" ht="210" customHeight="1" thickBot="1" x14ac:dyDescent="1.4">
      <c r="B13" s="245">
        <v>7</v>
      </c>
      <c r="C13" s="462" t="s">
        <v>1486</v>
      </c>
      <c r="D13" s="455"/>
      <c r="E13" s="455"/>
      <c r="F13" s="456"/>
      <c r="G13" s="262" t="s">
        <v>35</v>
      </c>
      <c r="H13" s="247">
        <v>0.94399999999999995</v>
      </c>
      <c r="I13" s="266">
        <v>2</v>
      </c>
      <c r="J13" s="249">
        <v>1510</v>
      </c>
      <c r="K13" s="249">
        <v>1510</v>
      </c>
      <c r="L13" s="250">
        <v>0</v>
      </c>
      <c r="M13" s="251">
        <f t="shared" si="0"/>
        <v>1.4254399999999998</v>
      </c>
      <c r="N13" s="252">
        <f t="shared" si="1"/>
        <v>2.9</v>
      </c>
      <c r="Z13" s="253"/>
    </row>
    <row r="14" spans="2:47" s="261" customFormat="1" ht="210" customHeight="1" thickBot="1" x14ac:dyDescent="1.4">
      <c r="B14" s="254">
        <v>8</v>
      </c>
      <c r="C14" s="462" t="s">
        <v>1487</v>
      </c>
      <c r="D14" s="455"/>
      <c r="E14" s="455"/>
      <c r="F14" s="456"/>
      <c r="G14" s="262" t="s">
        <v>35</v>
      </c>
      <c r="H14" s="247">
        <v>0.94399999999999995</v>
      </c>
      <c r="I14" s="266">
        <v>1</v>
      </c>
      <c r="J14" s="249">
        <v>1817</v>
      </c>
      <c r="K14" s="249">
        <v>1735</v>
      </c>
      <c r="L14" s="250">
        <v>0</v>
      </c>
      <c r="M14" s="251">
        <f t="shared" si="0"/>
        <v>1.63784</v>
      </c>
      <c r="N14" s="252">
        <f t="shared" si="1"/>
        <v>1.6</v>
      </c>
      <c r="Z14" s="253"/>
    </row>
    <row r="15" spans="2:47" s="261" customFormat="1" ht="210" customHeight="1" thickBot="1" x14ac:dyDescent="1.4">
      <c r="B15" s="245">
        <v>9</v>
      </c>
      <c r="C15" s="462" t="s">
        <v>1488</v>
      </c>
      <c r="D15" s="455"/>
      <c r="E15" s="455"/>
      <c r="F15" s="456"/>
      <c r="G15" s="262" t="s">
        <v>29</v>
      </c>
      <c r="H15" s="247">
        <v>1.284</v>
      </c>
      <c r="I15" s="266">
        <v>1</v>
      </c>
      <c r="J15" s="249">
        <v>2446</v>
      </c>
      <c r="K15" s="249">
        <v>2229</v>
      </c>
      <c r="L15" s="250">
        <v>0</v>
      </c>
      <c r="M15" s="251">
        <f t="shared" si="0"/>
        <v>2.8620360000000002</v>
      </c>
      <c r="N15" s="252">
        <f t="shared" si="1"/>
        <v>2.9</v>
      </c>
      <c r="Z15" s="253"/>
    </row>
    <row r="16" spans="2:47" s="261" customFormat="1" ht="210" customHeight="1" thickBot="1" x14ac:dyDescent="1.4">
      <c r="B16" s="254">
        <v>10</v>
      </c>
      <c r="C16" s="462" t="s">
        <v>674</v>
      </c>
      <c r="D16" s="463"/>
      <c r="E16" s="463"/>
      <c r="F16" s="464"/>
      <c r="G16" s="262" t="s">
        <v>35</v>
      </c>
      <c r="H16" s="247">
        <v>0.94399999999999995</v>
      </c>
      <c r="I16" s="266">
        <v>1</v>
      </c>
      <c r="J16" s="249">
        <v>1510</v>
      </c>
      <c r="K16" s="249">
        <v>1510</v>
      </c>
      <c r="L16" s="250">
        <v>0</v>
      </c>
      <c r="M16" s="251">
        <f t="shared" si="0"/>
        <v>1.4254399999999998</v>
      </c>
      <c r="N16" s="252">
        <f t="shared" si="1"/>
        <v>1.4</v>
      </c>
      <c r="Z16" s="253"/>
      <c r="AC16" s="461"/>
      <c r="AD16" s="461"/>
      <c r="AE16" s="461"/>
      <c r="AF16" s="461"/>
      <c r="AG16" s="461"/>
      <c r="AH16" s="461"/>
      <c r="AI16" s="461"/>
      <c r="AJ16" s="461"/>
      <c r="AK16" s="461"/>
      <c r="AL16" s="461"/>
    </row>
    <row r="17" spans="2:38" s="261" customFormat="1" ht="210" customHeight="1" thickBot="1" x14ac:dyDescent="1.4">
      <c r="B17" s="245">
        <v>11</v>
      </c>
      <c r="C17" s="454" t="s">
        <v>1489</v>
      </c>
      <c r="D17" s="455"/>
      <c r="E17" s="455"/>
      <c r="F17" s="456"/>
      <c r="G17" s="262" t="s">
        <v>35</v>
      </c>
      <c r="H17" s="247">
        <v>0.94399999999999995</v>
      </c>
      <c r="I17" s="248">
        <v>1</v>
      </c>
      <c r="J17" s="249">
        <v>1743</v>
      </c>
      <c r="K17" s="249">
        <v>1658</v>
      </c>
      <c r="L17" s="250">
        <v>0</v>
      </c>
      <c r="M17" s="251">
        <f t="shared" si="0"/>
        <v>1.5651519999999999</v>
      </c>
      <c r="N17" s="252">
        <f t="shared" si="1"/>
        <v>1.6</v>
      </c>
      <c r="Z17" s="253"/>
      <c r="AC17" s="461"/>
      <c r="AD17" s="461"/>
      <c r="AE17" s="461"/>
      <c r="AF17" s="461"/>
      <c r="AG17" s="461"/>
      <c r="AH17" s="461"/>
      <c r="AI17" s="461"/>
      <c r="AJ17" s="461"/>
      <c r="AK17" s="461"/>
      <c r="AL17" s="461"/>
    </row>
    <row r="18" spans="2:38" s="261" customFormat="1" ht="210" customHeight="1" thickBot="1" x14ac:dyDescent="1.4">
      <c r="B18" s="254">
        <v>12</v>
      </c>
      <c r="C18" s="454" t="s">
        <v>574</v>
      </c>
      <c r="D18" s="455"/>
      <c r="E18" s="455"/>
      <c r="F18" s="456"/>
      <c r="G18" s="262" t="s">
        <v>35</v>
      </c>
      <c r="H18" s="247">
        <v>0.94399999999999995</v>
      </c>
      <c r="I18" s="248">
        <v>1</v>
      </c>
      <c r="J18" s="249">
        <v>1510</v>
      </c>
      <c r="K18" s="249">
        <v>1510</v>
      </c>
      <c r="L18" s="250">
        <v>0</v>
      </c>
      <c r="M18" s="251">
        <f>ROUNDUP(H18*K18/1000,2)</f>
        <v>1.43</v>
      </c>
      <c r="N18" s="252">
        <f t="shared" ref="N18:N19" si="3">M18*I18-L18*I18</f>
        <v>1.43</v>
      </c>
      <c r="AC18" s="461"/>
      <c r="AD18" s="461"/>
      <c r="AE18" s="461"/>
      <c r="AF18" s="461"/>
      <c r="AG18" s="461"/>
      <c r="AH18" s="461"/>
      <c r="AI18" s="461"/>
      <c r="AJ18" s="461"/>
      <c r="AK18" s="461"/>
      <c r="AL18" s="461"/>
    </row>
    <row r="19" spans="2:38" s="261" customFormat="1" ht="210" customHeight="1" thickBot="1" x14ac:dyDescent="1.4">
      <c r="B19" s="245">
        <v>13</v>
      </c>
      <c r="C19" s="454" t="s">
        <v>203</v>
      </c>
      <c r="D19" s="455"/>
      <c r="E19" s="455"/>
      <c r="F19" s="456"/>
      <c r="G19" s="262" t="s">
        <v>182</v>
      </c>
      <c r="H19" s="247">
        <v>1.254</v>
      </c>
      <c r="I19" s="248">
        <v>5</v>
      </c>
      <c r="J19" s="249">
        <v>5460</v>
      </c>
      <c r="K19" s="249">
        <v>5460</v>
      </c>
      <c r="L19" s="250">
        <v>0</v>
      </c>
      <c r="M19" s="251">
        <f>ROUNDUP(H19*K19/1000,2)</f>
        <v>6.85</v>
      </c>
      <c r="N19" s="252">
        <f t="shared" si="3"/>
        <v>34.25</v>
      </c>
      <c r="AC19" s="461"/>
      <c r="AD19" s="461"/>
      <c r="AE19" s="461"/>
      <c r="AF19" s="461"/>
      <c r="AG19" s="461"/>
      <c r="AH19" s="461"/>
      <c r="AI19" s="461"/>
      <c r="AJ19" s="461"/>
      <c r="AK19" s="461"/>
      <c r="AL19" s="461"/>
    </row>
    <row r="20" spans="2:38" s="261" customFormat="1" ht="210" customHeight="1" thickBot="1" x14ac:dyDescent="1.4">
      <c r="B20" s="254">
        <v>14</v>
      </c>
      <c r="C20" s="454" t="s">
        <v>1490</v>
      </c>
      <c r="D20" s="455"/>
      <c r="E20" s="455"/>
      <c r="F20" s="456"/>
      <c r="G20" s="262" t="s">
        <v>76</v>
      </c>
      <c r="H20" s="247">
        <v>1.22</v>
      </c>
      <c r="I20" s="267">
        <v>2</v>
      </c>
      <c r="J20" s="249">
        <v>7829</v>
      </c>
      <c r="K20" s="249">
        <v>7829</v>
      </c>
      <c r="L20" s="250">
        <v>0</v>
      </c>
      <c r="M20" s="251">
        <f t="shared" ref="M20:M30" si="4">H20*K20/1000</f>
        <v>9.55138</v>
      </c>
      <c r="N20" s="252">
        <f t="shared" ref="N20:N30" si="5">ROUND(M20*I20-I20*L20,1)</f>
        <v>19.100000000000001</v>
      </c>
      <c r="Z20" s="253"/>
      <c r="AC20" s="457"/>
      <c r="AD20" s="457"/>
      <c r="AE20" s="457"/>
      <c r="AF20" s="457"/>
      <c r="AG20" s="457"/>
      <c r="AH20" s="457"/>
      <c r="AI20" s="457"/>
      <c r="AJ20" s="457"/>
      <c r="AK20" s="457"/>
      <c r="AL20" s="457"/>
    </row>
    <row r="21" spans="2:38" s="261" customFormat="1" ht="210" customHeight="1" thickBot="1" x14ac:dyDescent="1.4">
      <c r="B21" s="245">
        <v>15</v>
      </c>
      <c r="C21" s="454" t="s">
        <v>1436</v>
      </c>
      <c r="D21" s="455"/>
      <c r="E21" s="455"/>
      <c r="F21" s="456"/>
      <c r="G21" s="262" t="s">
        <v>76</v>
      </c>
      <c r="H21" s="247">
        <v>1.22</v>
      </c>
      <c r="I21" s="268">
        <v>1</v>
      </c>
      <c r="J21" s="249">
        <v>7829</v>
      </c>
      <c r="K21" s="249">
        <v>7829</v>
      </c>
      <c r="L21" s="250">
        <v>0</v>
      </c>
      <c r="M21" s="251">
        <f t="shared" si="4"/>
        <v>9.55138</v>
      </c>
      <c r="N21" s="252">
        <f t="shared" si="5"/>
        <v>9.6</v>
      </c>
      <c r="Z21" s="253"/>
      <c r="AC21" s="457"/>
      <c r="AD21" s="457"/>
      <c r="AE21" s="457"/>
      <c r="AF21" s="457"/>
      <c r="AG21" s="457"/>
      <c r="AH21" s="457"/>
      <c r="AI21" s="457"/>
      <c r="AJ21" s="457"/>
      <c r="AK21" s="457"/>
      <c r="AL21" s="457"/>
    </row>
    <row r="22" spans="2:38" s="261" customFormat="1" ht="210" customHeight="1" thickBot="1" x14ac:dyDescent="1.4">
      <c r="B22" s="254">
        <v>16</v>
      </c>
      <c r="C22" s="454" t="s">
        <v>1491</v>
      </c>
      <c r="D22" s="455"/>
      <c r="E22" s="455"/>
      <c r="F22" s="456"/>
      <c r="G22" s="262" t="s">
        <v>76</v>
      </c>
      <c r="H22" s="247">
        <v>1.22</v>
      </c>
      <c r="I22" s="268">
        <v>1</v>
      </c>
      <c r="J22" s="249">
        <v>7579</v>
      </c>
      <c r="K22" s="249">
        <v>7579</v>
      </c>
      <c r="L22" s="250">
        <v>0</v>
      </c>
      <c r="M22" s="251">
        <f t="shared" si="4"/>
        <v>9.2463799999999985</v>
      </c>
      <c r="N22" s="252">
        <f t="shared" si="5"/>
        <v>9.1999999999999993</v>
      </c>
      <c r="Z22" s="253"/>
      <c r="AC22" s="457"/>
      <c r="AD22" s="457"/>
      <c r="AE22" s="457"/>
      <c r="AF22" s="457"/>
      <c r="AG22" s="457"/>
      <c r="AH22" s="457"/>
      <c r="AI22" s="457"/>
      <c r="AJ22" s="457"/>
      <c r="AK22" s="457"/>
      <c r="AL22" s="457"/>
    </row>
    <row r="23" spans="2:38" s="261" customFormat="1" ht="210" customHeight="1" thickBot="1" x14ac:dyDescent="1.4">
      <c r="B23" s="245">
        <v>17</v>
      </c>
      <c r="C23" s="454" t="s">
        <v>1378</v>
      </c>
      <c r="D23" s="455"/>
      <c r="E23" s="455"/>
      <c r="F23" s="456"/>
      <c r="G23" s="262" t="s">
        <v>76</v>
      </c>
      <c r="H23" s="247">
        <v>1.22</v>
      </c>
      <c r="I23" s="268">
        <v>1</v>
      </c>
      <c r="J23" s="249">
        <v>7829</v>
      </c>
      <c r="K23" s="249">
        <v>7829</v>
      </c>
      <c r="L23" s="250">
        <v>0</v>
      </c>
      <c r="M23" s="251">
        <f t="shared" si="4"/>
        <v>9.55138</v>
      </c>
      <c r="N23" s="252">
        <f t="shared" si="5"/>
        <v>9.6</v>
      </c>
      <c r="Z23" s="253"/>
      <c r="AC23" s="457"/>
      <c r="AD23" s="457"/>
      <c r="AE23" s="457"/>
      <c r="AF23" s="457"/>
      <c r="AG23" s="457"/>
      <c r="AH23" s="457"/>
      <c r="AI23" s="457"/>
      <c r="AJ23" s="457"/>
      <c r="AK23" s="457"/>
      <c r="AL23" s="457"/>
    </row>
    <row r="24" spans="2:38" s="261" customFormat="1" ht="210" customHeight="1" thickBot="1" x14ac:dyDescent="1.4">
      <c r="B24" s="254">
        <v>18</v>
      </c>
      <c r="C24" s="454" t="s">
        <v>1430</v>
      </c>
      <c r="D24" s="455"/>
      <c r="E24" s="455"/>
      <c r="F24" s="456"/>
      <c r="G24" s="262" t="s">
        <v>76</v>
      </c>
      <c r="H24" s="247">
        <v>1.22</v>
      </c>
      <c r="I24" s="268">
        <v>1</v>
      </c>
      <c r="J24" s="249">
        <v>7829</v>
      </c>
      <c r="K24" s="249">
        <v>7829</v>
      </c>
      <c r="L24" s="250">
        <v>0</v>
      </c>
      <c r="M24" s="251">
        <f t="shared" si="4"/>
        <v>9.55138</v>
      </c>
      <c r="N24" s="252">
        <f t="shared" si="5"/>
        <v>9.6</v>
      </c>
      <c r="Z24" s="253"/>
    </row>
    <row r="25" spans="2:38" s="261" customFormat="1" ht="210" customHeight="1" thickBot="1" x14ac:dyDescent="1.4">
      <c r="B25" s="245">
        <v>19</v>
      </c>
      <c r="C25" s="454" t="s">
        <v>1492</v>
      </c>
      <c r="D25" s="455"/>
      <c r="E25" s="455"/>
      <c r="F25" s="456"/>
      <c r="G25" s="262" t="s">
        <v>76</v>
      </c>
      <c r="H25" s="247">
        <v>1.22</v>
      </c>
      <c r="I25" s="268">
        <v>1</v>
      </c>
      <c r="J25" s="249">
        <v>7579</v>
      </c>
      <c r="K25" s="249">
        <v>7579</v>
      </c>
      <c r="L25" s="250">
        <v>0</v>
      </c>
      <c r="M25" s="251">
        <f t="shared" si="4"/>
        <v>9.2463799999999985</v>
      </c>
      <c r="N25" s="252">
        <f t="shared" si="5"/>
        <v>9.1999999999999993</v>
      </c>
      <c r="Z25" s="253"/>
    </row>
    <row r="26" spans="2:38" s="261" customFormat="1" ht="210" customHeight="1" thickBot="1" x14ac:dyDescent="1.4">
      <c r="B26" s="254">
        <v>20</v>
      </c>
      <c r="C26" s="454" t="s">
        <v>1493</v>
      </c>
      <c r="D26" s="455"/>
      <c r="E26" s="455"/>
      <c r="F26" s="456"/>
      <c r="G26" s="262" t="s">
        <v>76</v>
      </c>
      <c r="H26" s="247">
        <v>1.22</v>
      </c>
      <c r="I26" s="268">
        <v>1</v>
      </c>
      <c r="J26" s="249">
        <v>6732</v>
      </c>
      <c r="K26" s="249">
        <v>6732</v>
      </c>
      <c r="L26" s="250">
        <v>0</v>
      </c>
      <c r="M26" s="251">
        <f>H26*K26/1000</f>
        <v>8.2130399999999995</v>
      </c>
      <c r="N26" s="252">
        <f>ROUND(M26*I26-I26*L26,1)</f>
        <v>8.1999999999999993</v>
      </c>
      <c r="Z26" s="253"/>
    </row>
    <row r="27" spans="2:38" s="261" customFormat="1" ht="210" customHeight="1" thickBot="1" x14ac:dyDescent="1.4">
      <c r="B27" s="245">
        <v>21</v>
      </c>
      <c r="C27" s="454" t="s">
        <v>1043</v>
      </c>
      <c r="D27" s="455"/>
      <c r="E27" s="455"/>
      <c r="F27" s="456"/>
      <c r="G27" s="262" t="s">
        <v>76</v>
      </c>
      <c r="H27" s="247">
        <v>1.22</v>
      </c>
      <c r="I27" s="268">
        <v>1</v>
      </c>
      <c r="J27" s="249">
        <v>5486</v>
      </c>
      <c r="K27" s="249">
        <v>5486</v>
      </c>
      <c r="L27" s="250">
        <v>0</v>
      </c>
      <c r="M27" s="251">
        <f>ROUNDUP(H27*K27/1000,2)</f>
        <v>6.7</v>
      </c>
      <c r="N27" s="252">
        <f t="shared" ref="N27" si="6">M27*I27-L27*I27</f>
        <v>6.7</v>
      </c>
      <c r="AC27" s="457"/>
      <c r="AD27" s="457"/>
      <c r="AE27" s="457"/>
      <c r="AF27" s="457"/>
      <c r="AG27" s="457"/>
      <c r="AH27" s="457"/>
      <c r="AI27" s="457"/>
      <c r="AJ27" s="457"/>
      <c r="AK27" s="457"/>
      <c r="AL27" s="457"/>
    </row>
    <row r="28" spans="2:38" s="261" customFormat="1" ht="210" customHeight="1" thickBot="1" x14ac:dyDescent="1.4">
      <c r="B28" s="254">
        <v>22</v>
      </c>
      <c r="C28" s="454" t="s">
        <v>1494</v>
      </c>
      <c r="D28" s="455"/>
      <c r="E28" s="455"/>
      <c r="F28" s="456"/>
      <c r="G28" s="262" t="s">
        <v>76</v>
      </c>
      <c r="H28" s="247">
        <v>1.22</v>
      </c>
      <c r="I28" s="268">
        <v>1</v>
      </c>
      <c r="J28" s="249">
        <v>7869</v>
      </c>
      <c r="K28" s="249">
        <v>7869</v>
      </c>
      <c r="L28" s="250">
        <v>0</v>
      </c>
      <c r="M28" s="251">
        <f>H28*K28/1000</f>
        <v>9.6001799999999999</v>
      </c>
      <c r="N28" s="252">
        <f>ROUND(M28*I28-I28*L28,1)</f>
        <v>9.6</v>
      </c>
      <c r="Z28" s="253"/>
      <c r="AC28" s="457"/>
      <c r="AD28" s="457"/>
      <c r="AE28" s="457"/>
      <c r="AF28" s="457"/>
      <c r="AG28" s="457"/>
      <c r="AH28" s="457"/>
      <c r="AI28" s="457"/>
      <c r="AJ28" s="457"/>
      <c r="AK28" s="457"/>
      <c r="AL28" s="457"/>
    </row>
    <row r="29" spans="2:38" s="261" customFormat="1" ht="210" customHeight="1" thickBot="1" x14ac:dyDescent="1.4">
      <c r="B29" s="245">
        <v>23</v>
      </c>
      <c r="C29" s="454" t="s">
        <v>1431</v>
      </c>
      <c r="D29" s="455"/>
      <c r="E29" s="455"/>
      <c r="F29" s="456"/>
      <c r="G29" s="262" t="s">
        <v>76</v>
      </c>
      <c r="H29" s="247">
        <v>1.22</v>
      </c>
      <c r="I29" s="268">
        <v>1</v>
      </c>
      <c r="J29" s="249">
        <v>7579</v>
      </c>
      <c r="K29" s="249">
        <v>7579</v>
      </c>
      <c r="L29" s="250">
        <v>0</v>
      </c>
      <c r="M29" s="251">
        <f t="shared" si="4"/>
        <v>9.2463799999999985</v>
      </c>
      <c r="N29" s="252">
        <f t="shared" si="5"/>
        <v>9.1999999999999993</v>
      </c>
      <c r="Z29" s="253"/>
    </row>
    <row r="30" spans="2:38" s="261" customFormat="1" ht="210" customHeight="1" thickBot="1" x14ac:dyDescent="1.4">
      <c r="B30" s="254">
        <v>24</v>
      </c>
      <c r="C30" s="454" t="s">
        <v>1495</v>
      </c>
      <c r="D30" s="455"/>
      <c r="E30" s="455"/>
      <c r="F30" s="456"/>
      <c r="G30" s="262" t="s">
        <v>76</v>
      </c>
      <c r="H30" s="247">
        <v>1.22</v>
      </c>
      <c r="I30" s="268">
        <v>1</v>
      </c>
      <c r="J30" s="249">
        <v>7619</v>
      </c>
      <c r="K30" s="249">
        <v>7619</v>
      </c>
      <c r="L30" s="250">
        <v>0</v>
      </c>
      <c r="M30" s="251">
        <f t="shared" si="4"/>
        <v>9.2951800000000002</v>
      </c>
      <c r="N30" s="252">
        <f t="shared" si="5"/>
        <v>9.3000000000000007</v>
      </c>
      <c r="Z30" s="253"/>
      <c r="AC30" s="457"/>
      <c r="AD30" s="457"/>
      <c r="AE30" s="457"/>
      <c r="AF30" s="457"/>
      <c r="AG30" s="457"/>
      <c r="AH30" s="457"/>
      <c r="AI30" s="457"/>
      <c r="AJ30" s="457"/>
      <c r="AK30" s="457"/>
      <c r="AL30" s="457"/>
    </row>
    <row r="31" spans="2:38" s="261" customFormat="1" ht="210" customHeight="1" thickBot="1" x14ac:dyDescent="1.4">
      <c r="B31" s="245">
        <v>25</v>
      </c>
      <c r="C31" s="454" t="s">
        <v>1433</v>
      </c>
      <c r="D31" s="455"/>
      <c r="E31" s="455"/>
      <c r="F31" s="456"/>
      <c r="G31" s="262" t="s">
        <v>76</v>
      </c>
      <c r="H31" s="247">
        <v>1.22</v>
      </c>
      <c r="I31" s="268">
        <v>2</v>
      </c>
      <c r="J31" s="249">
        <v>7829</v>
      </c>
      <c r="K31" s="249">
        <v>7829</v>
      </c>
      <c r="L31" s="250">
        <v>0</v>
      </c>
      <c r="M31" s="251">
        <f>ROUNDUP(H31*K31/1000,2)</f>
        <v>9.56</v>
      </c>
      <c r="N31" s="252">
        <f t="shared" ref="N31" si="7">M31*I31-L31*I31</f>
        <v>19.12</v>
      </c>
      <c r="AC31" s="457"/>
      <c r="AD31" s="457"/>
      <c r="AE31" s="457"/>
      <c r="AF31" s="457"/>
      <c r="AG31" s="457"/>
      <c r="AH31" s="457"/>
      <c r="AI31" s="457"/>
      <c r="AJ31" s="457"/>
      <c r="AK31" s="457"/>
      <c r="AL31" s="457"/>
    </row>
    <row r="32" spans="2:38" s="261" customFormat="1" ht="210" customHeight="1" thickBot="1" x14ac:dyDescent="1.4">
      <c r="B32" s="254">
        <v>26</v>
      </c>
      <c r="C32" s="454" t="s">
        <v>1496</v>
      </c>
      <c r="D32" s="455"/>
      <c r="E32" s="455"/>
      <c r="F32" s="456"/>
      <c r="G32" s="262" t="s">
        <v>76</v>
      </c>
      <c r="H32" s="247">
        <v>1.22</v>
      </c>
      <c r="I32" s="268">
        <v>1</v>
      </c>
      <c r="J32" s="249">
        <v>7579</v>
      </c>
      <c r="K32" s="249">
        <v>7579</v>
      </c>
      <c r="L32" s="250">
        <v>0</v>
      </c>
      <c r="M32" s="251">
        <f t="shared" ref="M32:M35" si="8">H32*K32/1000</f>
        <v>9.2463799999999985</v>
      </c>
      <c r="N32" s="252">
        <f t="shared" ref="N32:N35" si="9">ROUND(M32*I32-I32*L32,1)</f>
        <v>9.1999999999999993</v>
      </c>
      <c r="Z32" s="253"/>
      <c r="AC32" s="457"/>
      <c r="AD32" s="457"/>
      <c r="AE32" s="457"/>
      <c r="AF32" s="457"/>
      <c r="AG32" s="457"/>
      <c r="AH32" s="457"/>
      <c r="AI32" s="457"/>
      <c r="AJ32" s="457"/>
      <c r="AK32" s="457"/>
      <c r="AL32" s="457"/>
    </row>
    <row r="33" spans="2:38" s="261" customFormat="1" ht="210" customHeight="1" thickBot="1" x14ac:dyDescent="1.4">
      <c r="B33" s="245">
        <v>27</v>
      </c>
      <c r="C33" s="454" t="s">
        <v>1497</v>
      </c>
      <c r="D33" s="455"/>
      <c r="E33" s="455"/>
      <c r="F33" s="456"/>
      <c r="G33" s="262" t="s">
        <v>76</v>
      </c>
      <c r="H33" s="247">
        <v>1.22</v>
      </c>
      <c r="I33" s="268">
        <v>1</v>
      </c>
      <c r="J33" s="249">
        <v>7619</v>
      </c>
      <c r="K33" s="249">
        <v>7619</v>
      </c>
      <c r="L33" s="250">
        <v>0</v>
      </c>
      <c r="M33" s="251">
        <f t="shared" si="8"/>
        <v>9.2951800000000002</v>
      </c>
      <c r="N33" s="252">
        <f t="shared" si="9"/>
        <v>9.3000000000000007</v>
      </c>
      <c r="Z33" s="253"/>
    </row>
    <row r="34" spans="2:38" s="261" customFormat="1" ht="210" customHeight="1" thickBot="1" x14ac:dyDescent="1.4">
      <c r="B34" s="254">
        <v>28</v>
      </c>
      <c r="C34" s="462" t="s">
        <v>1498</v>
      </c>
      <c r="D34" s="455"/>
      <c r="E34" s="455"/>
      <c r="F34" s="456"/>
      <c r="G34" s="262" t="s">
        <v>29</v>
      </c>
      <c r="H34" s="247">
        <v>1.284</v>
      </c>
      <c r="I34" s="267">
        <v>3</v>
      </c>
      <c r="J34" s="249">
        <v>1510</v>
      </c>
      <c r="K34" s="249">
        <v>1510</v>
      </c>
      <c r="L34" s="250">
        <v>0</v>
      </c>
      <c r="M34" s="251">
        <f t="shared" si="8"/>
        <v>1.9388400000000001</v>
      </c>
      <c r="N34" s="252">
        <f t="shared" si="9"/>
        <v>5.8</v>
      </c>
      <c r="Z34" s="253"/>
      <c r="AC34" s="461"/>
      <c r="AD34" s="461"/>
      <c r="AE34" s="461"/>
      <c r="AF34" s="461"/>
      <c r="AG34" s="461"/>
      <c r="AH34" s="461"/>
      <c r="AI34" s="461"/>
      <c r="AJ34" s="461"/>
      <c r="AK34" s="461"/>
      <c r="AL34" s="461"/>
    </row>
    <row r="35" spans="2:38" s="261" customFormat="1" ht="210" customHeight="1" thickBot="1" x14ac:dyDescent="1.4">
      <c r="B35" s="245">
        <v>29</v>
      </c>
      <c r="C35" s="462" t="s">
        <v>978</v>
      </c>
      <c r="D35" s="455"/>
      <c r="E35" s="455"/>
      <c r="F35" s="456"/>
      <c r="G35" s="262" t="s">
        <v>29</v>
      </c>
      <c r="H35" s="247">
        <v>1.284</v>
      </c>
      <c r="I35" s="267">
        <v>2</v>
      </c>
      <c r="J35" s="249">
        <v>1814</v>
      </c>
      <c r="K35" s="249">
        <v>1814</v>
      </c>
      <c r="L35" s="250">
        <v>0</v>
      </c>
      <c r="M35" s="251">
        <f t="shared" si="8"/>
        <v>2.3291759999999999</v>
      </c>
      <c r="N35" s="252">
        <f t="shared" si="9"/>
        <v>4.7</v>
      </c>
      <c r="Z35" s="253"/>
      <c r="AC35" s="461"/>
      <c r="AD35" s="461"/>
      <c r="AE35" s="461"/>
      <c r="AF35" s="461"/>
      <c r="AG35" s="461"/>
      <c r="AH35" s="461"/>
      <c r="AI35" s="461"/>
      <c r="AJ35" s="461"/>
      <c r="AK35" s="461"/>
      <c r="AL35" s="461"/>
    </row>
    <row r="36" spans="2:38" s="261" customFormat="1" ht="210" customHeight="1" thickBot="1" x14ac:dyDescent="1.4">
      <c r="B36" s="254">
        <v>30</v>
      </c>
      <c r="C36" s="462" t="s">
        <v>1499</v>
      </c>
      <c r="D36" s="455"/>
      <c r="E36" s="455"/>
      <c r="F36" s="456"/>
      <c r="G36" s="262" t="s">
        <v>29</v>
      </c>
      <c r="H36" s="247">
        <v>1.284</v>
      </c>
      <c r="I36" s="268">
        <v>1</v>
      </c>
      <c r="J36" s="249">
        <v>1510</v>
      </c>
      <c r="K36" s="249">
        <v>1510</v>
      </c>
      <c r="L36" s="250">
        <v>0</v>
      </c>
      <c r="M36" s="251">
        <f>ROUNDUP(H36*K36/1000,2)</f>
        <v>1.94</v>
      </c>
      <c r="N36" s="252">
        <f t="shared" ref="N36" si="10">M36*I36-L36*I36</f>
        <v>1.94</v>
      </c>
      <c r="AC36" s="461"/>
      <c r="AD36" s="461"/>
      <c r="AE36" s="461"/>
      <c r="AF36" s="461"/>
      <c r="AG36" s="461"/>
      <c r="AH36" s="461"/>
      <c r="AI36" s="461"/>
      <c r="AJ36" s="461"/>
      <c r="AK36" s="461"/>
      <c r="AL36" s="461"/>
    </row>
    <row r="37" spans="2:38" s="261" customFormat="1" ht="210" customHeight="1" thickBot="1" x14ac:dyDescent="1.4">
      <c r="B37" s="245">
        <v>31</v>
      </c>
      <c r="C37" s="462" t="s">
        <v>941</v>
      </c>
      <c r="D37" s="455"/>
      <c r="E37" s="455"/>
      <c r="F37" s="456"/>
      <c r="G37" s="262" t="s">
        <v>35</v>
      </c>
      <c r="H37" s="247">
        <v>0.94399999999999995</v>
      </c>
      <c r="I37" s="268">
        <v>4</v>
      </c>
      <c r="J37" s="249">
        <v>1510</v>
      </c>
      <c r="K37" s="249">
        <v>1510</v>
      </c>
      <c r="L37" s="250">
        <v>0</v>
      </c>
      <c r="M37" s="251">
        <f t="shared" ref="M37:M44" si="11">H37*K37/1000</f>
        <v>1.4254399999999998</v>
      </c>
      <c r="N37" s="252">
        <f t="shared" ref="N37:N44" si="12">ROUND(M37*I37-I37*L37,1)</f>
        <v>5.7</v>
      </c>
      <c r="Z37" s="253"/>
      <c r="AC37" s="461"/>
      <c r="AD37" s="461"/>
      <c r="AE37" s="461"/>
      <c r="AF37" s="461"/>
      <c r="AG37" s="461"/>
      <c r="AH37" s="461"/>
      <c r="AI37" s="461"/>
      <c r="AJ37" s="461"/>
      <c r="AK37" s="461"/>
      <c r="AL37" s="461"/>
    </row>
    <row r="38" spans="2:38" s="261" customFormat="1" ht="210" customHeight="1" thickBot="1" x14ac:dyDescent="1.4">
      <c r="B38" s="254">
        <v>32</v>
      </c>
      <c r="C38" s="462" t="s">
        <v>1500</v>
      </c>
      <c r="D38" s="455"/>
      <c r="E38" s="455"/>
      <c r="F38" s="456"/>
      <c r="G38" s="262" t="s">
        <v>35</v>
      </c>
      <c r="H38" s="247">
        <v>0.94399999999999995</v>
      </c>
      <c r="I38" s="268">
        <v>2</v>
      </c>
      <c r="J38" s="249">
        <v>1817</v>
      </c>
      <c r="K38" s="249">
        <v>1735</v>
      </c>
      <c r="L38" s="250">
        <v>0</v>
      </c>
      <c r="M38" s="251">
        <f t="shared" si="11"/>
        <v>1.63784</v>
      </c>
      <c r="N38" s="252">
        <f t="shared" si="12"/>
        <v>3.3</v>
      </c>
      <c r="Z38" s="253"/>
    </row>
    <row r="39" spans="2:38" s="261" customFormat="1" ht="210" customHeight="1" thickBot="1" x14ac:dyDescent="1.4">
      <c r="B39" s="245">
        <v>33</v>
      </c>
      <c r="C39" s="462" t="s">
        <v>1501</v>
      </c>
      <c r="D39" s="455"/>
      <c r="E39" s="455"/>
      <c r="F39" s="456"/>
      <c r="G39" s="262" t="s">
        <v>35</v>
      </c>
      <c r="H39" s="247">
        <v>0.94399999999999995</v>
      </c>
      <c r="I39" s="268">
        <v>1</v>
      </c>
      <c r="J39" s="249">
        <v>1909</v>
      </c>
      <c r="K39" s="249">
        <v>1834</v>
      </c>
      <c r="L39" s="250">
        <v>0</v>
      </c>
      <c r="M39" s="251">
        <f t="shared" si="11"/>
        <v>1.7312959999999997</v>
      </c>
      <c r="N39" s="252">
        <f t="shared" si="12"/>
        <v>1.7</v>
      </c>
      <c r="Z39" s="253"/>
    </row>
    <row r="40" spans="2:38" s="261" customFormat="1" ht="210" customHeight="1" thickBot="1" x14ac:dyDescent="1.4">
      <c r="B40" s="254">
        <v>34</v>
      </c>
      <c r="C40" s="462" t="s">
        <v>1502</v>
      </c>
      <c r="D40" s="455"/>
      <c r="E40" s="455"/>
      <c r="F40" s="456"/>
      <c r="G40" s="262" t="s">
        <v>35</v>
      </c>
      <c r="H40" s="247">
        <v>0.94399999999999995</v>
      </c>
      <c r="I40" s="268">
        <v>1</v>
      </c>
      <c r="J40" s="249">
        <v>2237</v>
      </c>
      <c r="K40" s="249">
        <v>2117</v>
      </c>
      <c r="L40" s="250">
        <v>0</v>
      </c>
      <c r="M40" s="251">
        <f t="shared" si="11"/>
        <v>1.9984479999999998</v>
      </c>
      <c r="N40" s="252">
        <f t="shared" si="12"/>
        <v>2</v>
      </c>
      <c r="Z40" s="253"/>
    </row>
    <row r="41" spans="2:38" s="261" customFormat="1" ht="210" customHeight="1" thickBot="1" x14ac:dyDescent="1.4">
      <c r="B41" s="245">
        <v>35</v>
      </c>
      <c r="C41" s="462" t="s">
        <v>1503</v>
      </c>
      <c r="D41" s="455"/>
      <c r="E41" s="455"/>
      <c r="F41" s="456"/>
      <c r="G41" s="262" t="s">
        <v>97</v>
      </c>
      <c r="H41" s="247">
        <v>0.93400000000000005</v>
      </c>
      <c r="I41" s="268">
        <v>1</v>
      </c>
      <c r="J41" s="249">
        <v>2171</v>
      </c>
      <c r="K41" s="249">
        <v>2060</v>
      </c>
      <c r="L41" s="250">
        <v>0</v>
      </c>
      <c r="M41" s="251">
        <f>H41*K41/1000</f>
        <v>1.9240400000000002</v>
      </c>
      <c r="N41" s="252">
        <f>ROUND(M41*I41-I41*L41,1)</f>
        <v>1.9</v>
      </c>
      <c r="Z41" s="253"/>
    </row>
    <row r="42" spans="2:38" s="261" customFormat="1" ht="210" customHeight="1" thickBot="1" x14ac:dyDescent="1.4">
      <c r="B42" s="254">
        <v>36</v>
      </c>
      <c r="C42" s="462" t="s">
        <v>1504</v>
      </c>
      <c r="D42" s="455"/>
      <c r="E42" s="455"/>
      <c r="F42" s="456"/>
      <c r="G42" s="262" t="s">
        <v>35</v>
      </c>
      <c r="H42" s="247">
        <v>0.94399999999999995</v>
      </c>
      <c r="I42" s="268">
        <v>1</v>
      </c>
      <c r="J42" s="249">
        <v>2237</v>
      </c>
      <c r="K42" s="249">
        <v>2117</v>
      </c>
      <c r="L42" s="250">
        <v>0</v>
      </c>
      <c r="M42" s="251">
        <f t="shared" si="11"/>
        <v>1.9984479999999998</v>
      </c>
      <c r="N42" s="252">
        <f t="shared" si="12"/>
        <v>2</v>
      </c>
      <c r="Z42" s="253"/>
    </row>
    <row r="43" spans="2:38" s="261" customFormat="1" ht="210" customHeight="1" thickBot="1" x14ac:dyDescent="1.4">
      <c r="B43" s="245">
        <v>37</v>
      </c>
      <c r="C43" s="462" t="s">
        <v>1505</v>
      </c>
      <c r="D43" s="463"/>
      <c r="E43" s="463"/>
      <c r="F43" s="464"/>
      <c r="G43" s="262" t="s">
        <v>35</v>
      </c>
      <c r="H43" s="247">
        <v>0.94399999999999995</v>
      </c>
      <c r="I43" s="268">
        <v>1</v>
      </c>
      <c r="J43" s="249">
        <v>2330</v>
      </c>
      <c r="K43" s="249">
        <v>2199</v>
      </c>
      <c r="L43" s="250">
        <v>0</v>
      </c>
      <c r="M43" s="251">
        <f t="shared" si="11"/>
        <v>2.0758559999999999</v>
      </c>
      <c r="N43" s="252">
        <f t="shared" si="12"/>
        <v>2.1</v>
      </c>
      <c r="Z43" s="253"/>
      <c r="AC43" s="461"/>
      <c r="AD43" s="461"/>
      <c r="AE43" s="461"/>
      <c r="AF43" s="461"/>
      <c r="AG43" s="461"/>
      <c r="AH43" s="461"/>
      <c r="AI43" s="461"/>
      <c r="AJ43" s="461"/>
      <c r="AK43" s="461"/>
      <c r="AL43" s="461"/>
    </row>
    <row r="44" spans="2:38" s="261" customFormat="1" ht="210" customHeight="1" thickBot="1" x14ac:dyDescent="1.4">
      <c r="B44" s="254">
        <v>38</v>
      </c>
      <c r="C44" s="454" t="s">
        <v>1506</v>
      </c>
      <c r="D44" s="455"/>
      <c r="E44" s="455"/>
      <c r="F44" s="456"/>
      <c r="G44" s="262" t="s">
        <v>35</v>
      </c>
      <c r="H44" s="247">
        <v>0.94399999999999995</v>
      </c>
      <c r="I44" s="268">
        <v>1</v>
      </c>
      <c r="J44" s="249">
        <v>2330</v>
      </c>
      <c r="K44" s="249">
        <v>2199</v>
      </c>
      <c r="L44" s="250">
        <v>0</v>
      </c>
      <c r="M44" s="251">
        <f t="shared" si="11"/>
        <v>2.0758559999999999</v>
      </c>
      <c r="N44" s="252">
        <f t="shared" si="12"/>
        <v>2.1</v>
      </c>
      <c r="Z44" s="253"/>
      <c r="AC44" s="461"/>
      <c r="AD44" s="461"/>
      <c r="AE44" s="461"/>
      <c r="AF44" s="461"/>
      <c r="AG44" s="461"/>
      <c r="AH44" s="461"/>
      <c r="AI44" s="461"/>
      <c r="AJ44" s="461"/>
      <c r="AK44" s="461"/>
      <c r="AL44" s="461"/>
    </row>
    <row r="45" spans="2:38" s="261" customFormat="1" ht="210" customHeight="1" thickBot="1" x14ac:dyDescent="1.4">
      <c r="B45" s="245">
        <v>39</v>
      </c>
      <c r="C45" s="454" t="s">
        <v>1507</v>
      </c>
      <c r="D45" s="455"/>
      <c r="E45" s="455"/>
      <c r="F45" s="456"/>
      <c r="G45" s="262" t="s">
        <v>35</v>
      </c>
      <c r="H45" s="247">
        <v>0.94399999999999995</v>
      </c>
      <c r="I45" s="268">
        <v>1</v>
      </c>
      <c r="J45" s="249">
        <v>2330</v>
      </c>
      <c r="K45" s="249">
        <v>2199</v>
      </c>
      <c r="L45" s="250">
        <v>0</v>
      </c>
      <c r="M45" s="251">
        <f>ROUNDUP(H45*K45/1000,2)</f>
        <v>2.0799999999999996</v>
      </c>
      <c r="N45" s="252">
        <f t="shared" ref="N45:N46" si="13">M45*I45-L45*I45</f>
        <v>2.0799999999999996</v>
      </c>
      <c r="AC45" s="461"/>
      <c r="AD45" s="461"/>
      <c r="AE45" s="461"/>
      <c r="AF45" s="461"/>
      <c r="AG45" s="461"/>
      <c r="AH45" s="461"/>
      <c r="AI45" s="461"/>
      <c r="AJ45" s="461"/>
      <c r="AK45" s="461"/>
      <c r="AL45" s="461"/>
    </row>
    <row r="46" spans="2:38" s="261" customFormat="1" ht="210" customHeight="1" thickBot="1" x14ac:dyDescent="1.4">
      <c r="B46" s="254">
        <v>40</v>
      </c>
      <c r="C46" s="454" t="s">
        <v>1508</v>
      </c>
      <c r="D46" s="455"/>
      <c r="E46" s="455"/>
      <c r="F46" s="456"/>
      <c r="G46" s="262" t="s">
        <v>29</v>
      </c>
      <c r="H46" s="247">
        <v>1.284</v>
      </c>
      <c r="I46" s="268">
        <v>1</v>
      </c>
      <c r="J46" s="249">
        <v>2383</v>
      </c>
      <c r="K46" s="249">
        <v>2228</v>
      </c>
      <c r="L46" s="250">
        <v>0</v>
      </c>
      <c r="M46" s="251">
        <f>ROUNDUP(H46*K46/1000,2)</f>
        <v>2.8699999999999997</v>
      </c>
      <c r="N46" s="252">
        <f t="shared" si="13"/>
        <v>2.8699999999999997</v>
      </c>
      <c r="AC46" s="461"/>
      <c r="AD46" s="461"/>
      <c r="AE46" s="461"/>
      <c r="AF46" s="461"/>
      <c r="AG46" s="461"/>
      <c r="AH46" s="461"/>
      <c r="AI46" s="461"/>
      <c r="AJ46" s="461"/>
      <c r="AK46" s="461"/>
      <c r="AL46" s="461"/>
    </row>
    <row r="47" spans="2:38" s="261" customFormat="1" ht="210" customHeight="1" thickBot="1" x14ac:dyDescent="1.4">
      <c r="B47" s="245">
        <v>41</v>
      </c>
      <c r="C47" s="454" t="s">
        <v>700</v>
      </c>
      <c r="D47" s="455"/>
      <c r="E47" s="455"/>
      <c r="F47" s="456"/>
      <c r="G47" s="262" t="s">
        <v>35</v>
      </c>
      <c r="H47" s="247">
        <v>0.94399999999999995</v>
      </c>
      <c r="I47" s="268">
        <v>1</v>
      </c>
      <c r="J47" s="249">
        <v>1510</v>
      </c>
      <c r="K47" s="249">
        <v>1510</v>
      </c>
      <c r="L47" s="250">
        <v>0</v>
      </c>
      <c r="M47" s="251">
        <f t="shared" ref="M47:M52" si="14">H47*K47/1000</f>
        <v>1.4254399999999998</v>
      </c>
      <c r="N47" s="252">
        <f t="shared" ref="N47:N52" si="15">ROUND(M47*I47-I47*L47,1)</f>
        <v>1.4</v>
      </c>
      <c r="Z47" s="253"/>
      <c r="AC47" s="457"/>
      <c r="AD47" s="457"/>
      <c r="AE47" s="457"/>
      <c r="AF47" s="457"/>
      <c r="AG47" s="457"/>
      <c r="AH47" s="457"/>
      <c r="AI47" s="457"/>
      <c r="AJ47" s="457"/>
      <c r="AK47" s="457"/>
      <c r="AL47" s="457"/>
    </row>
    <row r="48" spans="2:38" s="261" customFormat="1" ht="210" customHeight="1" thickBot="1" x14ac:dyDescent="1.4">
      <c r="B48" s="254">
        <v>42</v>
      </c>
      <c r="C48" s="454" t="s">
        <v>847</v>
      </c>
      <c r="D48" s="455"/>
      <c r="E48" s="455"/>
      <c r="F48" s="456"/>
      <c r="G48" s="262" t="s">
        <v>35</v>
      </c>
      <c r="H48" s="247">
        <v>0.94399999999999995</v>
      </c>
      <c r="I48" s="268">
        <v>1</v>
      </c>
      <c r="J48" s="249">
        <v>1510</v>
      </c>
      <c r="K48" s="249">
        <v>1510</v>
      </c>
      <c r="L48" s="250">
        <v>0</v>
      </c>
      <c r="M48" s="251">
        <f t="shared" si="14"/>
        <v>1.4254399999999998</v>
      </c>
      <c r="N48" s="252">
        <f t="shared" si="15"/>
        <v>1.4</v>
      </c>
      <c r="Z48" s="253"/>
      <c r="AC48" s="457"/>
      <c r="AD48" s="457"/>
      <c r="AE48" s="457"/>
      <c r="AF48" s="457"/>
      <c r="AG48" s="457"/>
      <c r="AH48" s="457"/>
      <c r="AI48" s="457"/>
      <c r="AJ48" s="457"/>
      <c r="AK48" s="457"/>
      <c r="AL48" s="457"/>
    </row>
    <row r="49" spans="2:38" s="261" customFormat="1" ht="210" customHeight="1" thickBot="1" x14ac:dyDescent="1.4">
      <c r="B49" s="245">
        <v>43</v>
      </c>
      <c r="C49" s="454" t="s">
        <v>855</v>
      </c>
      <c r="D49" s="455"/>
      <c r="E49" s="455"/>
      <c r="F49" s="456"/>
      <c r="G49" s="262" t="s">
        <v>35</v>
      </c>
      <c r="H49" s="247">
        <v>0.94399999999999995</v>
      </c>
      <c r="I49" s="268">
        <v>1</v>
      </c>
      <c r="J49" s="249">
        <v>1510</v>
      </c>
      <c r="K49" s="249">
        <v>1510</v>
      </c>
      <c r="L49" s="250">
        <v>0</v>
      </c>
      <c r="M49" s="251">
        <f t="shared" si="14"/>
        <v>1.4254399999999998</v>
      </c>
      <c r="N49" s="252">
        <f t="shared" si="15"/>
        <v>1.4</v>
      </c>
      <c r="Z49" s="253"/>
      <c r="AC49" s="457"/>
      <c r="AD49" s="457"/>
      <c r="AE49" s="457"/>
      <c r="AF49" s="457"/>
      <c r="AG49" s="457"/>
      <c r="AH49" s="457"/>
      <c r="AI49" s="457"/>
      <c r="AJ49" s="457"/>
      <c r="AK49" s="457"/>
      <c r="AL49" s="457"/>
    </row>
    <row r="50" spans="2:38" s="261" customFormat="1" ht="210" customHeight="1" thickBot="1" x14ac:dyDescent="1.4">
      <c r="B50" s="254">
        <v>44</v>
      </c>
      <c r="C50" s="454" t="s">
        <v>1487</v>
      </c>
      <c r="D50" s="455"/>
      <c r="E50" s="455"/>
      <c r="F50" s="456"/>
      <c r="G50" s="262" t="s">
        <v>35</v>
      </c>
      <c r="H50" s="247">
        <v>0.94399999999999995</v>
      </c>
      <c r="I50" s="268">
        <v>1</v>
      </c>
      <c r="J50" s="249">
        <v>1817</v>
      </c>
      <c r="K50" s="249">
        <v>1735</v>
      </c>
      <c r="L50" s="250">
        <v>0</v>
      </c>
      <c r="M50" s="251">
        <f t="shared" si="14"/>
        <v>1.63784</v>
      </c>
      <c r="N50" s="252">
        <f t="shared" si="15"/>
        <v>1.6</v>
      </c>
      <c r="Z50" s="253"/>
      <c r="AC50" s="457"/>
      <c r="AD50" s="457"/>
      <c r="AE50" s="457"/>
      <c r="AF50" s="457"/>
      <c r="AG50" s="457"/>
      <c r="AH50" s="457"/>
      <c r="AI50" s="457"/>
      <c r="AJ50" s="457"/>
      <c r="AK50" s="457"/>
      <c r="AL50" s="457"/>
    </row>
    <row r="51" spans="2:38" s="261" customFormat="1" ht="210" customHeight="1" thickBot="1" x14ac:dyDescent="1.4">
      <c r="B51" s="245">
        <v>45</v>
      </c>
      <c r="C51" s="454" t="s">
        <v>1509</v>
      </c>
      <c r="D51" s="455"/>
      <c r="E51" s="455"/>
      <c r="F51" s="456"/>
      <c r="G51" s="262" t="s">
        <v>76</v>
      </c>
      <c r="H51" s="247">
        <v>1.22</v>
      </c>
      <c r="I51" s="268">
        <v>1</v>
      </c>
      <c r="J51" s="249">
        <v>7579</v>
      </c>
      <c r="K51" s="249">
        <v>7579</v>
      </c>
      <c r="L51" s="250">
        <v>0</v>
      </c>
      <c r="M51" s="251">
        <f t="shared" si="14"/>
        <v>9.2463799999999985</v>
      </c>
      <c r="N51" s="252">
        <f t="shared" si="15"/>
        <v>9.1999999999999993</v>
      </c>
      <c r="Z51" s="253"/>
    </row>
    <row r="52" spans="2:38" s="261" customFormat="1" ht="210" customHeight="1" thickBot="1" x14ac:dyDescent="1.4">
      <c r="B52" s="254">
        <v>46</v>
      </c>
      <c r="C52" s="454" t="s">
        <v>1510</v>
      </c>
      <c r="D52" s="455"/>
      <c r="E52" s="455"/>
      <c r="F52" s="456"/>
      <c r="G52" s="262" t="s">
        <v>76</v>
      </c>
      <c r="H52" s="247">
        <v>1.22</v>
      </c>
      <c r="I52" s="268">
        <v>1</v>
      </c>
      <c r="J52" s="249">
        <v>6970</v>
      </c>
      <c r="K52" s="249">
        <v>6970</v>
      </c>
      <c r="L52" s="250">
        <v>0</v>
      </c>
      <c r="M52" s="251">
        <f t="shared" si="14"/>
        <v>8.5033999999999992</v>
      </c>
      <c r="N52" s="252">
        <f t="shared" si="15"/>
        <v>8.5</v>
      </c>
      <c r="Z52" s="253"/>
    </row>
    <row r="53" spans="2:38" s="261" customFormat="1" ht="210" customHeight="1" thickBot="1" x14ac:dyDescent="1.4">
      <c r="B53" s="245">
        <v>47</v>
      </c>
      <c r="C53" s="454" t="s">
        <v>1511</v>
      </c>
      <c r="D53" s="455"/>
      <c r="E53" s="455"/>
      <c r="F53" s="456"/>
      <c r="G53" s="262" t="s">
        <v>76</v>
      </c>
      <c r="H53" s="247">
        <v>1.22</v>
      </c>
      <c r="I53" s="268">
        <v>1</v>
      </c>
      <c r="J53" s="249">
        <v>7579</v>
      </c>
      <c r="K53" s="249">
        <v>7579</v>
      </c>
      <c r="L53" s="250">
        <v>0</v>
      </c>
      <c r="M53" s="251">
        <f>H53*K53/1000</f>
        <v>9.2463799999999985</v>
      </c>
      <c r="N53" s="252">
        <f>ROUND(M53*I53-I53*L53,1)</f>
        <v>9.1999999999999993</v>
      </c>
      <c r="Z53" s="253"/>
    </row>
    <row r="54" spans="2:38" s="261" customFormat="1" ht="210" customHeight="1" thickBot="1" x14ac:dyDescent="1.4">
      <c r="B54" s="254">
        <v>48</v>
      </c>
      <c r="C54" s="454" t="s">
        <v>1042</v>
      </c>
      <c r="D54" s="455"/>
      <c r="E54" s="455"/>
      <c r="F54" s="456"/>
      <c r="G54" s="262" t="s">
        <v>76</v>
      </c>
      <c r="H54" s="247">
        <v>1.22</v>
      </c>
      <c r="I54" s="268">
        <v>1</v>
      </c>
      <c r="J54" s="249">
        <v>5486</v>
      </c>
      <c r="K54" s="249">
        <v>5486</v>
      </c>
      <c r="L54" s="250">
        <v>0</v>
      </c>
      <c r="M54" s="251">
        <f>ROUNDUP(H54*K54/1000,2)</f>
        <v>6.7</v>
      </c>
      <c r="N54" s="252">
        <f t="shared" ref="N54" si="16">M54*I54-L54*I54</f>
        <v>6.7</v>
      </c>
      <c r="AC54" s="457"/>
      <c r="AD54" s="457"/>
      <c r="AE54" s="457"/>
      <c r="AF54" s="457"/>
      <c r="AG54" s="457"/>
      <c r="AH54" s="457"/>
      <c r="AI54" s="457"/>
      <c r="AJ54" s="457"/>
      <c r="AK54" s="457"/>
      <c r="AL54" s="457"/>
    </row>
    <row r="55" spans="2:38" s="261" customFormat="1" ht="210" customHeight="1" thickBot="1" x14ac:dyDescent="1.4">
      <c r="B55" s="245">
        <v>49</v>
      </c>
      <c r="C55" s="454" t="s">
        <v>756</v>
      </c>
      <c r="D55" s="455"/>
      <c r="E55" s="455"/>
      <c r="F55" s="456"/>
      <c r="G55" s="262" t="s">
        <v>76</v>
      </c>
      <c r="H55" s="247">
        <v>1.22</v>
      </c>
      <c r="I55" s="268">
        <v>1</v>
      </c>
      <c r="J55" s="249">
        <v>5486</v>
      </c>
      <c r="K55" s="249">
        <v>5486</v>
      </c>
      <c r="L55" s="250">
        <v>0</v>
      </c>
      <c r="M55" s="251">
        <f>H55*K55/1000</f>
        <v>6.69292</v>
      </c>
      <c r="N55" s="252">
        <f>ROUND(M55*I55-I55*L55,1)</f>
        <v>6.7</v>
      </c>
      <c r="Z55" s="253"/>
      <c r="AC55" s="457"/>
      <c r="AD55" s="457"/>
      <c r="AE55" s="457"/>
      <c r="AF55" s="457"/>
      <c r="AG55" s="457"/>
      <c r="AH55" s="457"/>
      <c r="AI55" s="457"/>
      <c r="AJ55" s="457"/>
      <c r="AK55" s="457"/>
      <c r="AL55" s="457"/>
    </row>
    <row r="56" spans="2:38" s="261" customFormat="1" ht="210" customHeight="1" thickBot="1" x14ac:dyDescent="1.4">
      <c r="B56" s="254">
        <v>50</v>
      </c>
      <c r="C56" s="454" t="s">
        <v>1512</v>
      </c>
      <c r="D56" s="455"/>
      <c r="E56" s="455"/>
      <c r="F56" s="456"/>
      <c r="G56" s="262" t="s">
        <v>76</v>
      </c>
      <c r="H56" s="247">
        <v>1.22</v>
      </c>
      <c r="I56" s="268">
        <v>1</v>
      </c>
      <c r="J56" s="249">
        <v>7619</v>
      </c>
      <c r="K56" s="249">
        <v>7619</v>
      </c>
      <c r="L56" s="250">
        <v>0</v>
      </c>
      <c r="M56" s="251">
        <f t="shared" ref="M56:M57" si="17">H56*K56/1000</f>
        <v>9.2951800000000002</v>
      </c>
      <c r="N56" s="252">
        <f t="shared" ref="N56:N57" si="18">ROUND(M56*I56-I56*L56,1)</f>
        <v>9.3000000000000007</v>
      </c>
      <c r="Z56" s="253"/>
    </row>
    <row r="57" spans="2:38" s="261" customFormat="1" ht="210" customHeight="1" thickBot="1" x14ac:dyDescent="1.4">
      <c r="B57" s="245">
        <v>51</v>
      </c>
      <c r="C57" s="454" t="s">
        <v>1513</v>
      </c>
      <c r="D57" s="455"/>
      <c r="E57" s="455"/>
      <c r="F57" s="456"/>
      <c r="G57" s="262" t="s">
        <v>76</v>
      </c>
      <c r="H57" s="247">
        <v>1.22</v>
      </c>
      <c r="I57" s="268">
        <v>1</v>
      </c>
      <c r="J57" s="249">
        <v>7869</v>
      </c>
      <c r="K57" s="249">
        <v>7869</v>
      </c>
      <c r="L57" s="250">
        <v>0</v>
      </c>
      <c r="M57" s="251">
        <f t="shared" si="17"/>
        <v>9.6001799999999999</v>
      </c>
      <c r="N57" s="252">
        <f t="shared" si="18"/>
        <v>9.6</v>
      </c>
      <c r="Z57" s="253"/>
      <c r="AC57" s="457"/>
      <c r="AD57" s="457"/>
      <c r="AE57" s="457"/>
      <c r="AF57" s="457"/>
      <c r="AG57" s="457"/>
      <c r="AH57" s="457"/>
      <c r="AI57" s="457"/>
      <c r="AJ57" s="457"/>
      <c r="AK57" s="457"/>
      <c r="AL57" s="457"/>
    </row>
    <row r="58" spans="2:38" s="50" customFormat="1" ht="189.75" customHeight="1" thickBot="1" x14ac:dyDescent="1.1000000000000001">
      <c r="B58" s="458" t="s">
        <v>30</v>
      </c>
      <c r="C58" s="459"/>
      <c r="D58" s="459"/>
      <c r="E58" s="459"/>
      <c r="F58" s="459"/>
      <c r="G58" s="459"/>
      <c r="H58" s="459"/>
      <c r="I58" s="459"/>
      <c r="J58" s="459"/>
      <c r="K58" s="459"/>
      <c r="L58" s="459"/>
      <c r="M58" s="460"/>
      <c r="N58" s="95">
        <f>SUM(N7:N57)</f>
        <v>327.52999999999992</v>
      </c>
    </row>
    <row r="59" spans="2:38" s="50" customFormat="1" ht="200.1" customHeight="1" thickBot="1" x14ac:dyDescent="1.1000000000000001">
      <c r="B59" s="437" t="s">
        <v>1351</v>
      </c>
      <c r="C59" s="438"/>
      <c r="D59" s="438"/>
      <c r="E59" s="438"/>
      <c r="F59" s="438"/>
      <c r="G59" s="438"/>
      <c r="H59" s="438"/>
      <c r="I59" s="438"/>
      <c r="J59" s="438"/>
      <c r="K59" s="438"/>
      <c r="L59" s="438"/>
      <c r="M59" s="439"/>
      <c r="N59" s="240">
        <v>655</v>
      </c>
    </row>
    <row r="60" spans="2:38" s="263" customFormat="1" ht="174.95" customHeight="1" x14ac:dyDescent="0.25">
      <c r="B60" s="422" t="s">
        <v>320</v>
      </c>
      <c r="C60" s="422"/>
      <c r="D60" s="422"/>
      <c r="E60" s="422"/>
      <c r="F60" s="422"/>
      <c r="G60" s="422"/>
      <c r="H60" s="422"/>
      <c r="I60" s="422" t="s">
        <v>319</v>
      </c>
      <c r="J60" s="422"/>
      <c r="K60" s="422"/>
      <c r="L60" s="422"/>
      <c r="M60" s="422"/>
      <c r="N60" s="422"/>
    </row>
    <row r="61" spans="2:38" s="51" customFormat="1" ht="349.5" customHeight="1" thickBot="1" x14ac:dyDescent="1.1499999999999999">
      <c r="B61" s="423"/>
      <c r="C61" s="423"/>
      <c r="D61" s="423"/>
      <c r="E61" s="423"/>
      <c r="F61" s="423"/>
      <c r="G61" s="423"/>
      <c r="H61" s="423"/>
      <c r="I61" s="423"/>
      <c r="J61" s="423"/>
      <c r="K61" s="423"/>
      <c r="L61" s="423"/>
      <c r="M61" s="423"/>
      <c r="N61" s="423"/>
    </row>
    <row r="62" spans="2:38" s="58" customFormat="1" ht="174.95" customHeight="1" thickBot="1" x14ac:dyDescent="1.1499999999999999">
      <c r="B62" s="53" t="s">
        <v>45</v>
      </c>
      <c r="C62" s="54"/>
      <c r="D62" s="54"/>
      <c r="E62" s="54"/>
      <c r="F62" s="54"/>
      <c r="G62" s="54"/>
      <c r="H62" s="54"/>
      <c r="I62" s="54"/>
      <c r="J62" s="54"/>
      <c r="K62" s="54"/>
      <c r="L62" s="54"/>
      <c r="M62" s="54"/>
      <c r="N62" s="55"/>
      <c r="O62" s="56"/>
      <c r="P62" s="68"/>
      <c r="Q62" s="35"/>
      <c r="R62" s="35"/>
    </row>
    <row r="63" spans="2:38" s="51" customFormat="1" ht="174.95" customHeight="1" x14ac:dyDescent="1.1000000000000001"/>
  </sheetData>
  <mergeCells count="93">
    <mergeCell ref="C6:G6"/>
    <mergeCell ref="B2:F3"/>
    <mergeCell ref="G2:K3"/>
    <mergeCell ref="L2:N3"/>
    <mergeCell ref="B4:N4"/>
    <mergeCell ref="B5:N5"/>
    <mergeCell ref="C7:F7"/>
    <mergeCell ref="AC7:AL7"/>
    <mergeCell ref="C8:F8"/>
    <mergeCell ref="AC8:AL8"/>
    <mergeCell ref="C9:F9"/>
    <mergeCell ref="AC9:AL9"/>
    <mergeCell ref="C18:F18"/>
    <mergeCell ref="AC18:AL18"/>
    <mergeCell ref="C10:F10"/>
    <mergeCell ref="AC10:AL10"/>
    <mergeCell ref="C11:F11"/>
    <mergeCell ref="C12:F12"/>
    <mergeCell ref="C13:F13"/>
    <mergeCell ref="C14:F14"/>
    <mergeCell ref="C15:F15"/>
    <mergeCell ref="C16:F16"/>
    <mergeCell ref="AC16:AL16"/>
    <mergeCell ref="C17:F17"/>
    <mergeCell ref="AC17:AL17"/>
    <mergeCell ref="C19:F19"/>
    <mergeCell ref="AC19:AL19"/>
    <mergeCell ref="C20:F20"/>
    <mergeCell ref="AC20:AL20"/>
    <mergeCell ref="C21:F21"/>
    <mergeCell ref="AC21:AL21"/>
    <mergeCell ref="C29:F29"/>
    <mergeCell ref="C22:F22"/>
    <mergeCell ref="AC22:AL22"/>
    <mergeCell ref="C23:F23"/>
    <mergeCell ref="AC23:AL23"/>
    <mergeCell ref="C24:F24"/>
    <mergeCell ref="C25:F25"/>
    <mergeCell ref="C26:F26"/>
    <mergeCell ref="C27:F27"/>
    <mergeCell ref="AC27:AL27"/>
    <mergeCell ref="C28:F28"/>
    <mergeCell ref="AC28:AL28"/>
    <mergeCell ref="C36:F36"/>
    <mergeCell ref="AC36:AL36"/>
    <mergeCell ref="C30:F30"/>
    <mergeCell ref="AC30:AL30"/>
    <mergeCell ref="C31:F31"/>
    <mergeCell ref="AC31:AL31"/>
    <mergeCell ref="C32:F32"/>
    <mergeCell ref="AC32:AL32"/>
    <mergeCell ref="C33:F33"/>
    <mergeCell ref="C34:F34"/>
    <mergeCell ref="AC34:AL34"/>
    <mergeCell ref="C35:F35"/>
    <mergeCell ref="AC35:AL35"/>
    <mergeCell ref="C45:F45"/>
    <mergeCell ref="AC45:AL45"/>
    <mergeCell ref="C37:F37"/>
    <mergeCell ref="AC37:AL37"/>
    <mergeCell ref="C38:F38"/>
    <mergeCell ref="C39:F39"/>
    <mergeCell ref="C40:F40"/>
    <mergeCell ref="C41:F41"/>
    <mergeCell ref="C42:F42"/>
    <mergeCell ref="C43:F43"/>
    <mergeCell ref="AC43:AL43"/>
    <mergeCell ref="C44:F44"/>
    <mergeCell ref="AC44:AL44"/>
    <mergeCell ref="C46:F46"/>
    <mergeCell ref="AC46:AL46"/>
    <mergeCell ref="C47:F47"/>
    <mergeCell ref="AC47:AL47"/>
    <mergeCell ref="C48:F48"/>
    <mergeCell ref="AC48:AL48"/>
    <mergeCell ref="C56:F56"/>
    <mergeCell ref="C49:F49"/>
    <mergeCell ref="AC49:AL49"/>
    <mergeCell ref="C50:F50"/>
    <mergeCell ref="AC50:AL50"/>
    <mergeCell ref="C51:F51"/>
    <mergeCell ref="C52:F52"/>
    <mergeCell ref="C53:F53"/>
    <mergeCell ref="C54:F54"/>
    <mergeCell ref="AC54:AL54"/>
    <mergeCell ref="C55:F55"/>
    <mergeCell ref="AC55:AL55"/>
    <mergeCell ref="C57:F57"/>
    <mergeCell ref="AC57:AL57"/>
    <mergeCell ref="B58:M58"/>
    <mergeCell ref="B60:H61"/>
    <mergeCell ref="I60:N61"/>
    <mergeCell ref="B59:M59"/>
  </mergeCells>
  <printOptions horizontalCentered="1"/>
  <pageMargins left="0.25" right="0.25" top="1" bottom="1" header="0.5" footer="0.255"/>
  <pageSetup paperSize="9" scale="10" orientation="portrait" r:id="rId1"/>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B76C1-F3F2-4FC9-988D-78062F426217}">
  <sheetPr>
    <tabColor rgb="FF00B0F0"/>
    <pageSetUpPr fitToPage="1"/>
  </sheetPr>
  <dimension ref="B1:M35"/>
  <sheetViews>
    <sheetView rightToLeft="1" view="pageBreakPreview" zoomScale="70" zoomScaleNormal="85" zoomScaleSheetLayoutView="70" workbookViewId="0">
      <selection activeCell="J11" sqref="J11:M13"/>
    </sheetView>
  </sheetViews>
  <sheetFormatPr defaultRowHeight="15" x14ac:dyDescent="0.25"/>
  <cols>
    <col min="1" max="1" width="4.85546875" customWidth="1"/>
    <col min="4" max="4" width="11.85546875" customWidth="1"/>
    <col min="5" max="5" width="24" customWidth="1"/>
    <col min="7" max="7" width="20.140625" customWidth="1"/>
    <col min="8" max="8" width="18.7109375" customWidth="1"/>
    <col min="9" max="9" width="16.285156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1458</v>
      </c>
      <c r="G11" s="323"/>
      <c r="H11" s="323"/>
      <c r="I11" s="324"/>
      <c r="J11" s="331" t="s">
        <v>1466</v>
      </c>
      <c r="K11" s="332"/>
      <c r="L11" s="332"/>
      <c r="M11" s="333"/>
    </row>
    <row r="12" spans="2:13" ht="15.75" customHeight="1" x14ac:dyDescent="0.25">
      <c r="B12" s="325"/>
      <c r="C12" s="326"/>
      <c r="D12" s="326"/>
      <c r="E12" s="327"/>
      <c r="F12" s="325"/>
      <c r="G12" s="326"/>
      <c r="H12" s="326"/>
      <c r="I12" s="327"/>
      <c r="J12" s="334"/>
      <c r="K12" s="335"/>
      <c r="L12" s="335"/>
      <c r="M12" s="336"/>
    </row>
    <row r="13" spans="2:13" ht="25.5" customHeight="1" thickBot="1" x14ac:dyDescent="0.3">
      <c r="B13" s="328"/>
      <c r="C13" s="329"/>
      <c r="D13" s="329"/>
      <c r="E13" s="330"/>
      <c r="F13" s="328"/>
      <c r="G13" s="329"/>
      <c r="H13" s="329"/>
      <c r="I13" s="330"/>
      <c r="J13" s="337"/>
      <c r="K13" s="338"/>
      <c r="L13" s="338"/>
      <c r="M13" s="339"/>
    </row>
    <row r="14" spans="2:13" ht="15" customHeight="1" x14ac:dyDescent="0.25">
      <c r="B14" s="322" t="s">
        <v>6</v>
      </c>
      <c r="C14" s="323"/>
      <c r="D14" s="323"/>
      <c r="E14" s="324"/>
      <c r="F14" s="322" t="s">
        <v>7</v>
      </c>
      <c r="G14" s="323"/>
      <c r="H14" s="323"/>
      <c r="I14" s="324"/>
      <c r="J14" s="331" t="s">
        <v>215</v>
      </c>
      <c r="K14" s="332"/>
      <c r="L14" s="332"/>
      <c r="M14" s="333"/>
    </row>
    <row r="15" spans="2:13" ht="15" customHeight="1" x14ac:dyDescent="0.25">
      <c r="B15" s="325"/>
      <c r="C15" s="326"/>
      <c r="D15" s="326"/>
      <c r="E15" s="327"/>
      <c r="F15" s="325"/>
      <c r="G15" s="326"/>
      <c r="H15" s="326"/>
      <c r="I15" s="327"/>
      <c r="J15" s="334"/>
      <c r="K15" s="335"/>
      <c r="L15" s="335"/>
      <c r="M15" s="336"/>
    </row>
    <row r="16" spans="2:13" ht="19.5" customHeight="1" thickBot="1" x14ac:dyDescent="0.3">
      <c r="B16" s="328"/>
      <c r="C16" s="329"/>
      <c r="D16" s="329"/>
      <c r="E16" s="330"/>
      <c r="F16" s="328"/>
      <c r="G16" s="329"/>
      <c r="H16" s="329"/>
      <c r="I16" s="330"/>
      <c r="J16" s="337"/>
      <c r="K16" s="338"/>
      <c r="L16" s="338"/>
      <c r="M16" s="339"/>
    </row>
    <row r="17" spans="2:13" ht="15" customHeight="1" x14ac:dyDescent="0.25">
      <c r="B17" s="287" t="s">
        <v>833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1463</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52.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835</v>
      </c>
      <c r="F28" s="316"/>
      <c r="G28" s="316"/>
      <c r="H28" s="313"/>
      <c r="I28" s="318" t="s">
        <v>1460</v>
      </c>
      <c r="J28" s="319"/>
      <c r="K28" s="312" t="s">
        <v>16</v>
      </c>
      <c r="L28" s="316"/>
      <c r="M28" s="313"/>
    </row>
    <row r="29" spans="2:13" ht="49.5" customHeight="1" thickBot="1" x14ac:dyDescent="0.3">
      <c r="B29" s="311"/>
      <c r="C29" s="314"/>
      <c r="D29" s="315"/>
      <c r="E29" s="314"/>
      <c r="F29" s="317"/>
      <c r="G29" s="317"/>
      <c r="H29" s="315"/>
      <c r="I29" s="320"/>
      <c r="J29" s="321"/>
      <c r="K29" s="314"/>
      <c r="L29" s="317"/>
      <c r="M29" s="315"/>
    </row>
    <row r="30" spans="2:13" ht="36" customHeight="1" thickBot="1" x14ac:dyDescent="0.3">
      <c r="B30" s="284"/>
      <c r="C30" s="285"/>
      <c r="D30" s="285"/>
      <c r="E30" s="285"/>
      <c r="F30" s="285"/>
      <c r="G30" s="285"/>
      <c r="H30" s="285"/>
      <c r="I30" s="285"/>
      <c r="J30" s="285"/>
      <c r="K30" s="285"/>
      <c r="L30" s="285"/>
      <c r="M30" s="286"/>
    </row>
    <row r="31" spans="2:13" ht="18.75" customHeight="1" x14ac:dyDescent="0.25">
      <c r="B31" s="272" t="s">
        <v>17</v>
      </c>
      <c r="C31" s="273"/>
      <c r="D31" s="273"/>
      <c r="E31" s="274"/>
      <c r="F31" s="272" t="s">
        <v>18</v>
      </c>
      <c r="G31" s="273"/>
      <c r="H31" s="273"/>
      <c r="I31" s="274"/>
      <c r="J31" s="272" t="s">
        <v>19</v>
      </c>
      <c r="K31" s="273"/>
      <c r="L31" s="273"/>
      <c r="M31" s="274"/>
    </row>
    <row r="32" spans="2:13" ht="29.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82" customFormat="1" ht="22.5" customHeight="1" thickBot="1" x14ac:dyDescent="0.3">
      <c r="B35" s="269" t="s">
        <v>61</v>
      </c>
      <c r="C35" s="270"/>
      <c r="D35" s="270"/>
      <c r="E35" s="270"/>
      <c r="F35" s="270"/>
      <c r="G35" s="270"/>
      <c r="H35" s="270"/>
      <c r="I35" s="270"/>
      <c r="J35" s="270"/>
      <c r="K35" s="270"/>
      <c r="L35" s="270"/>
      <c r="M35" s="271"/>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25" top="0.75" bottom="0.75" header="0.3" footer="0.3"/>
  <pageSetup paperSize="9" scale="56" orientation="portrait" r:id="rId1"/>
  <colBreaks count="1" manualBreakCount="1">
    <brk id="13" max="1048575" man="1"/>
  </colBreaks>
  <drawing r:id="rId2"/>
  <legacyDrawing r:id="rId3"/>
  <oleObjects>
    <mc:AlternateContent xmlns:mc="http://schemas.openxmlformats.org/markup-compatibility/2006">
      <mc:Choice Requires="x14">
        <oleObject progId="PBrush" shapeId="2824198" r:id="rId4">
          <objectPr defaultSize="0" autoPict="0" r:id="rId5">
            <anchor moveWithCells="1" sizeWithCells="1">
              <from>
                <xdr:col>1</xdr:col>
                <xdr:colOff>95250</xdr:colOff>
                <xdr:row>3</xdr:row>
                <xdr:rowOff>85725</xdr:rowOff>
              </from>
              <to>
                <xdr:col>2</xdr:col>
                <xdr:colOff>447675</xdr:colOff>
                <xdr:row>7</xdr:row>
                <xdr:rowOff>9525</xdr:rowOff>
              </to>
            </anchor>
          </objectPr>
        </oleObject>
      </mc:Choice>
      <mc:Fallback>
        <oleObject progId="PBrush" shapeId="2824198" r:id="rId4"/>
      </mc:Fallback>
    </mc:AlternateContent>
  </oleObjects>
  <mc:AlternateContent xmlns:mc="http://schemas.openxmlformats.org/markup-compatibility/2006">
    <mc:Choice Requires="x14">
      <controls>
        <mc:AlternateContent xmlns:mc="http://schemas.openxmlformats.org/markup-compatibility/2006">
          <mc:Choice Requires="x14">
            <control shapeId="2824193" r:id="rId6" name="Check Box 1">
              <controlPr defaultSize="0" autoFill="0" autoLine="0" autoPict="0">
                <anchor moveWithCells="1">
                  <from>
                    <xdr:col>3</xdr:col>
                    <xdr:colOff>381000</xdr:colOff>
                    <xdr:row>35</xdr:row>
                    <xdr:rowOff>0</xdr:rowOff>
                  </from>
                  <to>
                    <xdr:col>4</xdr:col>
                    <xdr:colOff>419100</xdr:colOff>
                    <xdr:row>36</xdr:row>
                    <xdr:rowOff>38100</xdr:rowOff>
                  </to>
                </anchor>
              </controlPr>
            </control>
          </mc:Choice>
        </mc:AlternateContent>
        <mc:AlternateContent xmlns:mc="http://schemas.openxmlformats.org/markup-compatibility/2006">
          <mc:Choice Requires="x14">
            <control shapeId="2824194" r:id="rId7" name="Check Box 2">
              <controlPr defaultSize="0" autoFill="0" autoLine="0" autoPict="0">
                <anchor moveWithCells="1">
                  <from>
                    <xdr:col>6</xdr:col>
                    <xdr:colOff>180975</xdr:colOff>
                    <xdr:row>35</xdr:row>
                    <xdr:rowOff>0</xdr:rowOff>
                  </from>
                  <to>
                    <xdr:col>6</xdr:col>
                    <xdr:colOff>1009650</xdr:colOff>
                    <xdr:row>36</xdr:row>
                    <xdr:rowOff>9525</xdr:rowOff>
                  </to>
                </anchor>
              </controlPr>
            </control>
          </mc:Choice>
        </mc:AlternateContent>
        <mc:AlternateContent xmlns:mc="http://schemas.openxmlformats.org/markup-compatibility/2006">
          <mc:Choice Requires="x14">
            <control shapeId="2824195"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2824196" r:id="rId9" name="Check Box 4">
              <controlPr defaultSize="0" autoFill="0" autoLine="0" autoPict="0">
                <anchor moveWithCells="1">
                  <from>
                    <xdr:col>10</xdr:col>
                    <xdr:colOff>381000</xdr:colOff>
                    <xdr:row>35</xdr:row>
                    <xdr:rowOff>0</xdr:rowOff>
                  </from>
                  <to>
                    <xdr:col>11</xdr:col>
                    <xdr:colOff>609600</xdr:colOff>
                    <xdr:row>36</xdr:row>
                    <xdr:rowOff>38100</xdr:rowOff>
                  </to>
                </anchor>
              </controlPr>
            </control>
          </mc:Choice>
        </mc:AlternateContent>
        <mc:AlternateContent xmlns:mc="http://schemas.openxmlformats.org/markup-compatibility/2006">
          <mc:Choice Requires="x14">
            <control shapeId="2824197" r:id="rId10" name="Check Box 5">
              <controlPr defaultSize="0" autoFill="0" autoLine="0" autoPict="0">
                <anchor moveWithCells="1">
                  <from>
                    <xdr:col>11</xdr:col>
                    <xdr:colOff>552450</xdr:colOff>
                    <xdr:row>35</xdr:row>
                    <xdr:rowOff>0</xdr:rowOff>
                  </from>
                  <to>
                    <xdr:col>12</xdr:col>
                    <xdr:colOff>628650</xdr:colOff>
                    <xdr:row>36</xdr:row>
                    <xdr:rowOff>38100</xdr:rowOff>
                  </to>
                </anchor>
              </controlPr>
            </control>
          </mc:Choice>
        </mc:AlternateContent>
        <mc:AlternateContent xmlns:mc="http://schemas.openxmlformats.org/markup-compatibility/2006">
          <mc:Choice Requires="x14">
            <control shapeId="2824199" r:id="rId11" name="Check Box 7">
              <controlPr defaultSize="0" autoFill="0" autoLine="0" autoPict="0">
                <anchor moveWithCells="1">
                  <from>
                    <xdr:col>2</xdr:col>
                    <xdr:colOff>476250</xdr:colOff>
                    <xdr:row>34</xdr:row>
                    <xdr:rowOff>47625</xdr:rowOff>
                  </from>
                  <to>
                    <xdr:col>3</xdr:col>
                    <xdr:colOff>180975</xdr:colOff>
                    <xdr:row>34</xdr:row>
                    <xdr:rowOff>247650</xdr:rowOff>
                  </to>
                </anchor>
              </controlPr>
            </control>
          </mc:Choice>
        </mc:AlternateContent>
        <mc:AlternateContent xmlns:mc="http://schemas.openxmlformats.org/markup-compatibility/2006">
          <mc:Choice Requires="x14">
            <control shapeId="2824200" r:id="rId12" name="Check Box 8">
              <controlPr defaultSize="0" autoFill="0" autoLine="0" autoPict="0">
                <anchor moveWithCells="1">
                  <from>
                    <xdr:col>4</xdr:col>
                    <xdr:colOff>400050</xdr:colOff>
                    <xdr:row>34</xdr:row>
                    <xdr:rowOff>57150</xdr:rowOff>
                  </from>
                  <to>
                    <xdr:col>4</xdr:col>
                    <xdr:colOff>657225</xdr:colOff>
                    <xdr:row>34</xdr:row>
                    <xdr:rowOff>247650</xdr:rowOff>
                  </to>
                </anchor>
              </controlPr>
            </control>
          </mc:Choice>
        </mc:AlternateContent>
        <mc:AlternateContent xmlns:mc="http://schemas.openxmlformats.org/markup-compatibility/2006">
          <mc:Choice Requires="x14">
            <control shapeId="2824201" r:id="rId13" name="Check Box 9">
              <controlPr defaultSize="0" autoFill="0" autoLine="0" autoPict="0">
                <anchor moveWithCells="1">
                  <from>
                    <xdr:col>7</xdr:col>
                    <xdr:colOff>1104900</xdr:colOff>
                    <xdr:row>34</xdr:row>
                    <xdr:rowOff>57150</xdr:rowOff>
                  </from>
                  <to>
                    <xdr:col>8</xdr:col>
                    <xdr:colOff>85725</xdr:colOff>
                    <xdr:row>34</xdr:row>
                    <xdr:rowOff>228600</xdr:rowOff>
                  </to>
                </anchor>
              </controlPr>
            </control>
          </mc:Choice>
        </mc:AlternateContent>
        <mc:AlternateContent xmlns:mc="http://schemas.openxmlformats.org/markup-compatibility/2006">
          <mc:Choice Requires="x14">
            <control shapeId="2824202" r:id="rId14" name="Check Box 10">
              <controlPr defaultSize="0" autoFill="0" autoLine="0" autoPict="0">
                <anchor moveWithCells="1">
                  <from>
                    <xdr:col>6</xdr:col>
                    <xdr:colOff>457200</xdr:colOff>
                    <xdr:row>34</xdr:row>
                    <xdr:rowOff>66675</xdr:rowOff>
                  </from>
                  <to>
                    <xdr:col>6</xdr:col>
                    <xdr:colOff>657225</xdr:colOff>
                    <xdr:row>34</xdr:row>
                    <xdr:rowOff>276225</xdr:rowOff>
                  </to>
                </anchor>
              </controlPr>
            </control>
          </mc:Choice>
        </mc:AlternateContent>
        <mc:AlternateContent xmlns:mc="http://schemas.openxmlformats.org/markup-compatibility/2006">
          <mc:Choice Requires="x14">
            <control shapeId="2824203" r:id="rId15" name="Check Box 11">
              <controlPr defaultSize="0" autoFill="0" autoLine="0" autoPict="0">
                <anchor moveWithCells="1">
                  <from>
                    <xdr:col>9</xdr:col>
                    <xdr:colOff>409575</xdr:colOff>
                    <xdr:row>34</xdr:row>
                    <xdr:rowOff>66675</xdr:rowOff>
                  </from>
                  <to>
                    <xdr:col>10</xdr:col>
                    <xdr:colOff>228600</xdr:colOff>
                    <xdr:row>34</xdr:row>
                    <xdr:rowOff>228600</xdr:rowOff>
                  </to>
                </anchor>
              </controlPr>
            </control>
          </mc:Choice>
        </mc:AlternateContent>
      </controls>
    </mc:Choice>
  </mc:AlternateConten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B63D1-6A80-4A93-A0D2-CD0F55F09045}">
  <sheetPr>
    <tabColor rgb="FF0070C0"/>
    <pageSetUpPr fitToPage="1"/>
  </sheetPr>
  <dimension ref="B1:P39"/>
  <sheetViews>
    <sheetView rightToLeft="1" view="pageBreakPreview" topLeftCell="B1" zoomScale="70" zoomScaleNormal="85" zoomScaleSheetLayoutView="7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1457</v>
      </c>
      <c r="G11" s="332"/>
      <c r="H11" s="332"/>
      <c r="I11" s="333"/>
      <c r="J11" s="331" t="s">
        <v>1466</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1459</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6" ht="15" customHeight="1" x14ac:dyDescent="0.25">
      <c r="B17" s="385" t="s">
        <v>830</v>
      </c>
      <c r="C17" s="386"/>
      <c r="D17" s="386"/>
      <c r="E17" s="386"/>
      <c r="F17" s="386"/>
      <c r="G17" s="386"/>
      <c r="H17" s="386"/>
      <c r="I17" s="386"/>
      <c r="J17" s="386"/>
      <c r="K17" s="386"/>
      <c r="L17" s="386"/>
      <c r="M17" s="387"/>
    </row>
    <row r="18" spans="2:16" ht="15" customHeight="1" x14ac:dyDescent="0.25">
      <c r="B18" s="388"/>
      <c r="C18" s="389"/>
      <c r="D18" s="389"/>
      <c r="E18" s="389"/>
      <c r="F18" s="389"/>
      <c r="G18" s="389"/>
      <c r="H18" s="389"/>
      <c r="I18" s="389"/>
      <c r="J18" s="389"/>
      <c r="K18" s="389"/>
      <c r="L18" s="389"/>
      <c r="M18" s="390"/>
    </row>
    <row r="19" spans="2:16" ht="41.25" customHeight="1" thickBot="1" x14ac:dyDescent="0.3">
      <c r="B19" s="388"/>
      <c r="C19" s="389"/>
      <c r="D19" s="389"/>
      <c r="E19" s="389"/>
      <c r="F19" s="389"/>
      <c r="G19" s="389"/>
      <c r="H19" s="389"/>
      <c r="I19" s="389"/>
      <c r="J19" s="389"/>
      <c r="K19" s="389"/>
      <c r="L19" s="389"/>
      <c r="M19" s="390"/>
    </row>
    <row r="20" spans="2:16" ht="15" customHeight="1" x14ac:dyDescent="0.25">
      <c r="B20" s="391" t="s">
        <v>1462</v>
      </c>
      <c r="C20" s="392"/>
      <c r="D20" s="392"/>
      <c r="E20" s="392"/>
      <c r="F20" s="392"/>
      <c r="G20" s="392"/>
      <c r="H20" s="392"/>
      <c r="I20" s="392"/>
      <c r="J20" s="392"/>
      <c r="K20" s="392"/>
      <c r="L20" s="392"/>
      <c r="M20" s="393"/>
    </row>
    <row r="21" spans="2:16" ht="15" customHeight="1" x14ac:dyDescent="0.25">
      <c r="B21" s="394"/>
      <c r="C21" s="395"/>
      <c r="D21" s="395"/>
      <c r="E21" s="395"/>
      <c r="F21" s="395"/>
      <c r="G21" s="395"/>
      <c r="H21" s="395"/>
      <c r="I21" s="395"/>
      <c r="J21" s="395"/>
      <c r="K21" s="395"/>
      <c r="L21" s="395"/>
      <c r="M21" s="396"/>
    </row>
    <row r="22" spans="2:16" ht="15" customHeight="1" x14ac:dyDescent="0.25">
      <c r="B22" s="394"/>
      <c r="C22" s="395"/>
      <c r="D22" s="395"/>
      <c r="E22" s="395"/>
      <c r="F22" s="395"/>
      <c r="G22" s="395"/>
      <c r="H22" s="395"/>
      <c r="I22" s="395"/>
      <c r="J22" s="395"/>
      <c r="K22" s="395"/>
      <c r="L22" s="395"/>
      <c r="M22" s="396"/>
    </row>
    <row r="23" spans="2:16" ht="15.75" customHeight="1" x14ac:dyDescent="0.25">
      <c r="B23" s="394"/>
      <c r="C23" s="395"/>
      <c r="D23" s="395"/>
      <c r="E23" s="395"/>
      <c r="F23" s="395"/>
      <c r="G23" s="395"/>
      <c r="H23" s="395"/>
      <c r="I23" s="395"/>
      <c r="J23" s="395"/>
      <c r="K23" s="395"/>
      <c r="L23" s="395"/>
      <c r="M23" s="396"/>
    </row>
    <row r="24" spans="2:16" ht="51.75" customHeight="1" thickBot="1" x14ac:dyDescent="0.3">
      <c r="B24" s="394"/>
      <c r="C24" s="395"/>
      <c r="D24" s="395"/>
      <c r="E24" s="395"/>
      <c r="F24" s="395"/>
      <c r="G24" s="395"/>
      <c r="H24" s="395"/>
      <c r="I24" s="395"/>
      <c r="J24" s="395"/>
      <c r="K24" s="395"/>
      <c r="L24" s="395"/>
      <c r="M24" s="396"/>
    </row>
    <row r="25" spans="2:16" ht="31.5" customHeight="1" thickBot="1" x14ac:dyDescent="0.3">
      <c r="B25" s="299"/>
      <c r="C25" s="300"/>
      <c r="D25" s="300"/>
      <c r="E25" s="300"/>
      <c r="F25" s="300"/>
      <c r="G25" s="300"/>
      <c r="H25" s="300"/>
      <c r="I25" s="300"/>
      <c r="J25" s="300"/>
      <c r="K25" s="300"/>
      <c r="L25" s="300"/>
      <c r="M25" s="301"/>
    </row>
    <row r="26" spans="2:16" ht="15.75" customHeight="1" x14ac:dyDescent="0.25">
      <c r="B26" s="397" t="s">
        <v>9</v>
      </c>
      <c r="C26" s="399" t="s">
        <v>10</v>
      </c>
      <c r="D26" s="400"/>
      <c r="E26" s="399" t="s">
        <v>11</v>
      </c>
      <c r="F26" s="400"/>
      <c r="G26" s="400"/>
      <c r="H26" s="403"/>
      <c r="I26" s="399" t="s">
        <v>12</v>
      </c>
      <c r="J26" s="403"/>
      <c r="K26" s="399" t="s">
        <v>13</v>
      </c>
      <c r="L26" s="400"/>
      <c r="M26" s="403"/>
    </row>
    <row r="27" spans="2:16" ht="15.75" customHeight="1" thickBot="1" x14ac:dyDescent="0.3">
      <c r="B27" s="398"/>
      <c r="C27" s="401"/>
      <c r="D27" s="402"/>
      <c r="E27" s="401"/>
      <c r="F27" s="402"/>
      <c r="G27" s="402"/>
      <c r="H27" s="404"/>
      <c r="I27" s="401"/>
      <c r="J27" s="404"/>
      <c r="K27" s="401"/>
      <c r="L27" s="402"/>
      <c r="M27" s="404"/>
    </row>
    <row r="28" spans="2:16" ht="49.5" customHeight="1" x14ac:dyDescent="0.25">
      <c r="B28" s="405">
        <v>24</v>
      </c>
      <c r="C28" s="312" t="s">
        <v>14</v>
      </c>
      <c r="D28" s="313"/>
      <c r="E28" s="331" t="s">
        <v>832</v>
      </c>
      <c r="F28" s="332"/>
      <c r="G28" s="332"/>
      <c r="H28" s="333"/>
      <c r="I28" s="318" t="s">
        <v>1460</v>
      </c>
      <c r="J28" s="319"/>
      <c r="K28" s="322" t="s">
        <v>16</v>
      </c>
      <c r="L28" s="323"/>
      <c r="M28" s="324"/>
      <c r="P28">
        <v>569.15109599999994</v>
      </c>
    </row>
    <row r="29" spans="2:16" ht="57" customHeight="1" thickBot="1" x14ac:dyDescent="0.3">
      <c r="B29" s="406"/>
      <c r="C29" s="314"/>
      <c r="D29" s="315"/>
      <c r="E29" s="337"/>
      <c r="F29" s="338"/>
      <c r="G29" s="338"/>
      <c r="H29" s="339"/>
      <c r="I29" s="320"/>
      <c r="J29" s="321"/>
      <c r="K29" s="328"/>
      <c r="L29" s="329"/>
      <c r="M29" s="330"/>
    </row>
    <row r="30" spans="2:16" ht="37.5" customHeight="1" thickBot="1" x14ac:dyDescent="0.3">
      <c r="B30" s="382"/>
      <c r="C30" s="383"/>
      <c r="D30" s="383"/>
      <c r="E30" s="383"/>
      <c r="F30" s="383"/>
      <c r="G30" s="383"/>
      <c r="H30" s="383"/>
      <c r="I30" s="383"/>
      <c r="J30" s="383"/>
      <c r="K30" s="383"/>
      <c r="L30" s="383"/>
      <c r="M30" s="384"/>
    </row>
    <row r="31" spans="2:16" ht="18.75" customHeight="1" x14ac:dyDescent="0.25">
      <c r="B31" s="375" t="s">
        <v>17</v>
      </c>
      <c r="C31" s="376"/>
      <c r="D31" s="376"/>
      <c r="E31" s="377"/>
      <c r="F31" s="375" t="s">
        <v>18</v>
      </c>
      <c r="G31" s="376"/>
      <c r="H31" s="376"/>
      <c r="I31" s="377"/>
      <c r="J31" s="375" t="s">
        <v>19</v>
      </c>
      <c r="K31" s="376"/>
      <c r="L31" s="376"/>
      <c r="M31" s="377"/>
    </row>
    <row r="32" spans="2:16"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82"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D39:E39"/>
    <mergeCell ref="B31:E32"/>
    <mergeCell ref="F31:I32"/>
    <mergeCell ref="J31:M32"/>
    <mergeCell ref="B33:E34"/>
    <mergeCell ref="F33:I34"/>
    <mergeCell ref="J33:M34"/>
  </mergeCells>
  <printOptions horizontalCentered="1" verticalCentered="1"/>
  <pageMargins left="0.25" right="0" top="0" bottom="0" header="0" footer="0"/>
  <pageSetup paperSize="9" scale="64" orientation="portrait" r:id="rId1"/>
  <colBreaks count="1" manualBreakCount="1">
    <brk id="13" max="1048575" man="1"/>
  </colBreaks>
  <drawing r:id="rId2"/>
  <legacyDrawing r:id="rId3"/>
  <oleObjects>
    <mc:AlternateContent xmlns:mc="http://schemas.openxmlformats.org/markup-compatibility/2006">
      <mc:Choice Requires="x14">
        <oleObject progId="PBrush" shapeId="2825221"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2825221" r:id="rId4"/>
      </mc:Fallback>
    </mc:AlternateContent>
  </oleObjects>
  <mc:AlternateContent xmlns:mc="http://schemas.openxmlformats.org/markup-compatibility/2006">
    <mc:Choice Requires="x14">
      <controls>
        <mc:AlternateContent xmlns:mc="http://schemas.openxmlformats.org/markup-compatibility/2006">
          <mc:Choice Requires="x14">
            <control shapeId="2825217" r:id="rId6" name="Check Box 1">
              <controlPr defaultSize="0" autoFill="0" autoLine="0" autoPict="0">
                <anchor moveWithCells="1">
                  <from>
                    <xdr:col>2</xdr:col>
                    <xdr:colOff>476250</xdr:colOff>
                    <xdr:row>34</xdr:row>
                    <xdr:rowOff>47625</xdr:rowOff>
                  </from>
                  <to>
                    <xdr:col>3</xdr:col>
                    <xdr:colOff>152400</xdr:colOff>
                    <xdr:row>34</xdr:row>
                    <xdr:rowOff>247650</xdr:rowOff>
                  </to>
                </anchor>
              </controlPr>
            </control>
          </mc:Choice>
        </mc:AlternateContent>
        <mc:AlternateContent xmlns:mc="http://schemas.openxmlformats.org/markup-compatibility/2006">
          <mc:Choice Requires="x14">
            <control shapeId="2825218"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2825219" r:id="rId8" name="Check Box 3">
              <controlPr defaultSize="0" autoFill="0" autoLine="0" autoPict="0">
                <anchor moveWithCells="1">
                  <from>
                    <xdr:col>7</xdr:col>
                    <xdr:colOff>1104900</xdr:colOff>
                    <xdr:row>34</xdr:row>
                    <xdr:rowOff>57150</xdr:rowOff>
                  </from>
                  <to>
                    <xdr:col>8</xdr:col>
                    <xdr:colOff>85725</xdr:colOff>
                    <xdr:row>34</xdr:row>
                    <xdr:rowOff>228600</xdr:rowOff>
                  </to>
                </anchor>
              </controlPr>
            </control>
          </mc:Choice>
        </mc:AlternateContent>
        <mc:AlternateContent xmlns:mc="http://schemas.openxmlformats.org/markup-compatibility/2006">
          <mc:Choice Requires="x14">
            <control shapeId="2825220" r:id="rId9" name="Check Box 4">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2825222" r:id="rId10" name="Check Box 6">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5948B-A58F-4FB0-888B-E949A6A80CF8}">
  <sheetPr>
    <tabColor theme="9" tint="-0.249977111117893"/>
    <pageSetUpPr fitToPage="1"/>
  </sheetPr>
  <dimension ref="B1:AU33"/>
  <sheetViews>
    <sheetView rightToLeft="1" view="pageBreakPreview" topLeftCell="A19" zoomScale="20" zoomScaleNormal="100" zoomScaleSheetLayoutView="20" workbookViewId="0">
      <selection activeCell="A29" sqref="A29:XFD29"/>
    </sheetView>
  </sheetViews>
  <sheetFormatPr defaultRowHeight="23.25" x14ac:dyDescent="0.35"/>
  <cols>
    <col min="2" max="2" width="25.7109375" customWidth="1"/>
    <col min="3" max="3" width="32" customWidth="1"/>
    <col min="4" max="4" width="20.42578125" customWidth="1"/>
    <col min="5" max="5" width="44.5703125" customWidth="1"/>
    <col min="6" max="6" width="103.5703125" style="5" customWidth="1"/>
    <col min="7" max="7" width="170.140625" bestFit="1" customWidth="1"/>
    <col min="8" max="8" width="71.42578125" bestFit="1" customWidth="1"/>
    <col min="9" max="9" width="25.85546875" bestFit="1" customWidth="1"/>
    <col min="10" max="10" width="75.140625" bestFit="1" customWidth="1"/>
    <col min="11" max="11" width="95.42578125" bestFit="1" customWidth="1"/>
    <col min="12" max="12" width="105.855468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44.42578125" bestFit="1" customWidth="1"/>
    <col min="29" max="29" width="3.5703125" customWidth="1"/>
    <col min="30" max="33" width="9.140625" hidden="1" customWidth="1"/>
    <col min="36" max="36" width="49.85546875" customWidth="1"/>
    <col min="38" max="38" width="49.140625" customWidth="1"/>
  </cols>
  <sheetData>
    <row r="1" spans="2:47" ht="24" thickBot="1" x14ac:dyDescent="0.4"/>
    <row r="2" spans="2:47" ht="234" customHeight="1" x14ac:dyDescent="0.25">
      <c r="B2" s="440"/>
      <c r="C2" s="440"/>
      <c r="D2" s="440"/>
      <c r="E2" s="440"/>
      <c r="F2" s="440"/>
      <c r="G2" s="472" t="s">
        <v>1439</v>
      </c>
      <c r="H2" s="473"/>
      <c r="I2" s="473"/>
      <c r="J2" s="473"/>
      <c r="K2" s="474"/>
      <c r="L2" s="440"/>
      <c r="M2" s="440"/>
      <c r="N2" s="440"/>
    </row>
    <row r="3" spans="2:47" ht="353.25" customHeight="1" x14ac:dyDescent="0.25">
      <c r="B3" s="471"/>
      <c r="C3" s="471"/>
      <c r="D3" s="471"/>
      <c r="E3" s="471"/>
      <c r="F3" s="471"/>
      <c r="G3" s="475"/>
      <c r="H3" s="476"/>
      <c r="I3" s="476"/>
      <c r="J3" s="476"/>
      <c r="K3" s="477"/>
      <c r="L3" s="471"/>
      <c r="M3" s="471"/>
      <c r="N3" s="471"/>
    </row>
    <row r="4" spans="2:47" ht="181.5" customHeight="1" thickBot="1" x14ac:dyDescent="0.3">
      <c r="B4" s="441"/>
      <c r="C4" s="441"/>
      <c r="D4" s="441"/>
      <c r="E4" s="441"/>
      <c r="F4" s="441"/>
      <c r="G4" s="478"/>
      <c r="H4" s="479"/>
      <c r="I4" s="479"/>
      <c r="J4" s="479"/>
      <c r="K4" s="480"/>
      <c r="L4" s="441"/>
      <c r="M4" s="441"/>
      <c r="N4" s="441"/>
      <c r="V4" s="6"/>
      <c r="W4" s="6"/>
      <c r="X4" s="6"/>
      <c r="Y4" s="6"/>
      <c r="Z4" s="6"/>
      <c r="AA4" s="6"/>
      <c r="AB4" s="6"/>
      <c r="AC4" s="6"/>
      <c r="AD4" s="6"/>
      <c r="AE4" s="6"/>
      <c r="AF4" s="6"/>
      <c r="AG4" s="6"/>
      <c r="AH4" s="6"/>
      <c r="AI4" s="6"/>
      <c r="AJ4" s="6"/>
      <c r="AK4" s="6"/>
      <c r="AL4" s="6"/>
      <c r="AM4" s="6"/>
      <c r="AN4" s="6"/>
      <c r="AO4" s="6"/>
      <c r="AP4" s="6"/>
      <c r="AQ4" s="6"/>
      <c r="AR4" s="6"/>
      <c r="AS4" s="6"/>
      <c r="AT4" s="6"/>
      <c r="AU4" s="6"/>
    </row>
    <row r="5" spans="2:47" ht="263.25" customHeight="1" thickBot="1" x14ac:dyDescent="0.3">
      <c r="B5" s="448" t="s">
        <v>1368</v>
      </c>
      <c r="C5" s="449"/>
      <c r="D5" s="449"/>
      <c r="E5" s="449"/>
      <c r="F5" s="449"/>
      <c r="G5" s="449"/>
      <c r="H5" s="449"/>
      <c r="I5" s="449"/>
      <c r="J5" s="449"/>
      <c r="K5" s="449"/>
      <c r="L5" s="449"/>
      <c r="M5" s="449"/>
      <c r="N5" s="450"/>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165.75" customHeight="1" thickBot="1" x14ac:dyDescent="1.1499999999999999">
      <c r="B6" s="481" t="s">
        <v>21</v>
      </c>
      <c r="C6" s="482"/>
      <c r="D6" s="482"/>
      <c r="E6" s="482"/>
      <c r="F6" s="482"/>
      <c r="G6" s="482"/>
      <c r="H6" s="482"/>
      <c r="I6" s="482"/>
      <c r="J6" s="482"/>
      <c r="K6" s="482"/>
      <c r="L6" s="482"/>
      <c r="M6" s="482"/>
      <c r="N6" s="483"/>
      <c r="Z6" s="209"/>
    </row>
    <row r="7" spans="2:47" s="218" customFormat="1" ht="155.1" customHeight="1" thickBot="1" x14ac:dyDescent="1.55">
      <c r="B7" s="210">
        <v>1</v>
      </c>
      <c r="C7" s="425" t="s">
        <v>1388</v>
      </c>
      <c r="D7" s="426"/>
      <c r="E7" s="426"/>
      <c r="F7" s="427"/>
      <c r="G7" s="211" t="s">
        <v>76</v>
      </c>
      <c r="H7" s="212">
        <v>1.22</v>
      </c>
      <c r="I7" s="213">
        <v>1</v>
      </c>
      <c r="J7" s="214">
        <v>3659</v>
      </c>
      <c r="K7" s="214">
        <v>3569</v>
      </c>
      <c r="L7" s="215">
        <f>0.126+0.114</f>
        <v>0.24</v>
      </c>
      <c r="M7" s="239">
        <f>H7*K7/1000</f>
        <v>4.3541800000000004</v>
      </c>
      <c r="N7" s="216">
        <f t="shared" ref="N7:N16" si="0">ROUND(M7*I7-I7*L7,1)</f>
        <v>4.0999999999999996</v>
      </c>
      <c r="Z7" s="219"/>
    </row>
    <row r="8" spans="2:47" s="218" customFormat="1" ht="155.1" customHeight="1" thickBot="1" x14ac:dyDescent="1.55">
      <c r="B8" s="210">
        <v>2</v>
      </c>
      <c r="C8" s="425" t="s">
        <v>1146</v>
      </c>
      <c r="D8" s="426"/>
      <c r="E8" s="426"/>
      <c r="F8" s="427"/>
      <c r="G8" s="211" t="s">
        <v>76</v>
      </c>
      <c r="H8" s="212">
        <v>1.22</v>
      </c>
      <c r="I8" s="213">
        <v>1</v>
      </c>
      <c r="J8" s="214">
        <v>3909</v>
      </c>
      <c r="K8" s="214">
        <v>3847</v>
      </c>
      <c r="L8" s="215">
        <f>0.126+0.114</f>
        <v>0.24</v>
      </c>
      <c r="M8" s="239">
        <f>H8*K8/1000</f>
        <v>4.6933400000000001</v>
      </c>
      <c r="N8" s="216">
        <f t="shared" si="0"/>
        <v>4.5</v>
      </c>
      <c r="Z8" s="219"/>
    </row>
    <row r="9" spans="2:47" s="218" customFormat="1" ht="155.1" customHeight="1" thickBot="1" x14ac:dyDescent="1.55">
      <c r="B9" s="210">
        <v>3</v>
      </c>
      <c r="C9" s="425" t="s">
        <v>1389</v>
      </c>
      <c r="D9" s="426"/>
      <c r="E9" s="426"/>
      <c r="F9" s="427"/>
      <c r="G9" s="211" t="s">
        <v>76</v>
      </c>
      <c r="H9" s="212">
        <v>1.22</v>
      </c>
      <c r="I9" s="213">
        <v>1</v>
      </c>
      <c r="J9" s="214">
        <v>7829</v>
      </c>
      <c r="K9" s="214">
        <v>7829</v>
      </c>
      <c r="L9" s="215">
        <f>0.252+0.1088</f>
        <v>0.36080000000000001</v>
      </c>
      <c r="M9" s="239">
        <f>H9*K9/1000</f>
        <v>9.55138</v>
      </c>
      <c r="N9" s="216">
        <f t="shared" si="0"/>
        <v>9.1999999999999993</v>
      </c>
      <c r="Z9" s="219"/>
    </row>
    <row r="10" spans="2:47" s="218" customFormat="1" ht="155.1" customHeight="1" thickBot="1" x14ac:dyDescent="1.55">
      <c r="B10" s="210">
        <v>4</v>
      </c>
      <c r="C10" s="425" t="s">
        <v>1390</v>
      </c>
      <c r="D10" s="426"/>
      <c r="E10" s="426"/>
      <c r="F10" s="427"/>
      <c r="G10" s="211" t="s">
        <v>76</v>
      </c>
      <c r="H10" s="212">
        <v>1.22</v>
      </c>
      <c r="I10" s="213">
        <v>1</v>
      </c>
      <c r="J10" s="214">
        <v>3659</v>
      </c>
      <c r="K10" s="214">
        <v>3569</v>
      </c>
      <c r="L10" s="215">
        <f>0.126+0.114</f>
        <v>0.24</v>
      </c>
      <c r="M10" s="239">
        <f t="shared" ref="M10:M11" si="1">H10*K10/1000</f>
        <v>4.3541800000000004</v>
      </c>
      <c r="N10" s="216">
        <f t="shared" si="0"/>
        <v>4.0999999999999996</v>
      </c>
      <c r="Z10" s="219"/>
    </row>
    <row r="11" spans="2:47" s="218" customFormat="1" ht="155.1" customHeight="1" thickBot="1" x14ac:dyDescent="1.55">
      <c r="B11" s="210">
        <v>5</v>
      </c>
      <c r="C11" s="425" t="s">
        <v>863</v>
      </c>
      <c r="D11" s="426"/>
      <c r="E11" s="426"/>
      <c r="F11" s="427"/>
      <c r="G11" s="211" t="s">
        <v>76</v>
      </c>
      <c r="H11" s="212">
        <v>1.22</v>
      </c>
      <c r="I11" s="213">
        <v>1</v>
      </c>
      <c r="J11" s="214">
        <v>3909</v>
      </c>
      <c r="K11" s="214">
        <v>3847</v>
      </c>
      <c r="L11" s="215">
        <f>0.126+0.114</f>
        <v>0.24</v>
      </c>
      <c r="M11" s="239">
        <f t="shared" si="1"/>
        <v>4.6933400000000001</v>
      </c>
      <c r="N11" s="216">
        <f t="shared" si="0"/>
        <v>4.5</v>
      </c>
      <c r="Z11" s="219"/>
    </row>
    <row r="12" spans="2:47" s="218" customFormat="1" ht="155.1" customHeight="1" thickBot="1" x14ac:dyDescent="1.55">
      <c r="B12" s="210">
        <v>6</v>
      </c>
      <c r="C12" s="425" t="s">
        <v>1391</v>
      </c>
      <c r="D12" s="426"/>
      <c r="E12" s="426"/>
      <c r="F12" s="427"/>
      <c r="G12" s="211" t="s">
        <v>76</v>
      </c>
      <c r="H12" s="212">
        <v>1.22</v>
      </c>
      <c r="I12" s="213">
        <v>1</v>
      </c>
      <c r="J12" s="214">
        <v>7829</v>
      </c>
      <c r="K12" s="214">
        <v>7829</v>
      </c>
      <c r="L12" s="215">
        <v>0.252</v>
      </c>
      <c r="M12" s="239">
        <f>H12*K12/1000</f>
        <v>9.55138</v>
      </c>
      <c r="N12" s="216">
        <f t="shared" si="0"/>
        <v>9.3000000000000007</v>
      </c>
      <c r="Z12" s="219"/>
    </row>
    <row r="13" spans="2:47" s="218" customFormat="1" ht="210.75" customHeight="1" thickBot="1" x14ac:dyDescent="1.55">
      <c r="B13" s="210">
        <v>7</v>
      </c>
      <c r="C13" s="416" t="s">
        <v>1392</v>
      </c>
      <c r="D13" s="417"/>
      <c r="E13" s="417"/>
      <c r="F13" s="418"/>
      <c r="G13" s="211" t="s">
        <v>1233</v>
      </c>
      <c r="H13" s="220">
        <v>2.0419999999999998</v>
      </c>
      <c r="I13" s="221">
        <v>1</v>
      </c>
      <c r="J13" s="214" t="s">
        <v>160</v>
      </c>
      <c r="K13" s="214" t="s">
        <v>160</v>
      </c>
      <c r="L13" s="215">
        <f>0.85*0.308+6*2*0.3*0.21</f>
        <v>1.0177999999999998</v>
      </c>
      <c r="M13" s="239">
        <f t="shared" ref="M13:M15" si="2">H13*I13</f>
        <v>2.0419999999999998</v>
      </c>
      <c r="N13" s="216">
        <f t="shared" si="0"/>
        <v>1</v>
      </c>
      <c r="Z13" s="219"/>
    </row>
    <row r="14" spans="2:47" s="218" customFormat="1" ht="210.75" customHeight="1" thickBot="1" x14ac:dyDescent="1.55">
      <c r="B14" s="210">
        <v>8</v>
      </c>
      <c r="C14" s="416" t="s">
        <v>1393</v>
      </c>
      <c r="D14" s="417"/>
      <c r="E14" s="417"/>
      <c r="F14" s="418"/>
      <c r="G14" s="211" t="s">
        <v>1394</v>
      </c>
      <c r="H14" s="220">
        <v>1.8951720000000001</v>
      </c>
      <c r="I14" s="221">
        <v>1</v>
      </c>
      <c r="J14" s="214" t="s">
        <v>160</v>
      </c>
      <c r="K14" s="214" t="s">
        <v>160</v>
      </c>
      <c r="L14" s="215">
        <v>0.751525</v>
      </c>
      <c r="M14" s="239">
        <f t="shared" si="2"/>
        <v>1.8951720000000001</v>
      </c>
      <c r="N14" s="216">
        <f t="shared" si="0"/>
        <v>1.1000000000000001</v>
      </c>
      <c r="Z14" s="219"/>
      <c r="AK14" s="424" t="s">
        <v>1395</v>
      </c>
      <c r="AL14" s="424"/>
      <c r="AM14" s="424"/>
      <c r="AN14" s="424"/>
      <c r="AO14" s="424"/>
      <c r="AP14" s="424"/>
      <c r="AQ14" s="424"/>
      <c r="AR14" s="424"/>
      <c r="AS14" s="424"/>
      <c r="AT14" s="424"/>
    </row>
    <row r="15" spans="2:47" s="218" customFormat="1" ht="210.75" customHeight="1" thickBot="1" x14ac:dyDescent="1.55">
      <c r="B15" s="210">
        <v>9</v>
      </c>
      <c r="C15" s="416" t="s">
        <v>1396</v>
      </c>
      <c r="D15" s="417"/>
      <c r="E15" s="417"/>
      <c r="F15" s="418"/>
      <c r="G15" s="211" t="s">
        <v>1397</v>
      </c>
      <c r="H15" s="220">
        <v>0.83499999999999996</v>
      </c>
      <c r="I15" s="221">
        <v>1</v>
      </c>
      <c r="J15" s="214" t="s">
        <v>160</v>
      </c>
      <c r="K15" s="214" t="s">
        <v>160</v>
      </c>
      <c r="L15" s="215">
        <v>0.33679999999999999</v>
      </c>
      <c r="M15" s="239">
        <f t="shared" si="2"/>
        <v>0.83499999999999996</v>
      </c>
      <c r="N15" s="216">
        <f t="shared" si="0"/>
        <v>0.5</v>
      </c>
      <c r="Z15" s="219"/>
    </row>
    <row r="16" spans="2:47" s="218" customFormat="1" ht="207" customHeight="1" thickBot="1" x14ac:dyDescent="1.55">
      <c r="B16" s="210">
        <v>10</v>
      </c>
      <c r="C16" s="416" t="s">
        <v>1398</v>
      </c>
      <c r="D16" s="417"/>
      <c r="E16" s="417"/>
      <c r="F16" s="418"/>
      <c r="G16" s="211" t="s">
        <v>1399</v>
      </c>
      <c r="H16" s="220">
        <f>H15</f>
        <v>0.83499999999999996</v>
      </c>
      <c r="I16" s="221">
        <v>1</v>
      </c>
      <c r="J16" s="214" t="s">
        <v>160</v>
      </c>
      <c r="K16" s="214" t="s">
        <v>160</v>
      </c>
      <c r="L16" s="215">
        <f>L15</f>
        <v>0.33679999999999999</v>
      </c>
      <c r="M16" s="239">
        <f>H16*I16</f>
        <v>0.83499999999999996</v>
      </c>
      <c r="N16" s="216">
        <f t="shared" si="0"/>
        <v>0.5</v>
      </c>
      <c r="Z16" s="219"/>
    </row>
    <row r="17" spans="2:26" s="218" customFormat="1" ht="155.1" customHeight="1" thickBot="1" x14ac:dyDescent="1.55">
      <c r="B17" s="210">
        <v>11</v>
      </c>
      <c r="C17" s="425" t="s">
        <v>1339</v>
      </c>
      <c r="D17" s="426"/>
      <c r="E17" s="426"/>
      <c r="F17" s="427"/>
      <c r="G17" s="211" t="s">
        <v>76</v>
      </c>
      <c r="H17" s="212">
        <v>1.22</v>
      </c>
      <c r="I17" s="213">
        <v>1</v>
      </c>
      <c r="J17" s="214">
        <v>5486</v>
      </c>
      <c r="K17" s="214">
        <v>5486</v>
      </c>
      <c r="L17" s="215">
        <v>0.126</v>
      </c>
      <c r="M17" s="239">
        <f>H17*K17/1000</f>
        <v>6.69292</v>
      </c>
      <c r="N17" s="216">
        <f>ROUND(M17*I17-I17*L17,1)</f>
        <v>6.6</v>
      </c>
      <c r="Z17" s="219"/>
    </row>
    <row r="18" spans="2:26" s="218" customFormat="1" ht="155.1" customHeight="1" thickBot="1" x14ac:dyDescent="1.55">
      <c r="B18" s="210">
        <v>12</v>
      </c>
      <c r="C18" s="425" t="s">
        <v>1338</v>
      </c>
      <c r="D18" s="426"/>
      <c r="E18" s="426"/>
      <c r="F18" s="427"/>
      <c r="G18" s="211" t="s">
        <v>76</v>
      </c>
      <c r="H18" s="212">
        <v>1.22</v>
      </c>
      <c r="I18" s="213">
        <v>1</v>
      </c>
      <c r="J18" s="214">
        <v>5486</v>
      </c>
      <c r="K18" s="214">
        <v>5486</v>
      </c>
      <c r="L18" s="215">
        <v>0.15834000000000001</v>
      </c>
      <c r="M18" s="239">
        <f t="shared" ref="M18" si="3">H18*K18/1000</f>
        <v>6.69292</v>
      </c>
      <c r="N18" s="216">
        <f>ROUND(M18*I18-I18*L18,1)</f>
        <v>6.5</v>
      </c>
      <c r="Z18" s="219"/>
    </row>
    <row r="19" spans="2:26" s="218" customFormat="1" ht="155.1" customHeight="1" thickBot="1" x14ac:dyDescent="1.55">
      <c r="B19" s="210">
        <v>13</v>
      </c>
      <c r="C19" s="425" t="s">
        <v>1400</v>
      </c>
      <c r="D19" s="426"/>
      <c r="E19" s="426"/>
      <c r="F19" s="427"/>
      <c r="G19" s="211" t="s">
        <v>35</v>
      </c>
      <c r="H19" s="212">
        <v>0.94399999999999995</v>
      </c>
      <c r="I19" s="213">
        <v>2</v>
      </c>
      <c r="J19" s="214">
        <v>2948</v>
      </c>
      <c r="K19" s="214">
        <v>2771</v>
      </c>
      <c r="L19" s="215">
        <v>0</v>
      </c>
      <c r="M19" s="239">
        <f>ROUNDUP(H19*K19/1000,1)</f>
        <v>2.7</v>
      </c>
      <c r="N19" s="217">
        <f t="shared" ref="N19:N20" si="4">M19*I19-L19*I19</f>
        <v>5.4</v>
      </c>
    </row>
    <row r="20" spans="2:26" s="218" customFormat="1" ht="155.1" customHeight="1" thickBot="1" x14ac:dyDescent="1.55">
      <c r="B20" s="210">
        <v>14</v>
      </c>
      <c r="C20" s="425" t="s">
        <v>1401</v>
      </c>
      <c r="D20" s="426"/>
      <c r="E20" s="426"/>
      <c r="F20" s="427"/>
      <c r="G20" s="211" t="s">
        <v>35</v>
      </c>
      <c r="H20" s="212">
        <v>0.94399999999999995</v>
      </c>
      <c r="I20" s="213">
        <v>1</v>
      </c>
      <c r="J20" s="214">
        <v>1629</v>
      </c>
      <c r="K20" s="214">
        <v>1629</v>
      </c>
      <c r="L20" s="215">
        <v>0</v>
      </c>
      <c r="M20" s="239">
        <f>ROUNDUP(H20*K20/1000,1)</f>
        <v>1.6</v>
      </c>
      <c r="N20" s="217">
        <f t="shared" si="4"/>
        <v>1.6</v>
      </c>
    </row>
    <row r="21" spans="2:26" s="218" customFormat="1" ht="165" customHeight="1" thickBot="1" x14ac:dyDescent="1.55">
      <c r="B21" s="210">
        <v>15</v>
      </c>
      <c r="C21" s="425" t="s">
        <v>1325</v>
      </c>
      <c r="D21" s="426"/>
      <c r="E21" s="426"/>
      <c r="F21" s="427"/>
      <c r="G21" s="211" t="s">
        <v>29</v>
      </c>
      <c r="H21" s="212">
        <v>1.284</v>
      </c>
      <c r="I21" s="213">
        <v>1</v>
      </c>
      <c r="J21" s="214">
        <v>1510</v>
      </c>
      <c r="K21" s="214">
        <v>1510</v>
      </c>
      <c r="L21" s="215">
        <v>0</v>
      </c>
      <c r="M21" s="239">
        <f t="shared" ref="M21" si="5">H21*K21/1000</f>
        <v>1.9388400000000001</v>
      </c>
      <c r="N21" s="216">
        <f t="shared" ref="N21" si="6">ROUND(M21*I21-I21*L21,1)</f>
        <v>1.9</v>
      </c>
      <c r="Z21" s="219"/>
    </row>
    <row r="22" spans="2:26" s="218" customFormat="1" ht="155.1" customHeight="1" thickBot="1" x14ac:dyDescent="1.55">
      <c r="B22" s="210">
        <v>16</v>
      </c>
      <c r="C22" s="425" t="s">
        <v>1331</v>
      </c>
      <c r="D22" s="426"/>
      <c r="E22" s="426"/>
      <c r="F22" s="427"/>
      <c r="G22" s="211" t="s">
        <v>35</v>
      </c>
      <c r="H22" s="212">
        <v>0.94399999999999995</v>
      </c>
      <c r="I22" s="213">
        <v>3</v>
      </c>
      <c r="J22" s="214">
        <v>1510</v>
      </c>
      <c r="K22" s="214">
        <v>1510</v>
      </c>
      <c r="L22" s="215">
        <v>0</v>
      </c>
      <c r="M22" s="239">
        <f>H22*K22/1000</f>
        <v>1.4254399999999998</v>
      </c>
      <c r="N22" s="216">
        <f>ROUND(M22*I22-I22*L22,1)</f>
        <v>4.3</v>
      </c>
      <c r="Z22" s="219"/>
    </row>
    <row r="23" spans="2:26" s="218" customFormat="1" ht="155.1" customHeight="1" thickBot="1" x14ac:dyDescent="1.55">
      <c r="B23" s="210">
        <v>17</v>
      </c>
      <c r="C23" s="425" t="s">
        <v>1402</v>
      </c>
      <c r="D23" s="426"/>
      <c r="E23" s="426"/>
      <c r="F23" s="427"/>
      <c r="G23" s="211" t="s">
        <v>35</v>
      </c>
      <c r="H23" s="212">
        <v>0.94399999999999995</v>
      </c>
      <c r="I23" s="213">
        <v>2</v>
      </c>
      <c r="J23" s="214">
        <v>2402</v>
      </c>
      <c r="K23" s="214">
        <v>2251</v>
      </c>
      <c r="L23" s="215">
        <v>0</v>
      </c>
      <c r="M23" s="239">
        <f t="shared" ref="M23" si="7">H23*K23/1000</f>
        <v>2.1249440000000002</v>
      </c>
      <c r="N23" s="216">
        <f>ROUND(M23*I23-I23*L23,1)</f>
        <v>4.2</v>
      </c>
      <c r="Z23" s="219"/>
    </row>
    <row r="24" spans="2:26" s="218" customFormat="1" ht="155.1" customHeight="1" thickBot="1" x14ac:dyDescent="1.55">
      <c r="B24" s="210">
        <v>18</v>
      </c>
      <c r="C24" s="425" t="s">
        <v>1332</v>
      </c>
      <c r="D24" s="426"/>
      <c r="E24" s="426"/>
      <c r="F24" s="427"/>
      <c r="G24" s="211" t="s">
        <v>35</v>
      </c>
      <c r="H24" s="212">
        <v>0.94399999999999995</v>
      </c>
      <c r="I24" s="213">
        <v>1</v>
      </c>
      <c r="J24" s="214">
        <v>1817</v>
      </c>
      <c r="K24" s="214">
        <v>1735</v>
      </c>
      <c r="L24" s="215">
        <v>0</v>
      </c>
      <c r="M24" s="239">
        <f>H24*K24/1000</f>
        <v>1.63784</v>
      </c>
      <c r="N24" s="216">
        <f>ROUND(M24*I24-I24*L24,1)</f>
        <v>1.6</v>
      </c>
      <c r="Z24" s="219"/>
    </row>
    <row r="25" spans="2:26" s="218" customFormat="1" ht="197.25" customHeight="1" thickBot="1" x14ac:dyDescent="1.55">
      <c r="B25" s="210">
        <v>19</v>
      </c>
      <c r="C25" s="431" t="s">
        <v>1403</v>
      </c>
      <c r="D25" s="432"/>
      <c r="E25" s="432"/>
      <c r="F25" s="433"/>
      <c r="G25" s="211" t="s">
        <v>27</v>
      </c>
      <c r="H25" s="212">
        <v>1.8280000000000001</v>
      </c>
      <c r="I25" s="213">
        <v>1</v>
      </c>
      <c r="J25" s="214">
        <v>5181</v>
      </c>
      <c r="K25" s="214">
        <v>5181</v>
      </c>
      <c r="L25" s="215">
        <f>0.5*0.85*0.308+0.5*1.9*0.308</f>
        <v>0.42349999999999999</v>
      </c>
      <c r="M25" s="239">
        <f>K25*H25/1000</f>
        <v>9.4708680000000012</v>
      </c>
      <c r="N25" s="216">
        <f t="shared" ref="N25:N26" si="8">ROUND(M25*I25-I25*L25,1)</f>
        <v>9</v>
      </c>
      <c r="Z25" s="219"/>
    </row>
    <row r="26" spans="2:26" s="218" customFormat="1" ht="189.75" customHeight="1" thickBot="1" x14ac:dyDescent="1.55">
      <c r="B26" s="210">
        <v>20</v>
      </c>
      <c r="C26" s="431" t="s">
        <v>1404</v>
      </c>
      <c r="D26" s="432"/>
      <c r="E26" s="432"/>
      <c r="F26" s="433"/>
      <c r="G26" s="211" t="s">
        <v>27</v>
      </c>
      <c r="H26" s="212">
        <v>1.8280000000000001</v>
      </c>
      <c r="I26" s="213">
        <v>1</v>
      </c>
      <c r="J26" s="214">
        <v>5181</v>
      </c>
      <c r="K26" s="214">
        <v>5181</v>
      </c>
      <c r="L26" s="215">
        <f>0.5*0.85*0.308</f>
        <v>0.13089999999999999</v>
      </c>
      <c r="M26" s="239">
        <f>K26*H26/1000</f>
        <v>9.4708680000000012</v>
      </c>
      <c r="N26" s="216">
        <f t="shared" si="8"/>
        <v>9.3000000000000007</v>
      </c>
      <c r="Z26" s="219"/>
    </row>
    <row r="27" spans="2:26" s="218" customFormat="1" ht="249.95" customHeight="1" thickBot="1" x14ac:dyDescent="1.55">
      <c r="B27" s="210">
        <v>21</v>
      </c>
      <c r="C27" s="428" t="s">
        <v>1405</v>
      </c>
      <c r="D27" s="429"/>
      <c r="E27" s="429"/>
      <c r="F27" s="430"/>
      <c r="G27" s="222" t="s">
        <v>1220</v>
      </c>
      <c r="H27" s="223">
        <v>3.58</v>
      </c>
      <c r="I27" s="224">
        <v>1</v>
      </c>
      <c r="J27" s="214" t="s">
        <v>160</v>
      </c>
      <c r="K27" s="214" t="s">
        <v>160</v>
      </c>
      <c r="L27" s="225">
        <f>1.9*0.308</f>
        <v>0.58519999999999994</v>
      </c>
      <c r="M27" s="226">
        <f>H27</f>
        <v>3.58</v>
      </c>
      <c r="N27" s="227">
        <f>ROUND(M27*I27-L27*I27,1)</f>
        <v>3</v>
      </c>
      <c r="Z27" s="219"/>
    </row>
    <row r="28" spans="2:26" s="50" customFormat="1" ht="156" customHeight="1" thickBot="1" x14ac:dyDescent="1.1000000000000001">
      <c r="B28" s="419" t="s">
        <v>30</v>
      </c>
      <c r="C28" s="420"/>
      <c r="D28" s="420"/>
      <c r="E28" s="420"/>
      <c r="F28" s="420"/>
      <c r="G28" s="420"/>
      <c r="H28" s="420"/>
      <c r="I28" s="420"/>
      <c r="J28" s="420"/>
      <c r="K28" s="420"/>
      <c r="L28" s="420"/>
      <c r="M28" s="421"/>
      <c r="N28" s="229">
        <f>SUM(N7:N27)</f>
        <v>92.2</v>
      </c>
    </row>
    <row r="29" spans="2:26" s="50" customFormat="1" ht="200.1" customHeight="1" thickBot="1" x14ac:dyDescent="1.1000000000000001">
      <c r="B29" s="437" t="s">
        <v>1351</v>
      </c>
      <c r="C29" s="438"/>
      <c r="D29" s="438"/>
      <c r="E29" s="438"/>
      <c r="F29" s="438"/>
      <c r="G29" s="438"/>
      <c r="H29" s="438"/>
      <c r="I29" s="438"/>
      <c r="J29" s="438"/>
      <c r="K29" s="438"/>
      <c r="L29" s="438"/>
      <c r="M29" s="439"/>
      <c r="N29" s="240">
        <f>N28*2</f>
        <v>184.4</v>
      </c>
    </row>
    <row r="30" spans="2:26" s="235" customFormat="1" ht="189.75" customHeight="1" x14ac:dyDescent="0.25">
      <c r="B30" s="422" t="s">
        <v>320</v>
      </c>
      <c r="C30" s="422"/>
      <c r="D30" s="422"/>
      <c r="E30" s="422"/>
      <c r="F30" s="422"/>
      <c r="G30" s="422"/>
      <c r="H30" s="422"/>
      <c r="I30" s="422" t="s">
        <v>319</v>
      </c>
      <c r="J30" s="422"/>
      <c r="K30" s="422"/>
      <c r="L30" s="422"/>
      <c r="M30" s="422"/>
      <c r="N30" s="422"/>
    </row>
    <row r="31" spans="2:26" s="51" customFormat="1" ht="409.5" customHeight="1" thickBot="1" x14ac:dyDescent="1.1499999999999999">
      <c r="B31" s="423"/>
      <c r="C31" s="423"/>
      <c r="D31" s="423"/>
      <c r="E31" s="423"/>
      <c r="F31" s="423"/>
      <c r="G31" s="423"/>
      <c r="H31" s="423"/>
      <c r="I31" s="423"/>
      <c r="J31" s="423"/>
      <c r="K31" s="423"/>
      <c r="L31" s="423"/>
      <c r="M31" s="423"/>
      <c r="N31" s="423"/>
    </row>
    <row r="32" spans="2:26" s="58" customFormat="1" ht="129.75" customHeight="1" thickBot="1" x14ac:dyDescent="1.1499999999999999">
      <c r="B32" s="53" t="s">
        <v>45</v>
      </c>
      <c r="C32" s="54"/>
      <c r="D32" s="54"/>
      <c r="E32" s="54"/>
      <c r="F32" s="54"/>
      <c r="G32" s="54"/>
      <c r="H32" s="54"/>
      <c r="I32" s="54"/>
      <c r="J32" s="54"/>
      <c r="K32" s="54"/>
      <c r="L32" s="54"/>
      <c r="M32" s="54"/>
      <c r="N32" s="55"/>
      <c r="O32" s="56"/>
      <c r="P32" s="68"/>
      <c r="Q32" s="35"/>
      <c r="R32" s="35"/>
    </row>
    <row r="33" s="51" customFormat="1" ht="174.95" customHeight="1" x14ac:dyDescent="1.1000000000000001"/>
  </sheetData>
  <mergeCells count="33">
    <mergeCell ref="C11:F11"/>
    <mergeCell ref="B2:F3"/>
    <mergeCell ref="G2:K4"/>
    <mergeCell ref="L2:N3"/>
    <mergeCell ref="B4:F4"/>
    <mergeCell ref="L4:N4"/>
    <mergeCell ref="B5:N5"/>
    <mergeCell ref="B6:N6"/>
    <mergeCell ref="C7:F7"/>
    <mergeCell ref="C8:F8"/>
    <mergeCell ref="C9:F9"/>
    <mergeCell ref="C10:F10"/>
    <mergeCell ref="C22:F22"/>
    <mergeCell ref="C12:F12"/>
    <mergeCell ref="C13:F13"/>
    <mergeCell ref="C14:F14"/>
    <mergeCell ref="AK14:AT14"/>
    <mergeCell ref="C15:F15"/>
    <mergeCell ref="C16:F16"/>
    <mergeCell ref="C17:F17"/>
    <mergeCell ref="C18:F18"/>
    <mergeCell ref="C19:F19"/>
    <mergeCell ref="C20:F20"/>
    <mergeCell ref="C21:F21"/>
    <mergeCell ref="B30:H31"/>
    <mergeCell ref="I30:N31"/>
    <mergeCell ref="B29:M29"/>
    <mergeCell ref="C23:F23"/>
    <mergeCell ref="C24:F24"/>
    <mergeCell ref="C25:F25"/>
    <mergeCell ref="C26:F26"/>
    <mergeCell ref="C27:F27"/>
    <mergeCell ref="B28:M28"/>
  </mergeCells>
  <printOptions horizontalCentered="1"/>
  <pageMargins left="0.25" right="0.25" top="0.25" bottom="0.25" header="0.5" footer="0.255"/>
  <pageSetup paperSize="9" scale="10" orientation="portrait" r:id="rId1"/>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F83AA-3815-495F-9C44-523D84C8FAD7}">
  <sheetPr>
    <tabColor rgb="FFFF0000"/>
    <pageSetUpPr fitToPage="1"/>
  </sheetPr>
  <dimension ref="B1:O35"/>
  <sheetViews>
    <sheetView rightToLeft="1" view="pageBreakPreview"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1456</v>
      </c>
      <c r="G11" s="332"/>
      <c r="H11" s="332"/>
      <c r="I11" s="333"/>
      <c r="J11" s="331" t="s">
        <v>1466</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1459</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827</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1465</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15.75" customHeight="1" thickBot="1" x14ac:dyDescent="0.3">
      <c r="B27" s="398"/>
      <c r="C27" s="401"/>
      <c r="D27" s="402"/>
      <c r="E27" s="401"/>
      <c r="F27" s="402"/>
      <c r="G27" s="402"/>
      <c r="H27" s="404"/>
      <c r="I27" s="401"/>
      <c r="J27" s="404"/>
      <c r="K27" s="401"/>
      <c r="L27" s="402"/>
      <c r="M27" s="404"/>
    </row>
    <row r="28" spans="2:15" ht="36" customHeight="1" x14ac:dyDescent="0.25">
      <c r="B28" s="405">
        <v>21</v>
      </c>
      <c r="C28" s="312">
        <v>641903122</v>
      </c>
      <c r="D28" s="313"/>
      <c r="E28" s="322" t="s">
        <v>828</v>
      </c>
      <c r="F28" s="323"/>
      <c r="G28" s="323"/>
      <c r="H28" s="324"/>
      <c r="I28" s="318" t="s">
        <v>1464</v>
      </c>
      <c r="J28" s="319"/>
      <c r="K28" s="322" t="s">
        <v>16</v>
      </c>
      <c r="L28" s="323"/>
      <c r="M28" s="324"/>
    </row>
    <row r="29" spans="2:15" ht="57" customHeight="1" thickBot="1" x14ac:dyDescent="0.3">
      <c r="B29" s="406"/>
      <c r="C29" s="314"/>
      <c r="D29" s="315"/>
      <c r="E29" s="328"/>
      <c r="F29" s="329"/>
      <c r="G29" s="329"/>
      <c r="H29" s="330"/>
      <c r="I29" s="320"/>
      <c r="J29" s="321"/>
      <c r="K29" s="328"/>
      <c r="L29" s="329"/>
      <c r="M29" s="330"/>
      <c r="O29" s="108"/>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82" customFormat="1" ht="25.5" customHeight="1" thickBot="1" x14ac:dyDescent="0.3">
      <c r="B35" s="370" t="s">
        <v>47</v>
      </c>
      <c r="C35" s="371"/>
      <c r="D35" s="371"/>
      <c r="E35" s="371"/>
      <c r="F35" s="371"/>
      <c r="G35" s="371"/>
      <c r="H35" s="371"/>
      <c r="I35" s="371"/>
      <c r="J35" s="371"/>
      <c r="K35" s="371"/>
      <c r="L35" s="371"/>
      <c r="M35" s="372"/>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2826241"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2826241" r:id="rId4"/>
      </mc:Fallback>
    </mc:AlternateContent>
  </oleObjects>
  <mc:AlternateContent xmlns:mc="http://schemas.openxmlformats.org/markup-compatibility/2006">
    <mc:Choice Requires="x14">
      <controls>
        <mc:AlternateContent xmlns:mc="http://schemas.openxmlformats.org/markup-compatibility/2006">
          <mc:Choice Requires="x14">
            <control shapeId="2826242"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2826243"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2826244"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2826245"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2826246"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C1964-A714-448E-8F53-EF5575677477}">
  <sheetPr>
    <tabColor theme="9" tint="-0.249977111117893"/>
    <pageSetUpPr fitToPage="1"/>
  </sheetPr>
  <dimension ref="B1:AU33"/>
  <sheetViews>
    <sheetView rightToLeft="1" view="pageBreakPreview" zoomScale="20" zoomScaleNormal="100" zoomScaleSheetLayoutView="20" workbookViewId="0">
      <selection activeCell="B5" sqref="B5:N5"/>
    </sheetView>
  </sheetViews>
  <sheetFormatPr defaultRowHeight="23.25" x14ac:dyDescent="0.35"/>
  <cols>
    <col min="2" max="2" width="25.7109375" customWidth="1"/>
    <col min="3" max="3" width="32" customWidth="1"/>
    <col min="4" max="4" width="20.42578125" customWidth="1"/>
    <col min="5" max="5" width="44.5703125" customWidth="1"/>
    <col min="6" max="6" width="103.5703125" style="5" customWidth="1"/>
    <col min="7" max="7" width="170.140625" bestFit="1" customWidth="1"/>
    <col min="8" max="8" width="71.42578125" bestFit="1" customWidth="1"/>
    <col min="9" max="9" width="25.85546875" bestFit="1" customWidth="1"/>
    <col min="10" max="10" width="75.140625" bestFit="1" customWidth="1"/>
    <col min="11" max="11" width="95.42578125" bestFit="1" customWidth="1"/>
    <col min="12" max="12" width="105.855468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44.42578125" bestFit="1" customWidth="1"/>
    <col min="29" max="29" width="3.5703125" customWidth="1"/>
    <col min="30" max="33" width="9.140625" hidden="1" customWidth="1"/>
    <col min="36" max="36" width="49.85546875" customWidth="1"/>
    <col min="38" max="38" width="49.140625" customWidth="1"/>
  </cols>
  <sheetData>
    <row r="1" spans="2:47" ht="24" thickBot="1" x14ac:dyDescent="0.4"/>
    <row r="2" spans="2:47" ht="234" customHeight="1" x14ac:dyDescent="0.25">
      <c r="B2" s="440"/>
      <c r="C2" s="440"/>
      <c r="D2" s="440"/>
      <c r="E2" s="440"/>
      <c r="F2" s="440"/>
      <c r="G2" s="472" t="s">
        <v>1444</v>
      </c>
      <c r="H2" s="473"/>
      <c r="I2" s="473"/>
      <c r="J2" s="473"/>
      <c r="K2" s="474"/>
      <c r="L2" s="440"/>
      <c r="M2" s="440"/>
      <c r="N2" s="440"/>
    </row>
    <row r="3" spans="2:47" ht="353.25" customHeight="1" x14ac:dyDescent="0.25">
      <c r="B3" s="471"/>
      <c r="C3" s="471"/>
      <c r="D3" s="471"/>
      <c r="E3" s="471"/>
      <c r="F3" s="471"/>
      <c r="G3" s="475"/>
      <c r="H3" s="476"/>
      <c r="I3" s="476"/>
      <c r="J3" s="476"/>
      <c r="K3" s="477"/>
      <c r="L3" s="471"/>
      <c r="M3" s="471"/>
      <c r="N3" s="471"/>
    </row>
    <row r="4" spans="2:47" ht="181.5" customHeight="1" thickBot="1" x14ac:dyDescent="0.3">
      <c r="B4" s="441"/>
      <c r="C4" s="441"/>
      <c r="D4" s="441"/>
      <c r="E4" s="441"/>
      <c r="F4" s="441"/>
      <c r="G4" s="478"/>
      <c r="H4" s="479"/>
      <c r="I4" s="479"/>
      <c r="J4" s="479"/>
      <c r="K4" s="480"/>
      <c r="L4" s="441"/>
      <c r="M4" s="441"/>
      <c r="N4" s="441"/>
      <c r="V4" s="6"/>
      <c r="W4" s="6"/>
      <c r="X4" s="6"/>
      <c r="Y4" s="6"/>
      <c r="Z4" s="6"/>
      <c r="AA4" s="6"/>
      <c r="AB4" s="6"/>
      <c r="AC4" s="6"/>
      <c r="AD4" s="6"/>
      <c r="AE4" s="6"/>
      <c r="AF4" s="6"/>
      <c r="AG4" s="6"/>
      <c r="AH4" s="6"/>
      <c r="AI4" s="6"/>
      <c r="AJ4" s="6"/>
      <c r="AK4" s="6"/>
      <c r="AL4" s="6"/>
      <c r="AM4" s="6"/>
      <c r="AN4" s="6"/>
      <c r="AO4" s="6"/>
      <c r="AP4" s="6"/>
      <c r="AQ4" s="6"/>
      <c r="AR4" s="6"/>
      <c r="AS4" s="6"/>
      <c r="AT4" s="6"/>
      <c r="AU4" s="6"/>
    </row>
    <row r="5" spans="2:47" ht="218.25" customHeight="1" thickBot="1" x14ac:dyDescent="0.3">
      <c r="B5" s="448" t="s">
        <v>1384</v>
      </c>
      <c r="C5" s="449"/>
      <c r="D5" s="449"/>
      <c r="E5" s="449"/>
      <c r="F5" s="449"/>
      <c r="G5" s="449"/>
      <c r="H5" s="449"/>
      <c r="I5" s="449"/>
      <c r="J5" s="449"/>
      <c r="K5" s="449"/>
      <c r="L5" s="449"/>
      <c r="M5" s="449"/>
      <c r="N5" s="450"/>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165.75" customHeight="1" thickBot="1" x14ac:dyDescent="1.1499999999999999">
      <c r="B6" s="241" t="s">
        <v>21</v>
      </c>
      <c r="C6" s="242"/>
      <c r="D6" s="242"/>
      <c r="E6" s="242"/>
      <c r="F6" s="242"/>
      <c r="G6" s="242"/>
      <c r="H6" s="242"/>
      <c r="I6" s="242"/>
      <c r="J6" s="242"/>
      <c r="K6" s="242"/>
      <c r="L6" s="242"/>
      <c r="M6" s="242"/>
      <c r="N6" s="243"/>
      <c r="Z6" s="209"/>
    </row>
    <row r="7" spans="2:47" s="218" customFormat="1" ht="155.1" customHeight="1" thickBot="1" x14ac:dyDescent="1.55">
      <c r="B7" s="210">
        <v>1</v>
      </c>
      <c r="C7" s="425" t="s">
        <v>1388</v>
      </c>
      <c r="D7" s="426"/>
      <c r="E7" s="426"/>
      <c r="F7" s="427"/>
      <c r="G7" s="211" t="s">
        <v>76</v>
      </c>
      <c r="H7" s="212">
        <v>1.22</v>
      </c>
      <c r="I7" s="213">
        <v>1</v>
      </c>
      <c r="J7" s="214">
        <v>3659</v>
      </c>
      <c r="K7" s="214">
        <v>3569</v>
      </c>
      <c r="L7" s="215">
        <f>0.126+0.114</f>
        <v>0.24</v>
      </c>
      <c r="M7" s="239">
        <f>H7*K7/1000</f>
        <v>4.3541800000000004</v>
      </c>
      <c r="N7" s="216">
        <f t="shared" ref="N7:N16" si="0">ROUND(M7*I7-I7*L7,1)</f>
        <v>4.0999999999999996</v>
      </c>
      <c r="Z7" s="219"/>
    </row>
    <row r="8" spans="2:47" s="218" customFormat="1" ht="155.1" customHeight="1" thickBot="1" x14ac:dyDescent="1.55">
      <c r="B8" s="210">
        <v>2</v>
      </c>
      <c r="C8" s="425" t="s">
        <v>1146</v>
      </c>
      <c r="D8" s="426"/>
      <c r="E8" s="426"/>
      <c r="F8" s="427"/>
      <c r="G8" s="211" t="s">
        <v>76</v>
      </c>
      <c r="H8" s="212">
        <v>1.22</v>
      </c>
      <c r="I8" s="213">
        <v>1</v>
      </c>
      <c r="J8" s="214">
        <v>3909</v>
      </c>
      <c r="K8" s="214">
        <v>3847</v>
      </c>
      <c r="L8" s="215">
        <f>0.126+0.114</f>
        <v>0.24</v>
      </c>
      <c r="M8" s="239">
        <f>H8*K8/1000</f>
        <v>4.6933400000000001</v>
      </c>
      <c r="N8" s="216">
        <f t="shared" si="0"/>
        <v>4.5</v>
      </c>
      <c r="Z8" s="219"/>
    </row>
    <row r="9" spans="2:47" s="218" customFormat="1" ht="155.1" customHeight="1" thickBot="1" x14ac:dyDescent="1.55">
      <c r="B9" s="210">
        <v>3</v>
      </c>
      <c r="C9" s="425" t="s">
        <v>1389</v>
      </c>
      <c r="D9" s="426"/>
      <c r="E9" s="426"/>
      <c r="F9" s="427"/>
      <c r="G9" s="211" t="s">
        <v>76</v>
      </c>
      <c r="H9" s="212">
        <v>1.22</v>
      </c>
      <c r="I9" s="213">
        <v>1</v>
      </c>
      <c r="J9" s="214">
        <v>7829</v>
      </c>
      <c r="K9" s="214">
        <v>7829</v>
      </c>
      <c r="L9" s="215">
        <f>0.252+0.1088</f>
        <v>0.36080000000000001</v>
      </c>
      <c r="M9" s="239">
        <f>H9*K9/1000</f>
        <v>9.55138</v>
      </c>
      <c r="N9" s="216">
        <f t="shared" si="0"/>
        <v>9.1999999999999993</v>
      </c>
      <c r="Z9" s="219"/>
    </row>
    <row r="10" spans="2:47" s="218" customFormat="1" ht="155.1" customHeight="1" thickBot="1" x14ac:dyDescent="1.55">
      <c r="B10" s="210">
        <v>4</v>
      </c>
      <c r="C10" s="425" t="s">
        <v>1390</v>
      </c>
      <c r="D10" s="426"/>
      <c r="E10" s="426"/>
      <c r="F10" s="427"/>
      <c r="G10" s="211" t="s">
        <v>76</v>
      </c>
      <c r="H10" s="212">
        <v>1.22</v>
      </c>
      <c r="I10" s="213">
        <v>1</v>
      </c>
      <c r="J10" s="214">
        <v>3659</v>
      </c>
      <c r="K10" s="214">
        <v>3569</v>
      </c>
      <c r="L10" s="215">
        <f>0.126+0.114</f>
        <v>0.24</v>
      </c>
      <c r="M10" s="239">
        <f t="shared" ref="M10:M11" si="1">H10*K10/1000</f>
        <v>4.3541800000000004</v>
      </c>
      <c r="N10" s="216">
        <f t="shared" si="0"/>
        <v>4.0999999999999996</v>
      </c>
      <c r="Z10" s="219"/>
    </row>
    <row r="11" spans="2:47" s="218" customFormat="1" ht="155.1" customHeight="1" thickBot="1" x14ac:dyDescent="1.55">
      <c r="B11" s="210">
        <v>5</v>
      </c>
      <c r="C11" s="425" t="s">
        <v>863</v>
      </c>
      <c r="D11" s="426"/>
      <c r="E11" s="426"/>
      <c r="F11" s="427"/>
      <c r="G11" s="211" t="s">
        <v>76</v>
      </c>
      <c r="H11" s="212">
        <v>1.22</v>
      </c>
      <c r="I11" s="213">
        <v>1</v>
      </c>
      <c r="J11" s="214">
        <v>3909</v>
      </c>
      <c r="K11" s="214">
        <v>3847</v>
      </c>
      <c r="L11" s="215">
        <f>0.126+0.114</f>
        <v>0.24</v>
      </c>
      <c r="M11" s="239">
        <f t="shared" si="1"/>
        <v>4.6933400000000001</v>
      </c>
      <c r="N11" s="216">
        <f t="shared" si="0"/>
        <v>4.5</v>
      </c>
      <c r="Z11" s="219"/>
    </row>
    <row r="12" spans="2:47" s="218" customFormat="1" ht="155.1" customHeight="1" thickBot="1" x14ac:dyDescent="1.55">
      <c r="B12" s="210">
        <v>6</v>
      </c>
      <c r="C12" s="425" t="s">
        <v>1391</v>
      </c>
      <c r="D12" s="426"/>
      <c r="E12" s="426"/>
      <c r="F12" s="427"/>
      <c r="G12" s="211" t="s">
        <v>76</v>
      </c>
      <c r="H12" s="212">
        <v>1.22</v>
      </c>
      <c r="I12" s="213">
        <v>1</v>
      </c>
      <c r="J12" s="214">
        <v>7829</v>
      </c>
      <c r="K12" s="214">
        <v>7829</v>
      </c>
      <c r="L12" s="215">
        <v>0.252</v>
      </c>
      <c r="M12" s="239">
        <f>H12*K12/1000</f>
        <v>9.55138</v>
      </c>
      <c r="N12" s="216">
        <f t="shared" si="0"/>
        <v>9.3000000000000007</v>
      </c>
      <c r="Z12" s="219"/>
    </row>
    <row r="13" spans="2:47" s="218" customFormat="1" ht="210.75" customHeight="1" thickBot="1" x14ac:dyDescent="1.55">
      <c r="B13" s="210">
        <v>7</v>
      </c>
      <c r="C13" s="416" t="s">
        <v>1392</v>
      </c>
      <c r="D13" s="417"/>
      <c r="E13" s="417"/>
      <c r="F13" s="418"/>
      <c r="G13" s="211" t="s">
        <v>1233</v>
      </c>
      <c r="H13" s="220">
        <v>2.0419999999999998</v>
      </c>
      <c r="I13" s="221">
        <v>0</v>
      </c>
      <c r="J13" s="214" t="s">
        <v>160</v>
      </c>
      <c r="K13" s="214" t="s">
        <v>160</v>
      </c>
      <c r="L13" s="215">
        <f>0.85*0.308+6*2*0.3*0.21</f>
        <v>1.0177999999999998</v>
      </c>
      <c r="M13" s="239">
        <f t="shared" ref="M13:M15" si="2">H13*I13</f>
        <v>0</v>
      </c>
      <c r="N13" s="216">
        <f t="shared" si="0"/>
        <v>0</v>
      </c>
      <c r="Z13" s="219"/>
    </row>
    <row r="14" spans="2:47" s="218" customFormat="1" ht="210.75" customHeight="1" thickBot="1" x14ac:dyDescent="1.55">
      <c r="B14" s="210">
        <v>8</v>
      </c>
      <c r="C14" s="416" t="s">
        <v>1393</v>
      </c>
      <c r="D14" s="417"/>
      <c r="E14" s="417"/>
      <c r="F14" s="418"/>
      <c r="G14" s="211" t="s">
        <v>1394</v>
      </c>
      <c r="H14" s="220">
        <v>1.8951720000000001</v>
      </c>
      <c r="I14" s="221">
        <v>0</v>
      </c>
      <c r="J14" s="214" t="s">
        <v>160</v>
      </c>
      <c r="K14" s="214" t="s">
        <v>160</v>
      </c>
      <c r="L14" s="215">
        <v>0.751525</v>
      </c>
      <c r="M14" s="239">
        <f t="shared" si="2"/>
        <v>0</v>
      </c>
      <c r="N14" s="216">
        <f t="shared" si="0"/>
        <v>0</v>
      </c>
      <c r="Z14" s="219"/>
      <c r="AK14" s="424" t="s">
        <v>1395</v>
      </c>
      <c r="AL14" s="424"/>
      <c r="AM14" s="424"/>
      <c r="AN14" s="424"/>
      <c r="AO14" s="424"/>
      <c r="AP14" s="424"/>
      <c r="AQ14" s="424"/>
      <c r="AR14" s="424"/>
      <c r="AS14" s="424"/>
      <c r="AT14" s="424"/>
    </row>
    <row r="15" spans="2:47" s="218" customFormat="1" ht="210.75" customHeight="1" thickBot="1" x14ac:dyDescent="1.55">
      <c r="B15" s="210">
        <v>9</v>
      </c>
      <c r="C15" s="416" t="s">
        <v>1396</v>
      </c>
      <c r="D15" s="417"/>
      <c r="E15" s="417"/>
      <c r="F15" s="418"/>
      <c r="G15" s="211" t="s">
        <v>1397</v>
      </c>
      <c r="H15" s="220">
        <v>0.83499999999999996</v>
      </c>
      <c r="I15" s="221">
        <v>0</v>
      </c>
      <c r="J15" s="214" t="s">
        <v>160</v>
      </c>
      <c r="K15" s="214" t="s">
        <v>160</v>
      </c>
      <c r="L15" s="215">
        <v>0.33679999999999999</v>
      </c>
      <c r="M15" s="239">
        <f t="shared" si="2"/>
        <v>0</v>
      </c>
      <c r="N15" s="216">
        <f t="shared" si="0"/>
        <v>0</v>
      </c>
      <c r="Z15" s="219"/>
    </row>
    <row r="16" spans="2:47" s="218" customFormat="1" ht="207" customHeight="1" thickBot="1" x14ac:dyDescent="1.55">
      <c r="B16" s="210">
        <v>10</v>
      </c>
      <c r="C16" s="416" t="s">
        <v>1398</v>
      </c>
      <c r="D16" s="417"/>
      <c r="E16" s="417"/>
      <c r="F16" s="418"/>
      <c r="G16" s="211" t="s">
        <v>1399</v>
      </c>
      <c r="H16" s="220">
        <f>H15</f>
        <v>0.83499999999999996</v>
      </c>
      <c r="I16" s="221">
        <v>0</v>
      </c>
      <c r="J16" s="214" t="s">
        <v>160</v>
      </c>
      <c r="K16" s="214" t="s">
        <v>160</v>
      </c>
      <c r="L16" s="215">
        <f>L15</f>
        <v>0.33679999999999999</v>
      </c>
      <c r="M16" s="239">
        <f>H16*I16</f>
        <v>0</v>
      </c>
      <c r="N16" s="216">
        <f t="shared" si="0"/>
        <v>0</v>
      </c>
      <c r="Z16" s="219"/>
    </row>
    <row r="17" spans="2:26" s="218" customFormat="1" ht="155.1" customHeight="1" thickBot="1" x14ac:dyDescent="1.55">
      <c r="B17" s="210">
        <v>11</v>
      </c>
      <c r="C17" s="425" t="s">
        <v>1339</v>
      </c>
      <c r="D17" s="426"/>
      <c r="E17" s="426"/>
      <c r="F17" s="427"/>
      <c r="G17" s="211" t="s">
        <v>76</v>
      </c>
      <c r="H17" s="212">
        <v>1.22</v>
      </c>
      <c r="I17" s="213">
        <v>1</v>
      </c>
      <c r="J17" s="214">
        <v>5486</v>
      </c>
      <c r="K17" s="214">
        <v>5486</v>
      </c>
      <c r="L17" s="215">
        <v>0.126</v>
      </c>
      <c r="M17" s="239">
        <f>H17*K17/1000</f>
        <v>6.69292</v>
      </c>
      <c r="N17" s="216">
        <f>ROUND(M17*I17-I17*L17,1)</f>
        <v>6.6</v>
      </c>
      <c r="Z17" s="219"/>
    </row>
    <row r="18" spans="2:26" s="218" customFormat="1" ht="155.1" customHeight="1" thickBot="1" x14ac:dyDescent="1.55">
      <c r="B18" s="210">
        <v>12</v>
      </c>
      <c r="C18" s="425" t="s">
        <v>1338</v>
      </c>
      <c r="D18" s="426"/>
      <c r="E18" s="426"/>
      <c r="F18" s="427"/>
      <c r="G18" s="211" t="s">
        <v>76</v>
      </c>
      <c r="H18" s="212">
        <v>1.22</v>
      </c>
      <c r="I18" s="213">
        <v>1</v>
      </c>
      <c r="J18" s="214">
        <v>5486</v>
      </c>
      <c r="K18" s="214">
        <v>5486</v>
      </c>
      <c r="L18" s="215">
        <v>0.15834000000000001</v>
      </c>
      <c r="M18" s="239">
        <f t="shared" ref="M18" si="3">H18*K18/1000</f>
        <v>6.69292</v>
      </c>
      <c r="N18" s="216">
        <f>ROUND(M18*I18-I18*L18,1)</f>
        <v>6.5</v>
      </c>
      <c r="Z18" s="219"/>
    </row>
    <row r="19" spans="2:26" s="218" customFormat="1" ht="155.1" customHeight="1" thickBot="1" x14ac:dyDescent="1.55">
      <c r="B19" s="210">
        <v>13</v>
      </c>
      <c r="C19" s="425" t="s">
        <v>1400</v>
      </c>
      <c r="D19" s="426"/>
      <c r="E19" s="426"/>
      <c r="F19" s="427"/>
      <c r="G19" s="211" t="s">
        <v>35</v>
      </c>
      <c r="H19" s="212">
        <v>0.94399999999999995</v>
      </c>
      <c r="I19" s="213">
        <v>2</v>
      </c>
      <c r="J19" s="214">
        <v>2948</v>
      </c>
      <c r="K19" s="214">
        <v>2771</v>
      </c>
      <c r="L19" s="215">
        <v>0</v>
      </c>
      <c r="M19" s="239">
        <f>ROUNDUP(H19*K19/1000,1)</f>
        <v>2.7</v>
      </c>
      <c r="N19" s="217">
        <f t="shared" ref="N19:N20" si="4">M19*I19-L19*I19</f>
        <v>5.4</v>
      </c>
    </row>
    <row r="20" spans="2:26" s="218" customFormat="1" ht="155.1" customHeight="1" thickBot="1" x14ac:dyDescent="1.55">
      <c r="B20" s="210">
        <v>14</v>
      </c>
      <c r="C20" s="425" t="s">
        <v>1401</v>
      </c>
      <c r="D20" s="426"/>
      <c r="E20" s="426"/>
      <c r="F20" s="427"/>
      <c r="G20" s="211" t="s">
        <v>35</v>
      </c>
      <c r="H20" s="212">
        <v>0.94399999999999995</v>
      </c>
      <c r="I20" s="213">
        <v>1</v>
      </c>
      <c r="J20" s="214">
        <v>1629</v>
      </c>
      <c r="K20" s="214">
        <v>1629</v>
      </c>
      <c r="L20" s="215">
        <v>0</v>
      </c>
      <c r="M20" s="239">
        <f>ROUNDUP(H20*K20/1000,1)</f>
        <v>1.6</v>
      </c>
      <c r="N20" s="217">
        <f t="shared" si="4"/>
        <v>1.6</v>
      </c>
    </row>
    <row r="21" spans="2:26" s="218" customFormat="1" ht="165" customHeight="1" thickBot="1" x14ac:dyDescent="1.55">
      <c r="B21" s="210">
        <v>15</v>
      </c>
      <c r="C21" s="425" t="s">
        <v>1325</v>
      </c>
      <c r="D21" s="426"/>
      <c r="E21" s="426"/>
      <c r="F21" s="427"/>
      <c r="G21" s="211" t="s">
        <v>29</v>
      </c>
      <c r="H21" s="212">
        <v>1.284</v>
      </c>
      <c r="I21" s="213">
        <v>0</v>
      </c>
      <c r="J21" s="214">
        <v>1510</v>
      </c>
      <c r="K21" s="214">
        <v>1510</v>
      </c>
      <c r="L21" s="215">
        <v>0</v>
      </c>
      <c r="M21" s="239">
        <f t="shared" ref="M21" si="5">H21*K21/1000</f>
        <v>1.9388400000000001</v>
      </c>
      <c r="N21" s="216">
        <f t="shared" ref="N21" si="6">ROUND(M21*I21-I21*L21,1)</f>
        <v>0</v>
      </c>
      <c r="Z21" s="219"/>
    </row>
    <row r="22" spans="2:26" s="218" customFormat="1" ht="155.1" customHeight="1" thickBot="1" x14ac:dyDescent="1.55">
      <c r="B22" s="210">
        <v>16</v>
      </c>
      <c r="C22" s="425" t="s">
        <v>1331</v>
      </c>
      <c r="D22" s="426"/>
      <c r="E22" s="426"/>
      <c r="F22" s="427"/>
      <c r="G22" s="211" t="s">
        <v>35</v>
      </c>
      <c r="H22" s="212">
        <v>0.94399999999999995</v>
      </c>
      <c r="I22" s="213">
        <v>3</v>
      </c>
      <c r="J22" s="214">
        <v>1510</v>
      </c>
      <c r="K22" s="214">
        <v>1510</v>
      </c>
      <c r="L22" s="215">
        <v>0</v>
      </c>
      <c r="M22" s="239">
        <f>H22*K22/1000</f>
        <v>1.4254399999999998</v>
      </c>
      <c r="N22" s="216">
        <f>ROUND(M22*I22-I22*L22,1)</f>
        <v>4.3</v>
      </c>
      <c r="Z22" s="219"/>
    </row>
    <row r="23" spans="2:26" s="218" customFormat="1" ht="155.1" customHeight="1" thickBot="1" x14ac:dyDescent="1.55">
      <c r="B23" s="210">
        <v>17</v>
      </c>
      <c r="C23" s="425" t="s">
        <v>1402</v>
      </c>
      <c r="D23" s="426"/>
      <c r="E23" s="426"/>
      <c r="F23" s="427"/>
      <c r="G23" s="211" t="s">
        <v>35</v>
      </c>
      <c r="H23" s="212">
        <v>0.94399999999999995</v>
      </c>
      <c r="I23" s="213">
        <v>2</v>
      </c>
      <c r="J23" s="214">
        <v>2402</v>
      </c>
      <c r="K23" s="214">
        <v>2251</v>
      </c>
      <c r="L23" s="215">
        <v>0</v>
      </c>
      <c r="M23" s="239">
        <f t="shared" ref="M23" si="7">H23*K23/1000</f>
        <v>2.1249440000000002</v>
      </c>
      <c r="N23" s="216">
        <f>ROUND(M23*I23-I23*L23,1)</f>
        <v>4.2</v>
      </c>
      <c r="Z23" s="219"/>
    </row>
    <row r="24" spans="2:26" s="218" customFormat="1" ht="155.1" customHeight="1" thickBot="1" x14ac:dyDescent="1.55">
      <c r="B24" s="210">
        <v>18</v>
      </c>
      <c r="C24" s="425" t="s">
        <v>1332</v>
      </c>
      <c r="D24" s="426"/>
      <c r="E24" s="426"/>
      <c r="F24" s="427"/>
      <c r="G24" s="211" t="s">
        <v>35</v>
      </c>
      <c r="H24" s="212">
        <v>0.94399999999999995</v>
      </c>
      <c r="I24" s="213">
        <v>1</v>
      </c>
      <c r="J24" s="214">
        <v>1817</v>
      </c>
      <c r="K24" s="214">
        <v>1735</v>
      </c>
      <c r="L24" s="215">
        <v>0</v>
      </c>
      <c r="M24" s="239">
        <f>H24*K24/1000</f>
        <v>1.63784</v>
      </c>
      <c r="N24" s="216">
        <f>ROUND(M24*I24-I24*L24,1)</f>
        <v>1.6</v>
      </c>
      <c r="Z24" s="219"/>
    </row>
    <row r="25" spans="2:26" s="218" customFormat="1" ht="197.25" customHeight="1" thickBot="1" x14ac:dyDescent="1.55">
      <c r="B25" s="210">
        <v>19</v>
      </c>
      <c r="C25" s="431" t="s">
        <v>1403</v>
      </c>
      <c r="D25" s="432"/>
      <c r="E25" s="432"/>
      <c r="F25" s="433"/>
      <c r="G25" s="211" t="s">
        <v>27</v>
      </c>
      <c r="H25" s="212">
        <v>1.8280000000000001</v>
      </c>
      <c r="I25" s="213">
        <v>0</v>
      </c>
      <c r="J25" s="214">
        <v>5181</v>
      </c>
      <c r="K25" s="214">
        <v>5181</v>
      </c>
      <c r="L25" s="215">
        <f>0.5*0.85*0.308+0.5*1.9*0.308</f>
        <v>0.42349999999999999</v>
      </c>
      <c r="M25" s="239">
        <f>K25*H25/1000</f>
        <v>9.4708680000000012</v>
      </c>
      <c r="N25" s="216">
        <f t="shared" ref="N25:N26" si="8">ROUND(M25*I25-I25*L25,1)</f>
        <v>0</v>
      </c>
      <c r="Z25" s="219"/>
    </row>
    <row r="26" spans="2:26" s="218" customFormat="1" ht="189.75" customHeight="1" thickBot="1" x14ac:dyDescent="1.55">
      <c r="B26" s="210">
        <v>20</v>
      </c>
      <c r="C26" s="431" t="s">
        <v>1404</v>
      </c>
      <c r="D26" s="432"/>
      <c r="E26" s="432"/>
      <c r="F26" s="433"/>
      <c r="G26" s="211" t="s">
        <v>27</v>
      </c>
      <c r="H26" s="212">
        <v>1.8280000000000001</v>
      </c>
      <c r="I26" s="213">
        <v>0</v>
      </c>
      <c r="J26" s="214">
        <v>5181</v>
      </c>
      <c r="K26" s="214">
        <v>5181</v>
      </c>
      <c r="L26" s="215">
        <f>0.5*0.85*0.308</f>
        <v>0.13089999999999999</v>
      </c>
      <c r="M26" s="239">
        <f>K26*H26/1000</f>
        <v>9.4708680000000012</v>
      </c>
      <c r="N26" s="216">
        <f t="shared" si="8"/>
        <v>0</v>
      </c>
      <c r="Z26" s="219"/>
    </row>
    <row r="27" spans="2:26" s="218" customFormat="1" ht="249.95" customHeight="1" thickBot="1" x14ac:dyDescent="1.55">
      <c r="B27" s="210">
        <v>21</v>
      </c>
      <c r="C27" s="428" t="s">
        <v>1405</v>
      </c>
      <c r="D27" s="429"/>
      <c r="E27" s="429"/>
      <c r="F27" s="430"/>
      <c r="G27" s="222" t="s">
        <v>1220</v>
      </c>
      <c r="H27" s="223">
        <v>3.58</v>
      </c>
      <c r="I27" s="224">
        <v>0</v>
      </c>
      <c r="J27" s="214" t="s">
        <v>160</v>
      </c>
      <c r="K27" s="214" t="s">
        <v>160</v>
      </c>
      <c r="L27" s="225">
        <f>1.9*0.308</f>
        <v>0.58519999999999994</v>
      </c>
      <c r="M27" s="226">
        <f>H27</f>
        <v>3.58</v>
      </c>
      <c r="N27" s="227">
        <f>ROUND(M27*I27-L27*I27,1)</f>
        <v>0</v>
      </c>
      <c r="Z27" s="219"/>
    </row>
    <row r="28" spans="2:26" s="50" customFormat="1" ht="152.25" customHeight="1" thickBot="1" x14ac:dyDescent="1.1000000000000001">
      <c r="B28" s="419" t="s">
        <v>30</v>
      </c>
      <c r="C28" s="420"/>
      <c r="D28" s="420"/>
      <c r="E28" s="420"/>
      <c r="F28" s="420"/>
      <c r="G28" s="420"/>
      <c r="H28" s="420"/>
      <c r="I28" s="420"/>
      <c r="J28" s="420"/>
      <c r="K28" s="420"/>
      <c r="L28" s="420"/>
      <c r="M28" s="421"/>
      <c r="N28" s="229">
        <f>SUM(N7:N27)</f>
        <v>65.899999999999991</v>
      </c>
    </row>
    <row r="29" spans="2:26" s="50" customFormat="1" ht="200.1" customHeight="1" thickBot="1" x14ac:dyDescent="1.1000000000000001">
      <c r="B29" s="437" t="s">
        <v>1351</v>
      </c>
      <c r="C29" s="438"/>
      <c r="D29" s="438"/>
      <c r="E29" s="438"/>
      <c r="F29" s="438"/>
      <c r="G29" s="438"/>
      <c r="H29" s="438"/>
      <c r="I29" s="438"/>
      <c r="J29" s="438"/>
      <c r="K29" s="438"/>
      <c r="L29" s="438"/>
      <c r="M29" s="439"/>
      <c r="N29" s="240">
        <f>N28*2</f>
        <v>131.79999999999998</v>
      </c>
    </row>
    <row r="30" spans="2:26" s="235" customFormat="1" ht="189.75" customHeight="1" x14ac:dyDescent="0.25">
      <c r="B30" s="422" t="s">
        <v>320</v>
      </c>
      <c r="C30" s="422"/>
      <c r="D30" s="422"/>
      <c r="E30" s="422"/>
      <c r="F30" s="422"/>
      <c r="G30" s="422"/>
      <c r="H30" s="422"/>
      <c r="I30" s="422" t="s">
        <v>319</v>
      </c>
      <c r="J30" s="422"/>
      <c r="K30" s="422"/>
      <c r="L30" s="422"/>
      <c r="M30" s="422"/>
      <c r="N30" s="422"/>
    </row>
    <row r="31" spans="2:26" s="51" customFormat="1" ht="409.5" customHeight="1" thickBot="1" x14ac:dyDescent="1.1499999999999999">
      <c r="B31" s="423"/>
      <c r="C31" s="423"/>
      <c r="D31" s="423"/>
      <c r="E31" s="423"/>
      <c r="F31" s="423"/>
      <c r="G31" s="423"/>
      <c r="H31" s="423"/>
      <c r="I31" s="423"/>
      <c r="J31" s="423"/>
      <c r="K31" s="423"/>
      <c r="L31" s="423"/>
      <c r="M31" s="423"/>
      <c r="N31" s="423"/>
    </row>
    <row r="32" spans="2:26" s="58" customFormat="1" ht="129.75" customHeight="1" thickBot="1" x14ac:dyDescent="1.1499999999999999">
      <c r="B32" s="53" t="s">
        <v>45</v>
      </c>
      <c r="C32" s="54"/>
      <c r="D32" s="54"/>
      <c r="E32" s="54"/>
      <c r="F32" s="54"/>
      <c r="G32" s="54"/>
      <c r="H32" s="54"/>
      <c r="I32" s="54"/>
      <c r="J32" s="54"/>
      <c r="K32" s="54"/>
      <c r="L32" s="54"/>
      <c r="M32" s="54"/>
      <c r="N32" s="55"/>
      <c r="O32" s="56"/>
      <c r="P32" s="68"/>
      <c r="Q32" s="35"/>
      <c r="R32" s="35"/>
    </row>
    <row r="33" s="51" customFormat="1" ht="174.95" customHeight="1" x14ac:dyDescent="1.1000000000000001"/>
  </sheetData>
  <mergeCells count="32">
    <mergeCell ref="B5:N5"/>
    <mergeCell ref="B2:F3"/>
    <mergeCell ref="G2:K4"/>
    <mergeCell ref="L2:N3"/>
    <mergeCell ref="B4:F4"/>
    <mergeCell ref="L4:N4"/>
    <mergeCell ref="C27:F27"/>
    <mergeCell ref="C17:F17"/>
    <mergeCell ref="C7:F7"/>
    <mergeCell ref="C8:F8"/>
    <mergeCell ref="C9:F9"/>
    <mergeCell ref="C10:F10"/>
    <mergeCell ref="C11:F11"/>
    <mergeCell ref="C12:F12"/>
    <mergeCell ref="C13:F13"/>
    <mergeCell ref="C14:F14"/>
    <mergeCell ref="B28:M28"/>
    <mergeCell ref="AK14:AT14"/>
    <mergeCell ref="C15:F15"/>
    <mergeCell ref="C16:F16"/>
    <mergeCell ref="B30:H31"/>
    <mergeCell ref="I30:N31"/>
    <mergeCell ref="B29:M29"/>
    <mergeCell ref="C18:F18"/>
    <mergeCell ref="C19:F19"/>
    <mergeCell ref="C20:F20"/>
    <mergeCell ref="C21:F21"/>
    <mergeCell ref="C22:F22"/>
    <mergeCell ref="C23:F23"/>
    <mergeCell ref="C24:F24"/>
    <mergeCell ref="C25:F25"/>
    <mergeCell ref="C26:F26"/>
  </mergeCells>
  <printOptions horizontalCentered="1"/>
  <pageMargins left="0.25" right="0.25" top="0.25" bottom="0.25" header="0.5" footer="0.255"/>
  <pageSetup paperSize="9" scale="10" orientation="portrait" r:id="rId1"/>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38171-5A61-48CC-9FF0-787FEC2E9572}">
  <sheetPr>
    <tabColor rgb="FFFFC000"/>
    <pageSetUpPr fitToPage="1"/>
  </sheetPr>
  <dimension ref="A1:AG35"/>
  <sheetViews>
    <sheetView rightToLeft="1" view="pageBreakPreview"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5" max="15" width="12.8554687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1455</v>
      </c>
      <c r="G11" s="332"/>
      <c r="H11" s="332"/>
      <c r="I11" s="333"/>
      <c r="J11" s="331" t="s">
        <v>1466</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1459</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824</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1461</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9.75" customHeight="1" thickBot="1" x14ac:dyDescent="0.3">
      <c r="B27" s="398"/>
      <c r="C27" s="401"/>
      <c r="D27" s="402"/>
      <c r="E27" s="401"/>
      <c r="F27" s="402"/>
      <c r="G27" s="402"/>
      <c r="H27" s="404"/>
      <c r="I27" s="401"/>
      <c r="J27" s="404"/>
      <c r="K27" s="401"/>
      <c r="L27" s="402"/>
      <c r="M27" s="404"/>
    </row>
    <row r="28" spans="2:15" ht="36" customHeight="1" x14ac:dyDescent="0.25">
      <c r="B28" s="405">
        <v>17</v>
      </c>
      <c r="C28" s="312">
        <v>641903107</v>
      </c>
      <c r="D28" s="313"/>
      <c r="E28" s="322" t="s">
        <v>826</v>
      </c>
      <c r="F28" s="323"/>
      <c r="G28" s="323"/>
      <c r="H28" s="324"/>
      <c r="I28" s="318" t="s">
        <v>1460</v>
      </c>
      <c r="J28" s="319"/>
      <c r="K28" s="322" t="s">
        <v>16</v>
      </c>
      <c r="L28" s="323"/>
      <c r="M28" s="324"/>
    </row>
    <row r="29" spans="2:15" ht="45" customHeight="1" thickBot="1" x14ac:dyDescent="0.3">
      <c r="B29" s="406"/>
      <c r="C29" s="314"/>
      <c r="D29" s="315"/>
      <c r="E29" s="328"/>
      <c r="F29" s="329"/>
      <c r="G29" s="329"/>
      <c r="H29" s="330"/>
      <c r="I29" s="320"/>
      <c r="J29" s="321"/>
      <c r="K29" s="328"/>
      <c r="L29" s="329"/>
      <c r="M29" s="330"/>
      <c r="O29" s="192"/>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85" customFormat="1" ht="25.5" customHeight="1" thickBot="1" x14ac:dyDescent="0.3">
      <c r="A35" s="84"/>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2827265"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2827265" r:id="rId4"/>
      </mc:Fallback>
    </mc:AlternateContent>
  </oleObjects>
  <mc:AlternateContent xmlns:mc="http://schemas.openxmlformats.org/markup-compatibility/2006">
    <mc:Choice Requires="x14">
      <controls>
        <mc:AlternateContent xmlns:mc="http://schemas.openxmlformats.org/markup-compatibility/2006">
          <mc:Choice Requires="x14">
            <control shapeId="2827266"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2827267"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2827268"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2827269"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2827270"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E7EB7-84C1-42CD-9700-93FEB34C78C0}">
  <sheetPr>
    <tabColor theme="9" tint="-0.249977111117893"/>
    <pageSetUpPr fitToPage="1"/>
  </sheetPr>
  <dimension ref="B1:AU33"/>
  <sheetViews>
    <sheetView rightToLeft="1" view="pageBreakPreview" zoomScale="20" zoomScaleNormal="100" zoomScaleSheetLayoutView="20" workbookViewId="0">
      <selection activeCell="K10" sqref="K10"/>
    </sheetView>
  </sheetViews>
  <sheetFormatPr defaultRowHeight="23.25" x14ac:dyDescent="0.35"/>
  <cols>
    <col min="2" max="2" width="25.7109375" customWidth="1"/>
    <col min="3" max="3" width="32" customWidth="1"/>
    <col min="4" max="4" width="20.42578125" customWidth="1"/>
    <col min="5" max="5" width="44.5703125" customWidth="1"/>
    <col min="6" max="6" width="103.5703125" style="5" customWidth="1"/>
    <col min="7" max="7" width="170.140625" bestFit="1" customWidth="1"/>
    <col min="8" max="8" width="71.42578125" bestFit="1" customWidth="1"/>
    <col min="9" max="9" width="25.85546875" bestFit="1" customWidth="1"/>
    <col min="10" max="10" width="75.140625" bestFit="1" customWidth="1"/>
    <col min="11" max="11" width="95.42578125" bestFit="1" customWidth="1"/>
    <col min="12" max="12" width="105.855468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44.42578125" bestFit="1" customWidth="1"/>
    <col min="29" max="29" width="3.5703125" customWidth="1"/>
    <col min="30" max="33" width="9.140625" hidden="1" customWidth="1"/>
    <col min="36" max="36" width="49.85546875" customWidth="1"/>
    <col min="38" max="38" width="49.140625" customWidth="1"/>
  </cols>
  <sheetData>
    <row r="1" spans="2:47" ht="24" thickBot="1" x14ac:dyDescent="0.4"/>
    <row r="2" spans="2:47" ht="234" customHeight="1" x14ac:dyDescent="0.25">
      <c r="B2" s="440"/>
      <c r="C2" s="440"/>
      <c r="D2" s="440"/>
      <c r="E2" s="440"/>
      <c r="F2" s="440"/>
      <c r="G2" s="472" t="s">
        <v>1440</v>
      </c>
      <c r="H2" s="473"/>
      <c r="I2" s="473"/>
      <c r="J2" s="473"/>
      <c r="K2" s="474"/>
      <c r="L2" s="440"/>
      <c r="M2" s="440"/>
      <c r="N2" s="440"/>
    </row>
    <row r="3" spans="2:47" ht="353.25" customHeight="1" x14ac:dyDescent="0.25">
      <c r="B3" s="471"/>
      <c r="C3" s="471"/>
      <c r="D3" s="471"/>
      <c r="E3" s="471"/>
      <c r="F3" s="471"/>
      <c r="G3" s="475"/>
      <c r="H3" s="476"/>
      <c r="I3" s="476"/>
      <c r="J3" s="476"/>
      <c r="K3" s="477"/>
      <c r="L3" s="471"/>
      <c r="M3" s="471"/>
      <c r="N3" s="471"/>
    </row>
    <row r="4" spans="2:47" ht="181.5" customHeight="1" thickBot="1" x14ac:dyDescent="0.3">
      <c r="B4" s="441"/>
      <c r="C4" s="441"/>
      <c r="D4" s="441"/>
      <c r="E4" s="441"/>
      <c r="F4" s="441"/>
      <c r="G4" s="478"/>
      <c r="H4" s="479"/>
      <c r="I4" s="479"/>
      <c r="J4" s="479"/>
      <c r="K4" s="480"/>
      <c r="L4" s="441"/>
      <c r="M4" s="441"/>
      <c r="N4" s="441"/>
      <c r="V4" s="6"/>
      <c r="W4" s="6"/>
      <c r="X4" s="6"/>
      <c r="Y4" s="6"/>
      <c r="Z4" s="6"/>
      <c r="AA4" s="6"/>
      <c r="AB4" s="6"/>
      <c r="AC4" s="6"/>
      <c r="AD4" s="6"/>
      <c r="AE4" s="6"/>
      <c r="AF4" s="6"/>
      <c r="AG4" s="6"/>
      <c r="AH4" s="6"/>
      <c r="AI4" s="6"/>
      <c r="AJ4" s="6"/>
      <c r="AK4" s="6"/>
      <c r="AL4" s="6"/>
      <c r="AM4" s="6"/>
      <c r="AN4" s="6"/>
      <c r="AO4" s="6"/>
      <c r="AP4" s="6"/>
      <c r="AQ4" s="6"/>
      <c r="AR4" s="6"/>
      <c r="AS4" s="6"/>
      <c r="AT4" s="6"/>
      <c r="AU4" s="6"/>
    </row>
    <row r="5" spans="2:47" ht="180.75" customHeight="1" thickBot="1" x14ac:dyDescent="0.3">
      <c r="B5" s="448" t="s">
        <v>823</v>
      </c>
      <c r="C5" s="449"/>
      <c r="D5" s="449"/>
      <c r="E5" s="449"/>
      <c r="F5" s="449"/>
      <c r="G5" s="449"/>
      <c r="H5" s="449"/>
      <c r="I5" s="449"/>
      <c r="J5" s="449"/>
      <c r="K5" s="449"/>
      <c r="L5" s="449"/>
      <c r="M5" s="449"/>
      <c r="N5" s="450"/>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165.75" customHeight="1" thickBot="1" x14ac:dyDescent="1.1499999999999999">
      <c r="B6" s="481" t="s">
        <v>21</v>
      </c>
      <c r="C6" s="482"/>
      <c r="D6" s="482"/>
      <c r="E6" s="482"/>
      <c r="F6" s="482"/>
      <c r="G6" s="482"/>
      <c r="H6" s="482"/>
      <c r="I6" s="482"/>
      <c r="J6" s="482"/>
      <c r="K6" s="482"/>
      <c r="L6" s="482"/>
      <c r="M6" s="482"/>
      <c r="N6" s="483"/>
      <c r="Z6" s="209"/>
    </row>
    <row r="7" spans="2:47" s="218" customFormat="1" ht="155.1" customHeight="1" thickBot="1" x14ac:dyDescent="1.55">
      <c r="B7" s="210">
        <v>1</v>
      </c>
      <c r="C7" s="425" t="s">
        <v>1388</v>
      </c>
      <c r="D7" s="426"/>
      <c r="E7" s="426"/>
      <c r="F7" s="427"/>
      <c r="G7" s="211" t="s">
        <v>76</v>
      </c>
      <c r="H7" s="212">
        <v>1.22</v>
      </c>
      <c r="I7" s="213">
        <v>1</v>
      </c>
      <c r="J7" s="214">
        <v>3659</v>
      </c>
      <c r="K7" s="214">
        <v>3569</v>
      </c>
      <c r="L7" s="215">
        <f>0.126+0.114</f>
        <v>0.24</v>
      </c>
      <c r="M7" s="239">
        <f>H7*K7/1000</f>
        <v>4.3541800000000004</v>
      </c>
      <c r="N7" s="216">
        <f t="shared" ref="N7:N16" si="0">ROUND(M7*I7-I7*L7,1)</f>
        <v>4.0999999999999996</v>
      </c>
      <c r="Z7" s="219"/>
    </row>
    <row r="8" spans="2:47" s="218" customFormat="1" ht="155.1" customHeight="1" thickBot="1" x14ac:dyDescent="1.55">
      <c r="B8" s="210">
        <v>2</v>
      </c>
      <c r="C8" s="425" t="s">
        <v>1146</v>
      </c>
      <c r="D8" s="426"/>
      <c r="E8" s="426"/>
      <c r="F8" s="427"/>
      <c r="G8" s="211" t="s">
        <v>76</v>
      </c>
      <c r="H8" s="212">
        <v>1.22</v>
      </c>
      <c r="I8" s="213">
        <v>1</v>
      </c>
      <c r="J8" s="214">
        <v>3909</v>
      </c>
      <c r="K8" s="214">
        <v>3847</v>
      </c>
      <c r="L8" s="215">
        <f>0.126+0.114</f>
        <v>0.24</v>
      </c>
      <c r="M8" s="239">
        <f>H8*K8/1000</f>
        <v>4.6933400000000001</v>
      </c>
      <c r="N8" s="216">
        <f t="shared" si="0"/>
        <v>4.5</v>
      </c>
      <c r="Z8" s="219"/>
    </row>
    <row r="9" spans="2:47" s="218" customFormat="1" ht="155.1" customHeight="1" thickBot="1" x14ac:dyDescent="1.55">
      <c r="B9" s="210">
        <v>3</v>
      </c>
      <c r="C9" s="425" t="s">
        <v>1389</v>
      </c>
      <c r="D9" s="426"/>
      <c r="E9" s="426"/>
      <c r="F9" s="427"/>
      <c r="G9" s="211" t="s">
        <v>76</v>
      </c>
      <c r="H9" s="212">
        <v>1.22</v>
      </c>
      <c r="I9" s="213">
        <v>1</v>
      </c>
      <c r="J9" s="214">
        <v>7829</v>
      </c>
      <c r="K9" s="214">
        <v>7829</v>
      </c>
      <c r="L9" s="215">
        <f>0.252+0.1088</f>
        <v>0.36080000000000001</v>
      </c>
      <c r="M9" s="239">
        <f>H9*K9/1000</f>
        <v>9.55138</v>
      </c>
      <c r="N9" s="216">
        <f t="shared" si="0"/>
        <v>9.1999999999999993</v>
      </c>
      <c r="Z9" s="219"/>
    </row>
    <row r="10" spans="2:47" s="218" customFormat="1" ht="155.1" customHeight="1" thickBot="1" x14ac:dyDescent="1.55">
      <c r="B10" s="210">
        <v>4</v>
      </c>
      <c r="C10" s="425" t="s">
        <v>1390</v>
      </c>
      <c r="D10" s="426"/>
      <c r="E10" s="426"/>
      <c r="F10" s="427"/>
      <c r="G10" s="211" t="s">
        <v>76</v>
      </c>
      <c r="H10" s="212">
        <v>1.22</v>
      </c>
      <c r="I10" s="213">
        <v>1</v>
      </c>
      <c r="J10" s="214">
        <v>3659</v>
      </c>
      <c r="K10" s="214">
        <v>3569</v>
      </c>
      <c r="L10" s="215">
        <f>0.126+0.114</f>
        <v>0.24</v>
      </c>
      <c r="M10" s="239">
        <f t="shared" ref="M10:M11" si="1">H10*K10/1000</f>
        <v>4.3541800000000004</v>
      </c>
      <c r="N10" s="216">
        <f t="shared" si="0"/>
        <v>4.0999999999999996</v>
      </c>
      <c r="Z10" s="219"/>
    </row>
    <row r="11" spans="2:47" s="218" customFormat="1" ht="155.1" customHeight="1" thickBot="1" x14ac:dyDescent="1.55">
      <c r="B11" s="210">
        <v>5</v>
      </c>
      <c r="C11" s="425" t="s">
        <v>863</v>
      </c>
      <c r="D11" s="426"/>
      <c r="E11" s="426"/>
      <c r="F11" s="427"/>
      <c r="G11" s="211" t="s">
        <v>76</v>
      </c>
      <c r="H11" s="212">
        <v>1.22</v>
      </c>
      <c r="I11" s="213">
        <v>1</v>
      </c>
      <c r="J11" s="214">
        <v>3909</v>
      </c>
      <c r="K11" s="214">
        <v>3847</v>
      </c>
      <c r="L11" s="215">
        <f>0.126+0.114</f>
        <v>0.24</v>
      </c>
      <c r="M11" s="239">
        <f t="shared" si="1"/>
        <v>4.6933400000000001</v>
      </c>
      <c r="N11" s="216">
        <f t="shared" si="0"/>
        <v>4.5</v>
      </c>
      <c r="Z11" s="219"/>
    </row>
    <row r="12" spans="2:47" s="218" customFormat="1" ht="155.1" customHeight="1" thickBot="1" x14ac:dyDescent="1.55">
      <c r="B12" s="210">
        <v>6</v>
      </c>
      <c r="C12" s="425" t="s">
        <v>1391</v>
      </c>
      <c r="D12" s="426"/>
      <c r="E12" s="426"/>
      <c r="F12" s="427"/>
      <c r="G12" s="211" t="s">
        <v>76</v>
      </c>
      <c r="H12" s="212">
        <v>1.22</v>
      </c>
      <c r="I12" s="213">
        <v>1</v>
      </c>
      <c r="J12" s="214">
        <v>7829</v>
      </c>
      <c r="K12" s="214">
        <v>7829</v>
      </c>
      <c r="L12" s="215">
        <v>0.252</v>
      </c>
      <c r="M12" s="239">
        <f>H12*K12/1000</f>
        <v>9.55138</v>
      </c>
      <c r="N12" s="216">
        <f t="shared" si="0"/>
        <v>9.3000000000000007</v>
      </c>
      <c r="Z12" s="219"/>
    </row>
    <row r="13" spans="2:47" s="218" customFormat="1" ht="210.75" customHeight="1" thickBot="1" x14ac:dyDescent="1.55">
      <c r="B13" s="210">
        <v>7</v>
      </c>
      <c r="C13" s="416" t="s">
        <v>1392</v>
      </c>
      <c r="D13" s="417"/>
      <c r="E13" s="417"/>
      <c r="F13" s="418"/>
      <c r="G13" s="211" t="s">
        <v>1233</v>
      </c>
      <c r="H13" s="220">
        <v>2.0419999999999998</v>
      </c>
      <c r="I13" s="221">
        <v>1</v>
      </c>
      <c r="J13" s="214" t="s">
        <v>160</v>
      </c>
      <c r="K13" s="214" t="s">
        <v>160</v>
      </c>
      <c r="L13" s="215">
        <f>0.85*0.308+6*2*0.3*0.21</f>
        <v>1.0177999999999998</v>
      </c>
      <c r="M13" s="239">
        <f t="shared" ref="M13:M15" si="2">H13*I13</f>
        <v>2.0419999999999998</v>
      </c>
      <c r="N13" s="216">
        <f t="shared" si="0"/>
        <v>1</v>
      </c>
      <c r="Z13" s="219"/>
    </row>
    <row r="14" spans="2:47" s="218" customFormat="1" ht="210.75" customHeight="1" thickBot="1" x14ac:dyDescent="1.55">
      <c r="B14" s="210">
        <v>8</v>
      </c>
      <c r="C14" s="416" t="s">
        <v>1393</v>
      </c>
      <c r="D14" s="417"/>
      <c r="E14" s="417"/>
      <c r="F14" s="418"/>
      <c r="G14" s="211" t="s">
        <v>1394</v>
      </c>
      <c r="H14" s="220">
        <v>1.8951720000000001</v>
      </c>
      <c r="I14" s="221">
        <v>1</v>
      </c>
      <c r="J14" s="214" t="s">
        <v>160</v>
      </c>
      <c r="K14" s="214" t="s">
        <v>160</v>
      </c>
      <c r="L14" s="215">
        <v>0.751525</v>
      </c>
      <c r="M14" s="239">
        <f t="shared" si="2"/>
        <v>1.8951720000000001</v>
      </c>
      <c r="N14" s="216">
        <f t="shared" si="0"/>
        <v>1.1000000000000001</v>
      </c>
      <c r="Z14" s="219"/>
      <c r="AK14" s="424" t="s">
        <v>1395</v>
      </c>
      <c r="AL14" s="424"/>
      <c r="AM14" s="424"/>
      <c r="AN14" s="424"/>
      <c r="AO14" s="424"/>
      <c r="AP14" s="424"/>
      <c r="AQ14" s="424"/>
      <c r="AR14" s="424"/>
      <c r="AS14" s="424"/>
      <c r="AT14" s="424"/>
    </row>
    <row r="15" spans="2:47" s="218" customFormat="1" ht="210.75" customHeight="1" thickBot="1" x14ac:dyDescent="1.55">
      <c r="B15" s="210">
        <v>9</v>
      </c>
      <c r="C15" s="416" t="s">
        <v>1396</v>
      </c>
      <c r="D15" s="417"/>
      <c r="E15" s="417"/>
      <c r="F15" s="418"/>
      <c r="G15" s="211" t="s">
        <v>1397</v>
      </c>
      <c r="H15" s="220">
        <v>0.83499999999999996</v>
      </c>
      <c r="I15" s="221">
        <v>1</v>
      </c>
      <c r="J15" s="214" t="s">
        <v>160</v>
      </c>
      <c r="K15" s="214" t="s">
        <v>160</v>
      </c>
      <c r="L15" s="215">
        <v>0.33679999999999999</v>
      </c>
      <c r="M15" s="239">
        <f t="shared" si="2"/>
        <v>0.83499999999999996</v>
      </c>
      <c r="N15" s="216">
        <f t="shared" si="0"/>
        <v>0.5</v>
      </c>
      <c r="Z15" s="219"/>
    </row>
    <row r="16" spans="2:47" s="218" customFormat="1" ht="207" customHeight="1" thickBot="1" x14ac:dyDescent="1.55">
      <c r="B16" s="210">
        <v>10</v>
      </c>
      <c r="C16" s="416" t="s">
        <v>1398</v>
      </c>
      <c r="D16" s="417"/>
      <c r="E16" s="417"/>
      <c r="F16" s="418"/>
      <c r="G16" s="211" t="s">
        <v>1399</v>
      </c>
      <c r="H16" s="220">
        <f>H15</f>
        <v>0.83499999999999996</v>
      </c>
      <c r="I16" s="221">
        <v>1</v>
      </c>
      <c r="J16" s="214" t="s">
        <v>160</v>
      </c>
      <c r="K16" s="214" t="s">
        <v>160</v>
      </c>
      <c r="L16" s="215">
        <f>L15</f>
        <v>0.33679999999999999</v>
      </c>
      <c r="M16" s="239">
        <f>H16*I16</f>
        <v>0.83499999999999996</v>
      </c>
      <c r="N16" s="216">
        <f t="shared" si="0"/>
        <v>0.5</v>
      </c>
      <c r="Z16" s="219"/>
    </row>
    <row r="17" spans="2:26" s="218" customFormat="1" ht="155.1" customHeight="1" thickBot="1" x14ac:dyDescent="1.55">
      <c r="B17" s="210">
        <v>11</v>
      </c>
      <c r="C17" s="425" t="s">
        <v>1339</v>
      </c>
      <c r="D17" s="426"/>
      <c r="E17" s="426"/>
      <c r="F17" s="427"/>
      <c r="G17" s="211" t="s">
        <v>76</v>
      </c>
      <c r="H17" s="212">
        <v>1.22</v>
      </c>
      <c r="I17" s="213">
        <v>1</v>
      </c>
      <c r="J17" s="214">
        <v>5486</v>
      </c>
      <c r="K17" s="214">
        <v>5486</v>
      </c>
      <c r="L17" s="215">
        <v>0.126</v>
      </c>
      <c r="M17" s="239">
        <f>H17*K17/1000</f>
        <v>6.69292</v>
      </c>
      <c r="N17" s="216">
        <f>ROUND(M17*I17-I17*L17,1)</f>
        <v>6.6</v>
      </c>
      <c r="Z17" s="219"/>
    </row>
    <row r="18" spans="2:26" s="218" customFormat="1" ht="155.1" customHeight="1" thickBot="1" x14ac:dyDescent="1.55">
      <c r="B18" s="210">
        <v>12</v>
      </c>
      <c r="C18" s="425" t="s">
        <v>1338</v>
      </c>
      <c r="D18" s="426"/>
      <c r="E18" s="426"/>
      <c r="F18" s="427"/>
      <c r="G18" s="211" t="s">
        <v>76</v>
      </c>
      <c r="H18" s="212">
        <v>1.22</v>
      </c>
      <c r="I18" s="213">
        <v>1</v>
      </c>
      <c r="J18" s="214">
        <v>5486</v>
      </c>
      <c r="K18" s="214">
        <v>5486</v>
      </c>
      <c r="L18" s="215">
        <v>0.15834000000000001</v>
      </c>
      <c r="M18" s="239">
        <f t="shared" ref="M18" si="3">H18*K18/1000</f>
        <v>6.69292</v>
      </c>
      <c r="N18" s="216">
        <f>ROUND(M18*I18-I18*L18,1)</f>
        <v>6.5</v>
      </c>
      <c r="Z18" s="219"/>
    </row>
    <row r="19" spans="2:26" s="218" customFormat="1" ht="155.1" customHeight="1" thickBot="1" x14ac:dyDescent="1.55">
      <c r="B19" s="210">
        <v>13</v>
      </c>
      <c r="C19" s="425" t="s">
        <v>1400</v>
      </c>
      <c r="D19" s="426"/>
      <c r="E19" s="426"/>
      <c r="F19" s="427"/>
      <c r="G19" s="211" t="s">
        <v>35</v>
      </c>
      <c r="H19" s="212">
        <v>0.94399999999999995</v>
      </c>
      <c r="I19" s="213">
        <v>2</v>
      </c>
      <c r="J19" s="214">
        <v>2948</v>
      </c>
      <c r="K19" s="214">
        <v>2771</v>
      </c>
      <c r="L19" s="215">
        <v>0</v>
      </c>
      <c r="M19" s="239">
        <f>ROUNDUP(H19*K19/1000,1)</f>
        <v>2.7</v>
      </c>
      <c r="N19" s="217">
        <f t="shared" ref="N19:N20" si="4">M19*I19-L19*I19</f>
        <v>5.4</v>
      </c>
    </row>
    <row r="20" spans="2:26" s="218" customFormat="1" ht="155.1" customHeight="1" thickBot="1" x14ac:dyDescent="1.55">
      <c r="B20" s="210">
        <v>14</v>
      </c>
      <c r="C20" s="425" t="s">
        <v>1401</v>
      </c>
      <c r="D20" s="426"/>
      <c r="E20" s="426"/>
      <c r="F20" s="427"/>
      <c r="G20" s="211" t="s">
        <v>35</v>
      </c>
      <c r="H20" s="212">
        <v>0.94399999999999995</v>
      </c>
      <c r="I20" s="213">
        <v>1</v>
      </c>
      <c r="J20" s="214">
        <v>1629</v>
      </c>
      <c r="K20" s="214">
        <v>1629</v>
      </c>
      <c r="L20" s="215">
        <v>0</v>
      </c>
      <c r="M20" s="239">
        <f>ROUNDUP(H20*K20/1000,1)</f>
        <v>1.6</v>
      </c>
      <c r="N20" s="217">
        <f t="shared" si="4"/>
        <v>1.6</v>
      </c>
    </row>
    <row r="21" spans="2:26" s="218" customFormat="1" ht="165" customHeight="1" thickBot="1" x14ac:dyDescent="1.55">
      <c r="B21" s="210">
        <v>15</v>
      </c>
      <c r="C21" s="425" t="s">
        <v>1325</v>
      </c>
      <c r="D21" s="426"/>
      <c r="E21" s="426"/>
      <c r="F21" s="427"/>
      <c r="G21" s="211" t="s">
        <v>29</v>
      </c>
      <c r="H21" s="212">
        <v>1.284</v>
      </c>
      <c r="I21" s="213">
        <v>1</v>
      </c>
      <c r="J21" s="214">
        <v>1510</v>
      </c>
      <c r="K21" s="214">
        <v>1510</v>
      </c>
      <c r="L21" s="215">
        <v>0</v>
      </c>
      <c r="M21" s="239">
        <f t="shared" ref="M21" si="5">H21*K21/1000</f>
        <v>1.9388400000000001</v>
      </c>
      <c r="N21" s="216">
        <f t="shared" ref="N21" si="6">ROUND(M21*I21-I21*L21,1)</f>
        <v>1.9</v>
      </c>
      <c r="Z21" s="219"/>
    </row>
    <row r="22" spans="2:26" s="218" customFormat="1" ht="155.1" customHeight="1" thickBot="1" x14ac:dyDescent="1.55">
      <c r="B22" s="210">
        <v>16</v>
      </c>
      <c r="C22" s="425" t="s">
        <v>1331</v>
      </c>
      <c r="D22" s="426"/>
      <c r="E22" s="426"/>
      <c r="F22" s="427"/>
      <c r="G22" s="211" t="s">
        <v>35</v>
      </c>
      <c r="H22" s="212">
        <v>0.94399999999999995</v>
      </c>
      <c r="I22" s="213">
        <v>3</v>
      </c>
      <c r="J22" s="214">
        <v>1510</v>
      </c>
      <c r="K22" s="214">
        <v>1510</v>
      </c>
      <c r="L22" s="215">
        <v>0</v>
      </c>
      <c r="M22" s="239">
        <f>H22*K22/1000</f>
        <v>1.4254399999999998</v>
      </c>
      <c r="N22" s="216">
        <f>ROUND(M22*I22-I22*L22,1)</f>
        <v>4.3</v>
      </c>
      <c r="Z22" s="219"/>
    </row>
    <row r="23" spans="2:26" s="218" customFormat="1" ht="155.1" customHeight="1" thickBot="1" x14ac:dyDescent="1.55">
      <c r="B23" s="210">
        <v>17</v>
      </c>
      <c r="C23" s="425" t="s">
        <v>1402</v>
      </c>
      <c r="D23" s="426"/>
      <c r="E23" s="426"/>
      <c r="F23" s="427"/>
      <c r="G23" s="211" t="s">
        <v>35</v>
      </c>
      <c r="H23" s="212">
        <v>0.94399999999999995</v>
      </c>
      <c r="I23" s="213">
        <v>2</v>
      </c>
      <c r="J23" s="214">
        <v>2402</v>
      </c>
      <c r="K23" s="214">
        <v>2251</v>
      </c>
      <c r="L23" s="215">
        <v>0</v>
      </c>
      <c r="M23" s="239">
        <f t="shared" ref="M23" si="7">H23*K23/1000</f>
        <v>2.1249440000000002</v>
      </c>
      <c r="N23" s="216">
        <f>ROUND(M23*I23-I23*L23,1)</f>
        <v>4.2</v>
      </c>
      <c r="Z23" s="219"/>
    </row>
    <row r="24" spans="2:26" s="218" customFormat="1" ht="155.1" customHeight="1" thickBot="1" x14ac:dyDescent="1.55">
      <c r="B24" s="210">
        <v>18</v>
      </c>
      <c r="C24" s="425" t="s">
        <v>1332</v>
      </c>
      <c r="D24" s="426"/>
      <c r="E24" s="426"/>
      <c r="F24" s="427"/>
      <c r="G24" s="211" t="s">
        <v>35</v>
      </c>
      <c r="H24" s="212">
        <v>0.94399999999999995</v>
      </c>
      <c r="I24" s="213">
        <v>1</v>
      </c>
      <c r="J24" s="214">
        <v>1817</v>
      </c>
      <c r="K24" s="214">
        <v>1735</v>
      </c>
      <c r="L24" s="215">
        <v>0</v>
      </c>
      <c r="M24" s="239">
        <f>H24*K24/1000</f>
        <v>1.63784</v>
      </c>
      <c r="N24" s="216">
        <f>ROUND(M24*I24-I24*L24,1)</f>
        <v>1.6</v>
      </c>
      <c r="Z24" s="219"/>
    </row>
    <row r="25" spans="2:26" s="218" customFormat="1" ht="197.25" customHeight="1" thickBot="1" x14ac:dyDescent="1.55">
      <c r="B25" s="210">
        <v>19</v>
      </c>
      <c r="C25" s="431" t="s">
        <v>1403</v>
      </c>
      <c r="D25" s="432"/>
      <c r="E25" s="432"/>
      <c r="F25" s="433"/>
      <c r="G25" s="211" t="s">
        <v>27</v>
      </c>
      <c r="H25" s="212">
        <v>1.8280000000000001</v>
      </c>
      <c r="I25" s="213">
        <v>1</v>
      </c>
      <c r="J25" s="214">
        <v>5181</v>
      </c>
      <c r="K25" s="214">
        <v>5181</v>
      </c>
      <c r="L25" s="215">
        <f>0.5*0.85*0.308+0.5*1.9*0.308</f>
        <v>0.42349999999999999</v>
      </c>
      <c r="M25" s="239">
        <f>K25*H25/1000</f>
        <v>9.4708680000000012</v>
      </c>
      <c r="N25" s="216">
        <f t="shared" ref="N25:N26" si="8">ROUND(M25*I25-I25*L25,1)</f>
        <v>9</v>
      </c>
      <c r="Z25" s="219"/>
    </row>
    <row r="26" spans="2:26" s="218" customFormat="1" ht="189.75" customHeight="1" thickBot="1" x14ac:dyDescent="1.55">
      <c r="B26" s="210">
        <v>20</v>
      </c>
      <c r="C26" s="431" t="s">
        <v>1404</v>
      </c>
      <c r="D26" s="432"/>
      <c r="E26" s="432"/>
      <c r="F26" s="433"/>
      <c r="G26" s="211" t="s">
        <v>27</v>
      </c>
      <c r="H26" s="212">
        <v>1.8280000000000001</v>
      </c>
      <c r="I26" s="213">
        <v>1</v>
      </c>
      <c r="J26" s="214">
        <v>5181</v>
      </c>
      <c r="K26" s="214">
        <v>5181</v>
      </c>
      <c r="L26" s="215">
        <f>0.5*0.85*0.308</f>
        <v>0.13089999999999999</v>
      </c>
      <c r="M26" s="239">
        <f>K26*H26/1000</f>
        <v>9.4708680000000012</v>
      </c>
      <c r="N26" s="216">
        <f t="shared" si="8"/>
        <v>9.3000000000000007</v>
      </c>
      <c r="Z26" s="219"/>
    </row>
    <row r="27" spans="2:26" s="218" customFormat="1" ht="249.95" customHeight="1" thickBot="1" x14ac:dyDescent="1.55">
      <c r="B27" s="210">
        <v>21</v>
      </c>
      <c r="C27" s="428" t="s">
        <v>1405</v>
      </c>
      <c r="D27" s="429"/>
      <c r="E27" s="429"/>
      <c r="F27" s="430"/>
      <c r="G27" s="222" t="s">
        <v>1220</v>
      </c>
      <c r="H27" s="223">
        <v>3.58</v>
      </c>
      <c r="I27" s="224">
        <v>1</v>
      </c>
      <c r="J27" s="214" t="s">
        <v>160</v>
      </c>
      <c r="K27" s="214" t="s">
        <v>160</v>
      </c>
      <c r="L27" s="225">
        <f>1.9*0.308</f>
        <v>0.58519999999999994</v>
      </c>
      <c r="M27" s="226">
        <f>H27</f>
        <v>3.58</v>
      </c>
      <c r="N27" s="227">
        <f>ROUND(M27*I27-L27*I27,1)</f>
        <v>3</v>
      </c>
      <c r="Z27" s="219"/>
    </row>
    <row r="28" spans="2:26" s="50" customFormat="1" ht="156" customHeight="1" thickBot="1" x14ac:dyDescent="1.1000000000000001">
      <c r="B28" s="419" t="s">
        <v>30</v>
      </c>
      <c r="C28" s="420"/>
      <c r="D28" s="420"/>
      <c r="E28" s="420"/>
      <c r="F28" s="420"/>
      <c r="G28" s="420"/>
      <c r="H28" s="420"/>
      <c r="I28" s="420"/>
      <c r="J28" s="420"/>
      <c r="K28" s="420"/>
      <c r="L28" s="420"/>
      <c r="M28" s="421"/>
      <c r="N28" s="229">
        <f>SUM(N7:N27)</f>
        <v>92.2</v>
      </c>
    </row>
    <row r="29" spans="2:26" s="50" customFormat="1" ht="200.1" customHeight="1" thickBot="1" x14ac:dyDescent="1.1000000000000001">
      <c r="B29" s="437" t="s">
        <v>1351</v>
      </c>
      <c r="C29" s="438"/>
      <c r="D29" s="438"/>
      <c r="E29" s="438"/>
      <c r="F29" s="438"/>
      <c r="G29" s="438"/>
      <c r="H29" s="438"/>
      <c r="I29" s="438"/>
      <c r="J29" s="438"/>
      <c r="K29" s="438"/>
      <c r="L29" s="438"/>
      <c r="M29" s="439"/>
      <c r="N29" s="240">
        <f>N28*2</f>
        <v>184.4</v>
      </c>
    </row>
    <row r="30" spans="2:26" s="235" customFormat="1" ht="189.75" customHeight="1" x14ac:dyDescent="0.25">
      <c r="B30" s="422" t="s">
        <v>320</v>
      </c>
      <c r="C30" s="422"/>
      <c r="D30" s="422"/>
      <c r="E30" s="422"/>
      <c r="F30" s="422"/>
      <c r="G30" s="422"/>
      <c r="H30" s="422"/>
      <c r="I30" s="422" t="s">
        <v>319</v>
      </c>
      <c r="J30" s="422"/>
      <c r="K30" s="422"/>
      <c r="L30" s="422"/>
      <c r="M30" s="422"/>
      <c r="N30" s="422"/>
    </row>
    <row r="31" spans="2:26" s="51" customFormat="1" ht="409.5" customHeight="1" thickBot="1" x14ac:dyDescent="1.1499999999999999">
      <c r="B31" s="423"/>
      <c r="C31" s="423"/>
      <c r="D31" s="423"/>
      <c r="E31" s="423"/>
      <c r="F31" s="423"/>
      <c r="G31" s="423"/>
      <c r="H31" s="423"/>
      <c r="I31" s="423"/>
      <c r="J31" s="423"/>
      <c r="K31" s="423"/>
      <c r="L31" s="423"/>
      <c r="M31" s="423"/>
      <c r="N31" s="423"/>
    </row>
    <row r="32" spans="2:26" s="58" customFormat="1" ht="129.75" customHeight="1" thickBot="1" x14ac:dyDescent="1.1499999999999999">
      <c r="B32" s="53" t="s">
        <v>45</v>
      </c>
      <c r="C32" s="54"/>
      <c r="D32" s="54"/>
      <c r="E32" s="54"/>
      <c r="F32" s="54"/>
      <c r="G32" s="54"/>
      <c r="H32" s="54"/>
      <c r="I32" s="54"/>
      <c r="J32" s="54"/>
      <c r="K32" s="54"/>
      <c r="L32" s="54"/>
      <c r="M32" s="54"/>
      <c r="N32" s="55"/>
      <c r="O32" s="56"/>
      <c r="P32" s="68"/>
      <c r="Q32" s="35"/>
      <c r="R32" s="35"/>
    </row>
    <row r="33" s="51" customFormat="1" ht="174.95" customHeight="1" x14ac:dyDescent="1.1000000000000001"/>
  </sheetData>
  <mergeCells count="33">
    <mergeCell ref="C11:F11"/>
    <mergeCell ref="B2:F3"/>
    <mergeCell ref="G2:K4"/>
    <mergeCell ref="L2:N3"/>
    <mergeCell ref="B4:F4"/>
    <mergeCell ref="L4:N4"/>
    <mergeCell ref="B5:N5"/>
    <mergeCell ref="B6:N6"/>
    <mergeCell ref="C7:F7"/>
    <mergeCell ref="C8:F8"/>
    <mergeCell ref="C9:F9"/>
    <mergeCell ref="C10:F10"/>
    <mergeCell ref="C22:F22"/>
    <mergeCell ref="C12:F12"/>
    <mergeCell ref="C13:F13"/>
    <mergeCell ref="C14:F14"/>
    <mergeCell ref="AK14:AT14"/>
    <mergeCell ref="C15:F15"/>
    <mergeCell ref="C16:F16"/>
    <mergeCell ref="C17:F17"/>
    <mergeCell ref="C18:F18"/>
    <mergeCell ref="C19:F19"/>
    <mergeCell ref="C20:F20"/>
    <mergeCell ref="C21:F21"/>
    <mergeCell ref="B30:H31"/>
    <mergeCell ref="I30:N31"/>
    <mergeCell ref="B29:M29"/>
    <mergeCell ref="C23:F23"/>
    <mergeCell ref="C24:F24"/>
    <mergeCell ref="C25:F25"/>
    <mergeCell ref="C26:F26"/>
    <mergeCell ref="C27:F27"/>
    <mergeCell ref="B28:M28"/>
  </mergeCells>
  <printOptions horizontalCentered="1"/>
  <pageMargins left="0.25" right="0.25" top="0.25" bottom="0.25" header="0.5" footer="0.255"/>
  <pageSetup paperSize="9" scale="10" orientation="portrait" r:id="rId1"/>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1C9DE-2633-4DC9-A021-C0D6D8839CB9}">
  <sheetPr>
    <tabColor rgb="FF00B0F0"/>
    <pageSetUpPr fitToPage="1"/>
  </sheetPr>
  <dimension ref="B1:M35"/>
  <sheetViews>
    <sheetView rightToLeft="1" view="pageBreakPreview" zoomScale="70" zoomScaleNormal="85" zoomScaleSheetLayoutView="70" workbookViewId="0">
      <selection activeCell="J11" sqref="J11:M13"/>
    </sheetView>
  </sheetViews>
  <sheetFormatPr defaultRowHeight="15" x14ac:dyDescent="0.25"/>
  <cols>
    <col min="1" max="1" width="4.85546875" customWidth="1"/>
    <col min="4" max="4" width="11.85546875" customWidth="1"/>
    <col min="5" max="5" width="24" customWidth="1"/>
    <col min="7" max="7" width="20.140625" customWidth="1"/>
    <col min="8" max="8" width="18.7109375" customWidth="1"/>
    <col min="9" max="9" width="16.285156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1445</v>
      </c>
      <c r="G11" s="323"/>
      <c r="H11" s="323"/>
      <c r="I11" s="324"/>
      <c r="J11" s="331" t="s">
        <v>1466</v>
      </c>
      <c r="K11" s="332"/>
      <c r="L11" s="332"/>
      <c r="M11" s="333"/>
    </row>
    <row r="12" spans="2:13" ht="15.75" customHeight="1" x14ac:dyDescent="0.25">
      <c r="B12" s="325"/>
      <c r="C12" s="326"/>
      <c r="D12" s="326"/>
      <c r="E12" s="327"/>
      <c r="F12" s="325"/>
      <c r="G12" s="326"/>
      <c r="H12" s="326"/>
      <c r="I12" s="327"/>
      <c r="J12" s="334"/>
      <c r="K12" s="335"/>
      <c r="L12" s="335"/>
      <c r="M12" s="336"/>
    </row>
    <row r="13" spans="2:13" ht="25.5" customHeight="1" thickBot="1" x14ac:dyDescent="0.3">
      <c r="B13" s="328"/>
      <c r="C13" s="329"/>
      <c r="D13" s="329"/>
      <c r="E13" s="330"/>
      <c r="F13" s="328"/>
      <c r="G13" s="329"/>
      <c r="H13" s="329"/>
      <c r="I13" s="330"/>
      <c r="J13" s="337"/>
      <c r="K13" s="338"/>
      <c r="L13" s="338"/>
      <c r="M13" s="339"/>
    </row>
    <row r="14" spans="2:13" ht="15" customHeight="1" x14ac:dyDescent="0.25">
      <c r="B14" s="322" t="s">
        <v>6</v>
      </c>
      <c r="C14" s="323"/>
      <c r="D14" s="323"/>
      <c r="E14" s="324"/>
      <c r="F14" s="322" t="s">
        <v>7</v>
      </c>
      <c r="G14" s="323"/>
      <c r="H14" s="323"/>
      <c r="I14" s="324"/>
      <c r="J14" s="331" t="s">
        <v>430</v>
      </c>
      <c r="K14" s="332"/>
      <c r="L14" s="332"/>
      <c r="M14" s="333"/>
    </row>
    <row r="15" spans="2:13" ht="15" customHeight="1" x14ac:dyDescent="0.25">
      <c r="B15" s="325"/>
      <c r="C15" s="326"/>
      <c r="D15" s="326"/>
      <c r="E15" s="327"/>
      <c r="F15" s="325"/>
      <c r="G15" s="326"/>
      <c r="H15" s="326"/>
      <c r="I15" s="327"/>
      <c r="J15" s="334"/>
      <c r="K15" s="335"/>
      <c r="L15" s="335"/>
      <c r="M15" s="336"/>
    </row>
    <row r="16" spans="2:13" ht="19.5" customHeight="1" thickBot="1" x14ac:dyDescent="0.3">
      <c r="B16" s="328"/>
      <c r="C16" s="329"/>
      <c r="D16" s="329"/>
      <c r="E16" s="330"/>
      <c r="F16" s="328"/>
      <c r="G16" s="329"/>
      <c r="H16" s="329"/>
      <c r="I16" s="330"/>
      <c r="J16" s="337"/>
      <c r="K16" s="338"/>
      <c r="L16" s="338"/>
      <c r="M16" s="339"/>
    </row>
    <row r="17" spans="2:13" ht="15" customHeight="1" x14ac:dyDescent="0.25">
      <c r="B17" s="287" t="s">
        <v>833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1452</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52.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835</v>
      </c>
      <c r="F28" s="316"/>
      <c r="G28" s="316"/>
      <c r="H28" s="313"/>
      <c r="I28" s="318" t="s">
        <v>1449</v>
      </c>
      <c r="J28" s="319"/>
      <c r="K28" s="312" t="s">
        <v>16</v>
      </c>
      <c r="L28" s="316"/>
      <c r="M28" s="313"/>
    </row>
    <row r="29" spans="2:13" ht="49.5" customHeight="1" thickBot="1" x14ac:dyDescent="0.3">
      <c r="B29" s="311"/>
      <c r="C29" s="314"/>
      <c r="D29" s="315"/>
      <c r="E29" s="314"/>
      <c r="F29" s="317"/>
      <c r="G29" s="317"/>
      <c r="H29" s="315"/>
      <c r="I29" s="320"/>
      <c r="J29" s="321"/>
      <c r="K29" s="314"/>
      <c r="L29" s="317"/>
      <c r="M29" s="315"/>
    </row>
    <row r="30" spans="2:13" ht="36" customHeight="1" thickBot="1" x14ac:dyDescent="0.3">
      <c r="B30" s="284"/>
      <c r="C30" s="285"/>
      <c r="D30" s="285"/>
      <c r="E30" s="285"/>
      <c r="F30" s="285"/>
      <c r="G30" s="285"/>
      <c r="H30" s="285"/>
      <c r="I30" s="285"/>
      <c r="J30" s="285"/>
      <c r="K30" s="285"/>
      <c r="L30" s="285"/>
      <c r="M30" s="286"/>
    </row>
    <row r="31" spans="2:13" ht="18.75" customHeight="1" x14ac:dyDescent="0.25">
      <c r="B31" s="272" t="s">
        <v>17</v>
      </c>
      <c r="C31" s="273"/>
      <c r="D31" s="273"/>
      <c r="E31" s="274"/>
      <c r="F31" s="272" t="s">
        <v>18</v>
      </c>
      <c r="G31" s="273"/>
      <c r="H31" s="273"/>
      <c r="I31" s="274"/>
      <c r="J31" s="272" t="s">
        <v>19</v>
      </c>
      <c r="K31" s="273"/>
      <c r="L31" s="273"/>
      <c r="M31" s="274"/>
    </row>
    <row r="32" spans="2:13" ht="29.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82" customFormat="1" ht="22.5" customHeight="1" thickBot="1" x14ac:dyDescent="0.3">
      <c r="B35" s="269" t="s">
        <v>61</v>
      </c>
      <c r="C35" s="270"/>
      <c r="D35" s="270"/>
      <c r="E35" s="270"/>
      <c r="F35" s="270"/>
      <c r="G35" s="270"/>
      <c r="H35" s="270"/>
      <c r="I35" s="270"/>
      <c r="J35" s="270"/>
      <c r="K35" s="270"/>
      <c r="L35" s="270"/>
      <c r="M35" s="271"/>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25" top="0.75" bottom="0.75" header="0.3" footer="0.3"/>
  <pageSetup paperSize="9" scale="56" orientation="portrait" r:id="rId1"/>
  <colBreaks count="1" manualBreakCount="1">
    <brk id="13" max="1048575" man="1"/>
  </colBreaks>
  <drawing r:id="rId2"/>
  <legacyDrawing r:id="rId3"/>
  <oleObjects>
    <mc:AlternateContent xmlns:mc="http://schemas.openxmlformats.org/markup-compatibility/2006">
      <mc:Choice Requires="x14">
        <oleObject progId="PBrush" shapeId="2820102" r:id="rId4">
          <objectPr defaultSize="0" autoPict="0" r:id="rId5">
            <anchor moveWithCells="1" sizeWithCells="1">
              <from>
                <xdr:col>1</xdr:col>
                <xdr:colOff>95250</xdr:colOff>
                <xdr:row>3</xdr:row>
                <xdr:rowOff>85725</xdr:rowOff>
              </from>
              <to>
                <xdr:col>2</xdr:col>
                <xdr:colOff>447675</xdr:colOff>
                <xdr:row>7</xdr:row>
                <xdr:rowOff>9525</xdr:rowOff>
              </to>
            </anchor>
          </objectPr>
        </oleObject>
      </mc:Choice>
      <mc:Fallback>
        <oleObject progId="PBrush" shapeId="2820102" r:id="rId4"/>
      </mc:Fallback>
    </mc:AlternateContent>
  </oleObjects>
  <mc:AlternateContent xmlns:mc="http://schemas.openxmlformats.org/markup-compatibility/2006">
    <mc:Choice Requires="x14">
      <controls>
        <mc:AlternateContent xmlns:mc="http://schemas.openxmlformats.org/markup-compatibility/2006">
          <mc:Choice Requires="x14">
            <control shapeId="2820097" r:id="rId6" name="Check Box 1">
              <controlPr defaultSize="0" autoFill="0" autoLine="0" autoPict="0">
                <anchor moveWithCells="1">
                  <from>
                    <xdr:col>3</xdr:col>
                    <xdr:colOff>381000</xdr:colOff>
                    <xdr:row>35</xdr:row>
                    <xdr:rowOff>0</xdr:rowOff>
                  </from>
                  <to>
                    <xdr:col>4</xdr:col>
                    <xdr:colOff>419100</xdr:colOff>
                    <xdr:row>36</xdr:row>
                    <xdr:rowOff>38100</xdr:rowOff>
                  </to>
                </anchor>
              </controlPr>
            </control>
          </mc:Choice>
        </mc:AlternateContent>
        <mc:AlternateContent xmlns:mc="http://schemas.openxmlformats.org/markup-compatibility/2006">
          <mc:Choice Requires="x14">
            <control shapeId="2820098" r:id="rId7" name="Check Box 2">
              <controlPr defaultSize="0" autoFill="0" autoLine="0" autoPict="0">
                <anchor moveWithCells="1">
                  <from>
                    <xdr:col>6</xdr:col>
                    <xdr:colOff>180975</xdr:colOff>
                    <xdr:row>35</xdr:row>
                    <xdr:rowOff>0</xdr:rowOff>
                  </from>
                  <to>
                    <xdr:col>6</xdr:col>
                    <xdr:colOff>1009650</xdr:colOff>
                    <xdr:row>36</xdr:row>
                    <xdr:rowOff>9525</xdr:rowOff>
                  </to>
                </anchor>
              </controlPr>
            </control>
          </mc:Choice>
        </mc:AlternateContent>
        <mc:AlternateContent xmlns:mc="http://schemas.openxmlformats.org/markup-compatibility/2006">
          <mc:Choice Requires="x14">
            <control shapeId="2820099"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2820100" r:id="rId9" name="Check Box 4">
              <controlPr defaultSize="0" autoFill="0" autoLine="0" autoPict="0">
                <anchor moveWithCells="1">
                  <from>
                    <xdr:col>10</xdr:col>
                    <xdr:colOff>381000</xdr:colOff>
                    <xdr:row>35</xdr:row>
                    <xdr:rowOff>0</xdr:rowOff>
                  </from>
                  <to>
                    <xdr:col>11</xdr:col>
                    <xdr:colOff>609600</xdr:colOff>
                    <xdr:row>36</xdr:row>
                    <xdr:rowOff>38100</xdr:rowOff>
                  </to>
                </anchor>
              </controlPr>
            </control>
          </mc:Choice>
        </mc:AlternateContent>
        <mc:AlternateContent xmlns:mc="http://schemas.openxmlformats.org/markup-compatibility/2006">
          <mc:Choice Requires="x14">
            <control shapeId="2820101" r:id="rId10" name="Check Box 5">
              <controlPr defaultSize="0" autoFill="0" autoLine="0" autoPict="0">
                <anchor moveWithCells="1">
                  <from>
                    <xdr:col>11</xdr:col>
                    <xdr:colOff>552450</xdr:colOff>
                    <xdr:row>35</xdr:row>
                    <xdr:rowOff>0</xdr:rowOff>
                  </from>
                  <to>
                    <xdr:col>12</xdr:col>
                    <xdr:colOff>628650</xdr:colOff>
                    <xdr:row>36</xdr:row>
                    <xdr:rowOff>38100</xdr:rowOff>
                  </to>
                </anchor>
              </controlPr>
            </control>
          </mc:Choice>
        </mc:AlternateContent>
        <mc:AlternateContent xmlns:mc="http://schemas.openxmlformats.org/markup-compatibility/2006">
          <mc:Choice Requires="x14">
            <control shapeId="2820103" r:id="rId11" name="Check Box 7">
              <controlPr defaultSize="0" autoFill="0" autoLine="0" autoPict="0">
                <anchor moveWithCells="1">
                  <from>
                    <xdr:col>2</xdr:col>
                    <xdr:colOff>476250</xdr:colOff>
                    <xdr:row>34</xdr:row>
                    <xdr:rowOff>47625</xdr:rowOff>
                  </from>
                  <to>
                    <xdr:col>3</xdr:col>
                    <xdr:colOff>180975</xdr:colOff>
                    <xdr:row>34</xdr:row>
                    <xdr:rowOff>247650</xdr:rowOff>
                  </to>
                </anchor>
              </controlPr>
            </control>
          </mc:Choice>
        </mc:AlternateContent>
        <mc:AlternateContent xmlns:mc="http://schemas.openxmlformats.org/markup-compatibility/2006">
          <mc:Choice Requires="x14">
            <control shapeId="2820104" r:id="rId12" name="Check Box 8">
              <controlPr defaultSize="0" autoFill="0" autoLine="0" autoPict="0">
                <anchor moveWithCells="1">
                  <from>
                    <xdr:col>4</xdr:col>
                    <xdr:colOff>400050</xdr:colOff>
                    <xdr:row>34</xdr:row>
                    <xdr:rowOff>57150</xdr:rowOff>
                  </from>
                  <to>
                    <xdr:col>4</xdr:col>
                    <xdr:colOff>657225</xdr:colOff>
                    <xdr:row>34</xdr:row>
                    <xdr:rowOff>247650</xdr:rowOff>
                  </to>
                </anchor>
              </controlPr>
            </control>
          </mc:Choice>
        </mc:AlternateContent>
        <mc:AlternateContent xmlns:mc="http://schemas.openxmlformats.org/markup-compatibility/2006">
          <mc:Choice Requires="x14">
            <control shapeId="2820105" r:id="rId13" name="Check Box 9">
              <controlPr defaultSize="0" autoFill="0" autoLine="0" autoPict="0">
                <anchor moveWithCells="1">
                  <from>
                    <xdr:col>7</xdr:col>
                    <xdr:colOff>1104900</xdr:colOff>
                    <xdr:row>34</xdr:row>
                    <xdr:rowOff>57150</xdr:rowOff>
                  </from>
                  <to>
                    <xdr:col>8</xdr:col>
                    <xdr:colOff>85725</xdr:colOff>
                    <xdr:row>34</xdr:row>
                    <xdr:rowOff>228600</xdr:rowOff>
                  </to>
                </anchor>
              </controlPr>
            </control>
          </mc:Choice>
        </mc:AlternateContent>
        <mc:AlternateContent xmlns:mc="http://schemas.openxmlformats.org/markup-compatibility/2006">
          <mc:Choice Requires="x14">
            <control shapeId="2820106" r:id="rId14" name="Check Box 10">
              <controlPr defaultSize="0" autoFill="0" autoLine="0" autoPict="0">
                <anchor moveWithCells="1">
                  <from>
                    <xdr:col>6</xdr:col>
                    <xdr:colOff>457200</xdr:colOff>
                    <xdr:row>34</xdr:row>
                    <xdr:rowOff>66675</xdr:rowOff>
                  </from>
                  <to>
                    <xdr:col>6</xdr:col>
                    <xdr:colOff>657225</xdr:colOff>
                    <xdr:row>34</xdr:row>
                    <xdr:rowOff>276225</xdr:rowOff>
                  </to>
                </anchor>
              </controlPr>
            </control>
          </mc:Choice>
        </mc:AlternateContent>
        <mc:AlternateContent xmlns:mc="http://schemas.openxmlformats.org/markup-compatibility/2006">
          <mc:Choice Requires="x14">
            <control shapeId="2820107" r:id="rId15" name="Check Box 11">
              <controlPr defaultSize="0" autoFill="0" autoLine="0" autoPict="0">
                <anchor moveWithCells="1">
                  <from>
                    <xdr:col>9</xdr:col>
                    <xdr:colOff>409575</xdr:colOff>
                    <xdr:row>34</xdr:row>
                    <xdr:rowOff>66675</xdr:rowOff>
                  </from>
                  <to>
                    <xdr:col>10</xdr:col>
                    <xdr:colOff>228600</xdr:colOff>
                    <xdr:row>34</xdr:row>
                    <xdr:rowOff>228600</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E4626-1DFC-4597-B40E-22DEBDC1BFF8}">
  <sheetPr>
    <tabColor rgb="FF0070C0"/>
    <pageSetUpPr fitToPage="1"/>
  </sheetPr>
  <dimension ref="B1:P39"/>
  <sheetViews>
    <sheetView rightToLeft="1" view="pageBreakPreview" topLeftCell="B1" zoomScale="70" zoomScaleNormal="85" zoomScaleSheetLayoutView="7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1446</v>
      </c>
      <c r="G11" s="332"/>
      <c r="H11" s="332"/>
      <c r="I11" s="333"/>
      <c r="J11" s="331" t="s">
        <v>1466</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6" ht="15" customHeight="1" x14ac:dyDescent="0.25">
      <c r="B17" s="385" t="s">
        <v>830</v>
      </c>
      <c r="C17" s="386"/>
      <c r="D17" s="386"/>
      <c r="E17" s="386"/>
      <c r="F17" s="386"/>
      <c r="G17" s="386"/>
      <c r="H17" s="386"/>
      <c r="I17" s="386"/>
      <c r="J17" s="386"/>
      <c r="K17" s="386"/>
      <c r="L17" s="386"/>
      <c r="M17" s="387"/>
    </row>
    <row r="18" spans="2:16" ht="15" customHeight="1" x14ac:dyDescent="0.25">
      <c r="B18" s="388"/>
      <c r="C18" s="389"/>
      <c r="D18" s="389"/>
      <c r="E18" s="389"/>
      <c r="F18" s="389"/>
      <c r="G18" s="389"/>
      <c r="H18" s="389"/>
      <c r="I18" s="389"/>
      <c r="J18" s="389"/>
      <c r="K18" s="389"/>
      <c r="L18" s="389"/>
      <c r="M18" s="390"/>
    </row>
    <row r="19" spans="2:16" ht="41.25" customHeight="1" thickBot="1" x14ac:dyDescent="0.3">
      <c r="B19" s="388"/>
      <c r="C19" s="389"/>
      <c r="D19" s="389"/>
      <c r="E19" s="389"/>
      <c r="F19" s="389"/>
      <c r="G19" s="389"/>
      <c r="H19" s="389"/>
      <c r="I19" s="389"/>
      <c r="J19" s="389"/>
      <c r="K19" s="389"/>
      <c r="L19" s="389"/>
      <c r="M19" s="390"/>
    </row>
    <row r="20" spans="2:16" ht="15" customHeight="1" x14ac:dyDescent="0.25">
      <c r="B20" s="391" t="s">
        <v>1451</v>
      </c>
      <c r="C20" s="392"/>
      <c r="D20" s="392"/>
      <c r="E20" s="392"/>
      <c r="F20" s="392"/>
      <c r="G20" s="392"/>
      <c r="H20" s="392"/>
      <c r="I20" s="392"/>
      <c r="J20" s="392"/>
      <c r="K20" s="392"/>
      <c r="L20" s="392"/>
      <c r="M20" s="393"/>
    </row>
    <row r="21" spans="2:16" ht="15" customHeight="1" x14ac:dyDescent="0.25">
      <c r="B21" s="394"/>
      <c r="C21" s="395"/>
      <c r="D21" s="395"/>
      <c r="E21" s="395"/>
      <c r="F21" s="395"/>
      <c r="G21" s="395"/>
      <c r="H21" s="395"/>
      <c r="I21" s="395"/>
      <c r="J21" s="395"/>
      <c r="K21" s="395"/>
      <c r="L21" s="395"/>
      <c r="M21" s="396"/>
    </row>
    <row r="22" spans="2:16" ht="15" customHeight="1" x14ac:dyDescent="0.25">
      <c r="B22" s="394"/>
      <c r="C22" s="395"/>
      <c r="D22" s="395"/>
      <c r="E22" s="395"/>
      <c r="F22" s="395"/>
      <c r="G22" s="395"/>
      <c r="H22" s="395"/>
      <c r="I22" s="395"/>
      <c r="J22" s="395"/>
      <c r="K22" s="395"/>
      <c r="L22" s="395"/>
      <c r="M22" s="396"/>
    </row>
    <row r="23" spans="2:16" ht="15.75" customHeight="1" x14ac:dyDescent="0.25">
      <c r="B23" s="394"/>
      <c r="C23" s="395"/>
      <c r="D23" s="395"/>
      <c r="E23" s="395"/>
      <c r="F23" s="395"/>
      <c r="G23" s="395"/>
      <c r="H23" s="395"/>
      <c r="I23" s="395"/>
      <c r="J23" s="395"/>
      <c r="K23" s="395"/>
      <c r="L23" s="395"/>
      <c r="M23" s="396"/>
    </row>
    <row r="24" spans="2:16" ht="51.75" customHeight="1" thickBot="1" x14ac:dyDescent="0.3">
      <c r="B24" s="394"/>
      <c r="C24" s="395"/>
      <c r="D24" s="395"/>
      <c r="E24" s="395"/>
      <c r="F24" s="395"/>
      <c r="G24" s="395"/>
      <c r="H24" s="395"/>
      <c r="I24" s="395"/>
      <c r="J24" s="395"/>
      <c r="K24" s="395"/>
      <c r="L24" s="395"/>
      <c r="M24" s="396"/>
    </row>
    <row r="25" spans="2:16" ht="31.5" customHeight="1" thickBot="1" x14ac:dyDescent="0.3">
      <c r="B25" s="299"/>
      <c r="C25" s="300"/>
      <c r="D25" s="300"/>
      <c r="E25" s="300"/>
      <c r="F25" s="300"/>
      <c r="G25" s="300"/>
      <c r="H25" s="300"/>
      <c r="I25" s="300"/>
      <c r="J25" s="300"/>
      <c r="K25" s="300"/>
      <c r="L25" s="300"/>
      <c r="M25" s="301"/>
    </row>
    <row r="26" spans="2:16" ht="15.75" customHeight="1" x14ac:dyDescent="0.25">
      <c r="B26" s="397" t="s">
        <v>9</v>
      </c>
      <c r="C26" s="399" t="s">
        <v>10</v>
      </c>
      <c r="D26" s="400"/>
      <c r="E26" s="399" t="s">
        <v>11</v>
      </c>
      <c r="F26" s="400"/>
      <c r="G26" s="400"/>
      <c r="H26" s="403"/>
      <c r="I26" s="399" t="s">
        <v>12</v>
      </c>
      <c r="J26" s="403"/>
      <c r="K26" s="399" t="s">
        <v>13</v>
      </c>
      <c r="L26" s="400"/>
      <c r="M26" s="403"/>
    </row>
    <row r="27" spans="2:16" ht="15.75" customHeight="1" thickBot="1" x14ac:dyDescent="0.3">
      <c r="B27" s="398"/>
      <c r="C27" s="401"/>
      <c r="D27" s="402"/>
      <c r="E27" s="401"/>
      <c r="F27" s="402"/>
      <c r="G27" s="402"/>
      <c r="H27" s="404"/>
      <c r="I27" s="401"/>
      <c r="J27" s="404"/>
      <c r="K27" s="401"/>
      <c r="L27" s="402"/>
      <c r="M27" s="404"/>
    </row>
    <row r="28" spans="2:16" ht="49.5" customHeight="1" x14ac:dyDescent="0.25">
      <c r="B28" s="405">
        <v>24</v>
      </c>
      <c r="C28" s="312" t="s">
        <v>14</v>
      </c>
      <c r="D28" s="313"/>
      <c r="E28" s="331" t="s">
        <v>832</v>
      </c>
      <c r="F28" s="332"/>
      <c r="G28" s="332"/>
      <c r="H28" s="333"/>
      <c r="I28" s="318" t="s">
        <v>1449</v>
      </c>
      <c r="J28" s="319"/>
      <c r="K28" s="322" t="s">
        <v>16</v>
      </c>
      <c r="L28" s="323"/>
      <c r="M28" s="324"/>
      <c r="P28">
        <v>569.15109599999994</v>
      </c>
    </row>
    <row r="29" spans="2:16" ht="57" customHeight="1" thickBot="1" x14ac:dyDescent="0.3">
      <c r="B29" s="406"/>
      <c r="C29" s="314"/>
      <c r="D29" s="315"/>
      <c r="E29" s="337"/>
      <c r="F29" s="338"/>
      <c r="G29" s="338"/>
      <c r="H29" s="339"/>
      <c r="I29" s="320"/>
      <c r="J29" s="321"/>
      <c r="K29" s="328"/>
      <c r="L29" s="329"/>
      <c r="M29" s="330"/>
    </row>
    <row r="30" spans="2:16" ht="37.5" customHeight="1" thickBot="1" x14ac:dyDescent="0.3">
      <c r="B30" s="382"/>
      <c r="C30" s="383"/>
      <c r="D30" s="383"/>
      <c r="E30" s="383"/>
      <c r="F30" s="383"/>
      <c r="G30" s="383"/>
      <c r="H30" s="383"/>
      <c r="I30" s="383"/>
      <c r="J30" s="383"/>
      <c r="K30" s="383"/>
      <c r="L30" s="383"/>
      <c r="M30" s="384"/>
    </row>
    <row r="31" spans="2:16" ht="18.75" customHeight="1" x14ac:dyDescent="0.25">
      <c r="B31" s="375" t="s">
        <v>17</v>
      </c>
      <c r="C31" s="376"/>
      <c r="D31" s="376"/>
      <c r="E31" s="377"/>
      <c r="F31" s="375" t="s">
        <v>18</v>
      </c>
      <c r="G31" s="376"/>
      <c r="H31" s="376"/>
      <c r="I31" s="377"/>
      <c r="J31" s="375" t="s">
        <v>19</v>
      </c>
      <c r="K31" s="376"/>
      <c r="L31" s="376"/>
      <c r="M31" s="377"/>
    </row>
    <row r="32" spans="2:16"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82"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D39:E39"/>
    <mergeCell ref="B31:E32"/>
    <mergeCell ref="F31:I32"/>
    <mergeCell ref="J31:M32"/>
    <mergeCell ref="B33:E34"/>
    <mergeCell ref="F33:I34"/>
    <mergeCell ref="J33:M34"/>
  </mergeCells>
  <printOptions horizontalCentered="1" verticalCentered="1"/>
  <pageMargins left="0.25" right="0" top="0" bottom="0" header="0" footer="0"/>
  <pageSetup paperSize="9" scale="64" orientation="portrait" r:id="rId1"/>
  <colBreaks count="1" manualBreakCount="1">
    <brk id="13" max="1048575" man="1"/>
  </colBreaks>
  <drawing r:id="rId2"/>
  <legacyDrawing r:id="rId3"/>
  <oleObjects>
    <mc:AlternateContent xmlns:mc="http://schemas.openxmlformats.org/markup-compatibility/2006">
      <mc:Choice Requires="x14">
        <oleObject progId="PBrush" shapeId="2821125"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2821125" r:id="rId4"/>
      </mc:Fallback>
    </mc:AlternateContent>
  </oleObjects>
  <mc:AlternateContent xmlns:mc="http://schemas.openxmlformats.org/markup-compatibility/2006">
    <mc:Choice Requires="x14">
      <controls>
        <mc:AlternateContent xmlns:mc="http://schemas.openxmlformats.org/markup-compatibility/2006">
          <mc:Choice Requires="x14">
            <control shapeId="2821121" r:id="rId6" name="Check Box 1">
              <controlPr defaultSize="0" autoFill="0" autoLine="0" autoPict="0">
                <anchor moveWithCells="1">
                  <from>
                    <xdr:col>2</xdr:col>
                    <xdr:colOff>476250</xdr:colOff>
                    <xdr:row>34</xdr:row>
                    <xdr:rowOff>47625</xdr:rowOff>
                  </from>
                  <to>
                    <xdr:col>3</xdr:col>
                    <xdr:colOff>152400</xdr:colOff>
                    <xdr:row>34</xdr:row>
                    <xdr:rowOff>247650</xdr:rowOff>
                  </to>
                </anchor>
              </controlPr>
            </control>
          </mc:Choice>
        </mc:AlternateContent>
        <mc:AlternateContent xmlns:mc="http://schemas.openxmlformats.org/markup-compatibility/2006">
          <mc:Choice Requires="x14">
            <control shapeId="2821122"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2821123" r:id="rId8" name="Check Box 3">
              <controlPr defaultSize="0" autoFill="0" autoLine="0" autoPict="0">
                <anchor moveWithCells="1">
                  <from>
                    <xdr:col>7</xdr:col>
                    <xdr:colOff>1104900</xdr:colOff>
                    <xdr:row>34</xdr:row>
                    <xdr:rowOff>57150</xdr:rowOff>
                  </from>
                  <to>
                    <xdr:col>8</xdr:col>
                    <xdr:colOff>85725</xdr:colOff>
                    <xdr:row>34</xdr:row>
                    <xdr:rowOff>228600</xdr:rowOff>
                  </to>
                </anchor>
              </controlPr>
            </control>
          </mc:Choice>
        </mc:AlternateContent>
        <mc:AlternateContent xmlns:mc="http://schemas.openxmlformats.org/markup-compatibility/2006">
          <mc:Choice Requires="x14">
            <control shapeId="2821124" r:id="rId9" name="Check Box 4">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2821126" r:id="rId10" name="Check Box 6">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C39AE-37D3-47A1-95F0-2B7C7353FEC5}">
  <sheetPr>
    <tabColor theme="9" tint="-0.249977111117893"/>
  </sheetPr>
  <dimension ref="A1:AU56"/>
  <sheetViews>
    <sheetView rightToLeft="1" view="pageBreakPreview" topLeftCell="A46" zoomScale="20" zoomScaleNormal="100" zoomScaleSheetLayoutView="20" workbookViewId="0">
      <selection activeCell="I53" sqref="I53:N54"/>
    </sheetView>
  </sheetViews>
  <sheetFormatPr defaultRowHeight="23.25" x14ac:dyDescent="0.35"/>
  <cols>
    <col min="2" max="2" width="25.7109375" customWidth="1"/>
    <col min="3" max="3" width="32" customWidth="1"/>
    <col min="4" max="4" width="20.42578125" customWidth="1"/>
    <col min="5" max="5" width="44.5703125"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6.140625" customWidth="1"/>
    <col min="27" max="28" width="9.140625" hidden="1" customWidth="1"/>
    <col min="30" max="30" width="27" customWidth="1"/>
    <col min="31" max="35" width="9.140625" hidden="1" customWidth="1"/>
    <col min="36" max="36" width="80.5703125" customWidth="1"/>
  </cols>
  <sheetData>
    <row r="1" spans="1:47" ht="24" thickBot="1" x14ac:dyDescent="0.4"/>
    <row r="2" spans="1:47" ht="234" customHeight="1" x14ac:dyDescent="0.25">
      <c r="B2" s="440"/>
      <c r="C2" s="440"/>
      <c r="D2" s="440"/>
      <c r="E2" s="440"/>
      <c r="F2" s="440"/>
      <c r="G2" s="472" t="s">
        <v>1441</v>
      </c>
      <c r="H2" s="473"/>
      <c r="I2" s="473"/>
      <c r="J2" s="473"/>
      <c r="K2" s="474"/>
      <c r="L2" s="440"/>
      <c r="M2" s="440"/>
      <c r="N2" s="440"/>
    </row>
    <row r="3" spans="1:47" ht="409.6" customHeight="1" x14ac:dyDescent="0.25">
      <c r="B3" s="471"/>
      <c r="C3" s="471"/>
      <c r="D3" s="471"/>
      <c r="E3" s="471"/>
      <c r="F3" s="471"/>
      <c r="G3" s="475"/>
      <c r="H3" s="476"/>
      <c r="I3" s="476"/>
      <c r="J3" s="476"/>
      <c r="K3" s="477"/>
      <c r="L3" s="471"/>
      <c r="M3" s="471"/>
      <c r="N3" s="471"/>
    </row>
    <row r="4" spans="1:47" ht="53.25" customHeight="1" thickBot="1" x14ac:dyDescent="0.3">
      <c r="B4" s="441"/>
      <c r="C4" s="441"/>
      <c r="D4" s="441"/>
      <c r="E4" s="441"/>
      <c r="F4" s="441"/>
      <c r="G4" s="478"/>
      <c r="H4" s="479"/>
      <c r="I4" s="479"/>
      <c r="J4" s="479"/>
      <c r="K4" s="480"/>
      <c r="L4" s="441"/>
      <c r="M4" s="441"/>
      <c r="N4" s="441"/>
      <c r="V4" s="6"/>
      <c r="W4" s="6"/>
      <c r="X4" s="6"/>
      <c r="Y4" s="6"/>
      <c r="Z4" s="6"/>
      <c r="AA4" s="6"/>
      <c r="AB4" s="6"/>
      <c r="AC4" s="6"/>
      <c r="AD4" s="6"/>
      <c r="AE4" s="6"/>
      <c r="AF4" s="6"/>
      <c r="AG4" s="6"/>
      <c r="AH4" s="6"/>
      <c r="AI4" s="6"/>
      <c r="AJ4" s="6"/>
      <c r="AK4" s="6"/>
      <c r="AL4" s="6"/>
      <c r="AM4" s="6"/>
      <c r="AN4" s="6"/>
      <c r="AO4" s="6"/>
      <c r="AP4" s="6"/>
      <c r="AQ4" s="6"/>
      <c r="AR4" s="6"/>
      <c r="AS4" s="6"/>
      <c r="AT4" s="6"/>
      <c r="AU4" s="6"/>
    </row>
    <row r="5" spans="1:47" ht="200.1" customHeight="1" thickBot="1" x14ac:dyDescent="0.3">
      <c r="B5" s="448" t="s">
        <v>1368</v>
      </c>
      <c r="C5" s="449"/>
      <c r="D5" s="449"/>
      <c r="E5" s="449"/>
      <c r="F5" s="449"/>
      <c r="G5" s="449"/>
      <c r="H5" s="449"/>
      <c r="I5" s="449"/>
      <c r="J5" s="449"/>
      <c r="K5" s="449"/>
      <c r="L5" s="449"/>
      <c r="M5" s="449"/>
      <c r="N5" s="450"/>
      <c r="V5" s="6"/>
      <c r="W5" s="6"/>
      <c r="X5" s="6"/>
      <c r="Y5" s="6"/>
      <c r="Z5" s="6"/>
      <c r="AA5" s="6"/>
      <c r="AB5" s="6"/>
      <c r="AC5" s="6"/>
      <c r="AD5" s="6"/>
      <c r="AE5" s="6"/>
      <c r="AF5" s="6"/>
      <c r="AG5" s="6"/>
      <c r="AH5" s="6"/>
      <c r="AI5" s="6"/>
      <c r="AJ5" s="6"/>
      <c r="AK5" s="6"/>
      <c r="AL5" s="6"/>
      <c r="AM5" s="6"/>
      <c r="AN5" s="6"/>
      <c r="AO5" s="6"/>
      <c r="AP5" s="6"/>
      <c r="AQ5" s="6"/>
      <c r="AR5" s="6"/>
      <c r="AS5" s="6"/>
      <c r="AT5" s="6"/>
      <c r="AU5" s="6"/>
    </row>
    <row r="6" spans="1:47" s="35" customFormat="1" ht="203.25" customHeight="1" thickBot="1" x14ac:dyDescent="1.1499999999999999">
      <c r="B6" s="481" t="s">
        <v>21</v>
      </c>
      <c r="C6" s="482"/>
      <c r="D6" s="482"/>
      <c r="E6" s="482"/>
      <c r="F6" s="482"/>
      <c r="G6" s="482"/>
      <c r="H6" s="482"/>
      <c r="I6" s="482"/>
      <c r="J6" s="482"/>
      <c r="K6" s="482"/>
      <c r="L6" s="482"/>
      <c r="M6" s="482"/>
      <c r="N6" s="483"/>
    </row>
    <row r="7" spans="1:47" s="244" customFormat="1" ht="210" customHeight="1" thickBot="1" x14ac:dyDescent="1.4">
      <c r="B7" s="245">
        <v>1</v>
      </c>
      <c r="C7" s="454" t="s">
        <v>785</v>
      </c>
      <c r="D7" s="455"/>
      <c r="E7" s="455"/>
      <c r="F7" s="456"/>
      <c r="G7" s="246" t="s">
        <v>76</v>
      </c>
      <c r="H7" s="247">
        <v>1.22</v>
      </c>
      <c r="I7" s="248">
        <v>1</v>
      </c>
      <c r="J7" s="249">
        <v>5486</v>
      </c>
      <c r="K7" s="249">
        <v>5486</v>
      </c>
      <c r="L7" s="250">
        <v>0</v>
      </c>
      <c r="M7" s="251">
        <f t="shared" ref="M7:M15" si="0">H7*K7/1000</f>
        <v>6.69292</v>
      </c>
      <c r="N7" s="252">
        <f t="shared" ref="N7:N15" si="1">ROUND(M7*I7-I7*L7,1)</f>
        <v>6.7</v>
      </c>
      <c r="Z7" s="253"/>
      <c r="AC7" s="461" t="s">
        <v>1406</v>
      </c>
      <c r="AD7" s="461"/>
      <c r="AE7" s="461"/>
      <c r="AF7" s="461"/>
      <c r="AG7" s="461"/>
      <c r="AH7" s="461"/>
      <c r="AI7" s="461"/>
      <c r="AJ7" s="461"/>
      <c r="AK7" s="461"/>
      <c r="AL7" s="461"/>
    </row>
    <row r="8" spans="1:47" s="244" customFormat="1" ht="210" customHeight="1" thickBot="1" x14ac:dyDescent="1.4">
      <c r="B8" s="254">
        <v>2</v>
      </c>
      <c r="C8" s="454" t="s">
        <v>1407</v>
      </c>
      <c r="D8" s="455"/>
      <c r="E8" s="455"/>
      <c r="F8" s="456"/>
      <c r="G8" s="246" t="s">
        <v>76</v>
      </c>
      <c r="H8" s="247">
        <v>1.22</v>
      </c>
      <c r="I8" s="248">
        <v>1</v>
      </c>
      <c r="J8" s="249">
        <v>6732</v>
      </c>
      <c r="K8" s="249">
        <v>6732</v>
      </c>
      <c r="L8" s="250">
        <v>0</v>
      </c>
      <c r="M8" s="251">
        <f t="shared" si="0"/>
        <v>8.2130399999999995</v>
      </c>
      <c r="N8" s="252">
        <f t="shared" si="1"/>
        <v>8.1999999999999993</v>
      </c>
      <c r="Z8" s="253"/>
      <c r="AC8" s="461" t="s">
        <v>1408</v>
      </c>
      <c r="AD8" s="461"/>
      <c r="AE8" s="461"/>
      <c r="AF8" s="461"/>
      <c r="AG8" s="461"/>
      <c r="AH8" s="461"/>
      <c r="AI8" s="461"/>
      <c r="AJ8" s="461"/>
      <c r="AK8" s="461"/>
      <c r="AL8" s="461"/>
    </row>
    <row r="9" spans="1:47" s="244" customFormat="1" ht="210" customHeight="1" thickBot="1" x14ac:dyDescent="1.4">
      <c r="B9" s="245">
        <v>3</v>
      </c>
      <c r="C9" s="454" t="s">
        <v>203</v>
      </c>
      <c r="D9" s="455"/>
      <c r="E9" s="455"/>
      <c r="F9" s="456"/>
      <c r="G9" s="246" t="s">
        <v>182</v>
      </c>
      <c r="H9" s="247">
        <v>1.254</v>
      </c>
      <c r="I9" s="248">
        <v>1</v>
      </c>
      <c r="J9" s="249">
        <v>5460</v>
      </c>
      <c r="K9" s="249">
        <v>5460</v>
      </c>
      <c r="L9" s="250">
        <v>0</v>
      </c>
      <c r="M9" s="251">
        <f>ROUNDUP(H9*K9/1000,2)</f>
        <v>6.85</v>
      </c>
      <c r="N9" s="252">
        <f t="shared" ref="N9" si="2">M9*I9-L9*I9</f>
        <v>6.85</v>
      </c>
      <c r="AC9" s="461" t="s">
        <v>1409</v>
      </c>
      <c r="AD9" s="461"/>
      <c r="AE9" s="461"/>
      <c r="AF9" s="461"/>
      <c r="AG9" s="461"/>
      <c r="AH9" s="461"/>
      <c r="AI9" s="461"/>
      <c r="AJ9" s="461"/>
      <c r="AK9" s="461"/>
      <c r="AL9" s="461"/>
    </row>
    <row r="10" spans="1:47" s="244" customFormat="1" ht="210" customHeight="1" thickBot="1" x14ac:dyDescent="1.4">
      <c r="B10" s="254">
        <v>4</v>
      </c>
      <c r="C10" s="454" t="s">
        <v>1410</v>
      </c>
      <c r="D10" s="455"/>
      <c r="E10" s="455"/>
      <c r="F10" s="456"/>
      <c r="G10" s="246" t="s">
        <v>76</v>
      </c>
      <c r="H10" s="247">
        <v>1.22</v>
      </c>
      <c r="I10" s="248">
        <v>1</v>
      </c>
      <c r="J10" s="249">
        <v>6732</v>
      </c>
      <c r="K10" s="249">
        <v>6732</v>
      </c>
      <c r="L10" s="250">
        <v>0</v>
      </c>
      <c r="M10" s="251">
        <f t="shared" si="0"/>
        <v>8.2130399999999995</v>
      </c>
      <c r="N10" s="252">
        <f t="shared" si="1"/>
        <v>8.1999999999999993</v>
      </c>
      <c r="Z10" s="253"/>
      <c r="AC10" s="461" t="s">
        <v>1411</v>
      </c>
      <c r="AD10" s="461"/>
      <c r="AE10" s="461"/>
      <c r="AF10" s="461"/>
      <c r="AG10" s="461"/>
      <c r="AH10" s="461"/>
      <c r="AI10" s="461"/>
      <c r="AJ10" s="461"/>
      <c r="AK10" s="461"/>
      <c r="AL10" s="461"/>
    </row>
    <row r="11" spans="1:47" s="244" customFormat="1" ht="210" customHeight="1" thickBot="1" x14ac:dyDescent="1.4">
      <c r="B11" s="245">
        <v>5</v>
      </c>
      <c r="C11" s="454" t="s">
        <v>1412</v>
      </c>
      <c r="D11" s="455"/>
      <c r="E11" s="455"/>
      <c r="F11" s="456"/>
      <c r="G11" s="246" t="s">
        <v>76</v>
      </c>
      <c r="H11" s="247">
        <v>1.22</v>
      </c>
      <c r="I11" s="248">
        <v>1</v>
      </c>
      <c r="J11" s="249">
        <v>6732</v>
      </c>
      <c r="K11" s="249">
        <v>6732</v>
      </c>
      <c r="L11" s="250">
        <v>0</v>
      </c>
      <c r="M11" s="251">
        <f t="shared" si="0"/>
        <v>8.2130399999999995</v>
      </c>
      <c r="N11" s="252">
        <f t="shared" si="1"/>
        <v>8.1999999999999993</v>
      </c>
      <c r="Z11" s="253"/>
    </row>
    <row r="12" spans="1:47" s="244" customFormat="1" ht="210" customHeight="1" thickBot="1" x14ac:dyDescent="1.4">
      <c r="B12" s="254">
        <v>6</v>
      </c>
      <c r="C12" s="454" t="s">
        <v>609</v>
      </c>
      <c r="D12" s="455"/>
      <c r="E12" s="455"/>
      <c r="F12" s="456"/>
      <c r="G12" s="246" t="s">
        <v>76</v>
      </c>
      <c r="H12" s="247">
        <v>1.22</v>
      </c>
      <c r="I12" s="248">
        <v>2</v>
      </c>
      <c r="J12" s="249">
        <v>5486</v>
      </c>
      <c r="K12" s="249">
        <v>5486</v>
      </c>
      <c r="L12" s="250">
        <v>0</v>
      </c>
      <c r="M12" s="251">
        <f t="shared" si="0"/>
        <v>6.69292</v>
      </c>
      <c r="N12" s="252">
        <f t="shared" si="1"/>
        <v>13.4</v>
      </c>
      <c r="Z12" s="253"/>
    </row>
    <row r="13" spans="1:47" s="244" customFormat="1" ht="210" customHeight="1" thickBot="1" x14ac:dyDescent="1.4">
      <c r="B13" s="245">
        <v>7</v>
      </c>
      <c r="C13" s="454" t="s">
        <v>1413</v>
      </c>
      <c r="D13" s="455"/>
      <c r="E13" s="455"/>
      <c r="F13" s="456"/>
      <c r="G13" s="246" t="s">
        <v>76</v>
      </c>
      <c r="H13" s="247">
        <v>1.22</v>
      </c>
      <c r="I13" s="248">
        <v>1</v>
      </c>
      <c r="J13" s="249">
        <v>6732</v>
      </c>
      <c r="K13" s="249">
        <v>6732</v>
      </c>
      <c r="L13" s="250">
        <v>0</v>
      </c>
      <c r="M13" s="251">
        <f t="shared" si="0"/>
        <v>8.2130399999999995</v>
      </c>
      <c r="N13" s="252">
        <f t="shared" si="1"/>
        <v>8.1999999999999993</v>
      </c>
      <c r="Z13" s="253"/>
    </row>
    <row r="14" spans="1:47" s="244" customFormat="1" ht="210" customHeight="1" thickBot="1" x14ac:dyDescent="1.4">
      <c r="B14" s="254">
        <v>8</v>
      </c>
      <c r="C14" s="454" t="s">
        <v>1374</v>
      </c>
      <c r="D14" s="455"/>
      <c r="E14" s="455"/>
      <c r="F14" s="456"/>
      <c r="G14" s="246" t="s">
        <v>76</v>
      </c>
      <c r="H14" s="247">
        <v>1.22</v>
      </c>
      <c r="I14" s="248">
        <v>1</v>
      </c>
      <c r="J14" s="249">
        <v>7829</v>
      </c>
      <c r="K14" s="249">
        <v>7829</v>
      </c>
      <c r="L14" s="250">
        <v>0</v>
      </c>
      <c r="M14" s="251">
        <f t="shared" si="0"/>
        <v>9.55138</v>
      </c>
      <c r="N14" s="252">
        <f t="shared" si="1"/>
        <v>9.6</v>
      </c>
      <c r="Z14" s="253"/>
    </row>
    <row r="15" spans="1:47" s="244" customFormat="1" ht="210" customHeight="1" thickBot="1" x14ac:dyDescent="1.4">
      <c r="B15" s="245">
        <v>9</v>
      </c>
      <c r="C15" s="454" t="s">
        <v>1414</v>
      </c>
      <c r="D15" s="455"/>
      <c r="E15" s="455"/>
      <c r="F15" s="456"/>
      <c r="G15" s="246" t="s">
        <v>76</v>
      </c>
      <c r="H15" s="247">
        <v>1.22</v>
      </c>
      <c r="I15" s="248">
        <v>2</v>
      </c>
      <c r="J15" s="249">
        <v>7829</v>
      </c>
      <c r="K15" s="249">
        <v>7829</v>
      </c>
      <c r="L15" s="250">
        <v>0</v>
      </c>
      <c r="M15" s="251">
        <f t="shared" si="0"/>
        <v>9.55138</v>
      </c>
      <c r="N15" s="252">
        <f t="shared" si="1"/>
        <v>19.100000000000001</v>
      </c>
      <c r="Z15" s="253"/>
    </row>
    <row r="16" spans="1:47" s="257" customFormat="1" ht="210" customHeight="1" thickBot="1" x14ac:dyDescent="1.4">
      <c r="A16" s="244"/>
      <c r="B16" s="254">
        <v>10</v>
      </c>
      <c r="C16" s="484" t="s">
        <v>1415</v>
      </c>
      <c r="D16" s="454" t="s">
        <v>1152</v>
      </c>
      <c r="E16" s="455"/>
      <c r="F16" s="455"/>
      <c r="G16" s="246" t="s">
        <v>76</v>
      </c>
      <c r="H16" s="247">
        <v>1.22</v>
      </c>
      <c r="I16" s="255">
        <v>1</v>
      </c>
      <c r="J16" s="249">
        <v>4586</v>
      </c>
      <c r="K16" s="249">
        <v>4586</v>
      </c>
      <c r="L16" s="250">
        <v>0</v>
      </c>
      <c r="M16" s="256">
        <f t="shared" ref="M16:M31" si="3">K16*H16/1000</f>
        <v>5.5949200000000001</v>
      </c>
      <c r="N16" s="252">
        <f t="shared" ref="N16:N28" si="4">ROUND(M16*I16,1)</f>
        <v>5.6</v>
      </c>
      <c r="O16" s="244"/>
    </row>
    <row r="17" spans="1:38" s="257" customFormat="1" ht="210" customHeight="1" thickBot="1" x14ac:dyDescent="1.4">
      <c r="A17" s="244"/>
      <c r="B17" s="245">
        <v>11</v>
      </c>
      <c r="C17" s="485"/>
      <c r="D17" s="454" t="s">
        <v>1153</v>
      </c>
      <c r="E17" s="455"/>
      <c r="F17" s="455"/>
      <c r="G17" s="246" t="s">
        <v>76</v>
      </c>
      <c r="H17" s="247">
        <v>1.22</v>
      </c>
      <c r="I17" s="248">
        <v>1</v>
      </c>
      <c r="J17" s="249">
        <v>4586</v>
      </c>
      <c r="K17" s="249">
        <v>4586</v>
      </c>
      <c r="L17" s="250">
        <v>0</v>
      </c>
      <c r="M17" s="256">
        <f t="shared" si="3"/>
        <v>5.5949200000000001</v>
      </c>
      <c r="N17" s="252">
        <f t="shared" si="4"/>
        <v>5.6</v>
      </c>
      <c r="O17" s="244"/>
    </row>
    <row r="18" spans="1:38" s="257" customFormat="1" ht="210" customHeight="1" thickBot="1" x14ac:dyDescent="1.4">
      <c r="A18" s="244"/>
      <c r="B18" s="254">
        <v>12</v>
      </c>
      <c r="C18" s="485"/>
      <c r="D18" s="454" t="s">
        <v>1416</v>
      </c>
      <c r="E18" s="455"/>
      <c r="F18" s="455"/>
      <c r="G18" s="246" t="s">
        <v>35</v>
      </c>
      <c r="H18" s="247">
        <v>0.94399999999999995</v>
      </c>
      <c r="I18" s="248">
        <v>1</v>
      </c>
      <c r="J18" s="249">
        <v>2330</v>
      </c>
      <c r="K18" s="249">
        <v>2199</v>
      </c>
      <c r="L18" s="250">
        <v>0</v>
      </c>
      <c r="M18" s="256">
        <f t="shared" si="3"/>
        <v>2.0758559999999999</v>
      </c>
      <c r="N18" s="252">
        <f t="shared" si="4"/>
        <v>2.1</v>
      </c>
      <c r="O18" s="244"/>
    </row>
    <row r="19" spans="1:38" s="257" customFormat="1" ht="210" customHeight="1" thickBot="1" x14ac:dyDescent="1.4">
      <c r="A19" s="244"/>
      <c r="B19" s="245">
        <v>13</v>
      </c>
      <c r="C19" s="485"/>
      <c r="D19" s="454" t="s">
        <v>1417</v>
      </c>
      <c r="E19" s="455"/>
      <c r="F19" s="455"/>
      <c r="G19" s="246" t="s">
        <v>35</v>
      </c>
      <c r="H19" s="247">
        <v>0.94399999999999995</v>
      </c>
      <c r="I19" s="248">
        <v>1</v>
      </c>
      <c r="J19" s="249">
        <v>2212</v>
      </c>
      <c r="K19" s="249">
        <v>2095</v>
      </c>
      <c r="L19" s="250">
        <v>0</v>
      </c>
      <c r="M19" s="256">
        <f t="shared" si="3"/>
        <v>1.9776799999999999</v>
      </c>
      <c r="N19" s="252">
        <f t="shared" si="4"/>
        <v>2</v>
      </c>
      <c r="O19" s="244"/>
    </row>
    <row r="20" spans="1:38" s="257" customFormat="1" ht="210" customHeight="1" thickBot="1" x14ac:dyDescent="1.4">
      <c r="A20" s="244"/>
      <c r="B20" s="254">
        <v>14</v>
      </c>
      <c r="C20" s="486"/>
      <c r="D20" s="454" t="s">
        <v>1418</v>
      </c>
      <c r="E20" s="455"/>
      <c r="F20" s="455"/>
      <c r="G20" s="246" t="s">
        <v>35</v>
      </c>
      <c r="H20" s="247">
        <v>0.94399999999999995</v>
      </c>
      <c r="I20" s="248">
        <v>1</v>
      </c>
      <c r="J20" s="249">
        <v>2237</v>
      </c>
      <c r="K20" s="249">
        <v>2117</v>
      </c>
      <c r="L20" s="250">
        <v>0</v>
      </c>
      <c r="M20" s="256">
        <f t="shared" si="3"/>
        <v>1.9984479999999998</v>
      </c>
      <c r="N20" s="252">
        <f t="shared" si="4"/>
        <v>2</v>
      </c>
      <c r="O20" s="244"/>
    </row>
    <row r="21" spans="1:38" s="244" customFormat="1" ht="210" customHeight="1" thickBot="1" x14ac:dyDescent="1.4">
      <c r="B21" s="245">
        <v>15</v>
      </c>
      <c r="C21" s="484" t="s">
        <v>1419</v>
      </c>
      <c r="D21" s="454" t="s">
        <v>969</v>
      </c>
      <c r="E21" s="455"/>
      <c r="F21" s="455"/>
      <c r="G21" s="246" t="s">
        <v>76</v>
      </c>
      <c r="H21" s="247">
        <v>1.22</v>
      </c>
      <c r="I21" s="255">
        <v>1</v>
      </c>
      <c r="J21" s="249">
        <v>5486</v>
      </c>
      <c r="K21" s="249">
        <v>5486</v>
      </c>
      <c r="L21" s="250">
        <v>0</v>
      </c>
      <c r="M21" s="256">
        <f t="shared" si="3"/>
        <v>6.69292</v>
      </c>
      <c r="N21" s="252">
        <f t="shared" si="4"/>
        <v>6.7</v>
      </c>
    </row>
    <row r="22" spans="1:38" s="244" customFormat="1" ht="210" customHeight="1" thickBot="1" x14ac:dyDescent="1.4">
      <c r="B22" s="254">
        <v>16</v>
      </c>
      <c r="C22" s="485"/>
      <c r="D22" s="454" t="s">
        <v>970</v>
      </c>
      <c r="E22" s="455"/>
      <c r="F22" s="455"/>
      <c r="G22" s="246" t="s">
        <v>76</v>
      </c>
      <c r="H22" s="247">
        <v>1.22</v>
      </c>
      <c r="I22" s="248">
        <v>1</v>
      </c>
      <c r="J22" s="249">
        <v>5486</v>
      </c>
      <c r="K22" s="249">
        <v>5486</v>
      </c>
      <c r="L22" s="250">
        <v>0</v>
      </c>
      <c r="M22" s="256">
        <f t="shared" si="3"/>
        <v>6.69292</v>
      </c>
      <c r="N22" s="252">
        <f t="shared" si="4"/>
        <v>6.7</v>
      </c>
    </row>
    <row r="23" spans="1:38" s="244" customFormat="1" ht="210" customHeight="1" thickBot="1" x14ac:dyDescent="1.4">
      <c r="B23" s="245">
        <v>17</v>
      </c>
      <c r="C23" s="485"/>
      <c r="D23" s="454" t="s">
        <v>1420</v>
      </c>
      <c r="E23" s="455"/>
      <c r="F23" s="455"/>
      <c r="G23" s="246" t="s">
        <v>35</v>
      </c>
      <c r="H23" s="247">
        <v>0.94399999999999995</v>
      </c>
      <c r="I23" s="248">
        <v>1</v>
      </c>
      <c r="J23" s="249">
        <v>1629</v>
      </c>
      <c r="K23" s="249">
        <v>1629</v>
      </c>
      <c r="L23" s="250">
        <v>0</v>
      </c>
      <c r="M23" s="256">
        <f t="shared" si="3"/>
        <v>1.5377759999999998</v>
      </c>
      <c r="N23" s="252">
        <f t="shared" si="4"/>
        <v>1.5</v>
      </c>
    </row>
    <row r="24" spans="1:38" s="244" customFormat="1" ht="210" customHeight="1" thickBot="1" x14ac:dyDescent="1.4">
      <c r="B24" s="254">
        <v>18</v>
      </c>
      <c r="C24" s="485"/>
      <c r="D24" s="454" t="s">
        <v>1421</v>
      </c>
      <c r="E24" s="455"/>
      <c r="F24" s="455"/>
      <c r="G24" s="246" t="s">
        <v>35</v>
      </c>
      <c r="H24" s="247">
        <v>0.94399999999999995</v>
      </c>
      <c r="I24" s="248">
        <v>2</v>
      </c>
      <c r="J24" s="249">
        <v>2948</v>
      </c>
      <c r="K24" s="249">
        <v>2771</v>
      </c>
      <c r="L24" s="250">
        <v>0</v>
      </c>
      <c r="M24" s="256">
        <f t="shared" si="3"/>
        <v>2.6158239999999999</v>
      </c>
      <c r="N24" s="252">
        <f t="shared" si="4"/>
        <v>5.2</v>
      </c>
    </row>
    <row r="25" spans="1:38" s="244" customFormat="1" ht="210" customHeight="1" thickBot="1" x14ac:dyDescent="1.4">
      <c r="B25" s="245">
        <v>19</v>
      </c>
      <c r="C25" s="484" t="s">
        <v>1422</v>
      </c>
      <c r="D25" s="454" t="s">
        <v>778</v>
      </c>
      <c r="E25" s="455"/>
      <c r="F25" s="455"/>
      <c r="G25" s="246" t="s">
        <v>76</v>
      </c>
      <c r="H25" s="247">
        <v>1.22</v>
      </c>
      <c r="I25" s="255">
        <v>1</v>
      </c>
      <c r="J25" s="249">
        <v>5486</v>
      </c>
      <c r="K25" s="249">
        <v>5486</v>
      </c>
      <c r="L25" s="250">
        <v>0</v>
      </c>
      <c r="M25" s="256">
        <f t="shared" si="3"/>
        <v>6.69292</v>
      </c>
      <c r="N25" s="252">
        <f t="shared" si="4"/>
        <v>6.7</v>
      </c>
    </row>
    <row r="26" spans="1:38" s="244" customFormat="1" ht="210" customHeight="1" thickBot="1" x14ac:dyDescent="1.4">
      <c r="B26" s="254">
        <v>20</v>
      </c>
      <c r="C26" s="485"/>
      <c r="D26" s="454" t="s">
        <v>779</v>
      </c>
      <c r="E26" s="455"/>
      <c r="F26" s="455"/>
      <c r="G26" s="246" t="s">
        <v>76</v>
      </c>
      <c r="H26" s="247">
        <v>1.22</v>
      </c>
      <c r="I26" s="248">
        <v>1</v>
      </c>
      <c r="J26" s="249">
        <v>5486</v>
      </c>
      <c r="K26" s="249">
        <v>5486</v>
      </c>
      <c r="L26" s="250">
        <v>0</v>
      </c>
      <c r="M26" s="256">
        <f t="shared" si="3"/>
        <v>6.69292</v>
      </c>
      <c r="N26" s="252">
        <f t="shared" si="4"/>
        <v>6.7</v>
      </c>
    </row>
    <row r="27" spans="1:38" s="244" customFormat="1" ht="210" customHeight="1" thickBot="1" x14ac:dyDescent="1.4">
      <c r="B27" s="245">
        <v>21</v>
      </c>
      <c r="C27" s="485"/>
      <c r="D27" s="454" t="s">
        <v>1423</v>
      </c>
      <c r="E27" s="455"/>
      <c r="F27" s="455"/>
      <c r="G27" s="246" t="s">
        <v>35</v>
      </c>
      <c r="H27" s="247">
        <v>0.94399999999999995</v>
      </c>
      <c r="I27" s="248">
        <v>1</v>
      </c>
      <c r="J27" s="249">
        <v>1629</v>
      </c>
      <c r="K27" s="249">
        <v>1629</v>
      </c>
      <c r="L27" s="250">
        <v>0</v>
      </c>
      <c r="M27" s="256">
        <f t="shared" si="3"/>
        <v>1.5377759999999998</v>
      </c>
      <c r="N27" s="252">
        <f t="shared" si="4"/>
        <v>1.5</v>
      </c>
    </row>
    <row r="28" spans="1:38" s="244" customFormat="1" ht="210" customHeight="1" thickBot="1" x14ac:dyDescent="1.4">
      <c r="B28" s="254">
        <v>22</v>
      </c>
      <c r="C28" s="485"/>
      <c r="D28" s="454" t="s">
        <v>1424</v>
      </c>
      <c r="E28" s="455"/>
      <c r="F28" s="455"/>
      <c r="G28" s="246" t="s">
        <v>35</v>
      </c>
      <c r="H28" s="247">
        <v>0.94399999999999995</v>
      </c>
      <c r="I28" s="248">
        <v>2</v>
      </c>
      <c r="J28" s="249">
        <v>2948</v>
      </c>
      <c r="K28" s="249">
        <v>2771</v>
      </c>
      <c r="L28" s="250">
        <v>0</v>
      </c>
      <c r="M28" s="256">
        <f t="shared" si="3"/>
        <v>2.6158239999999999</v>
      </c>
      <c r="N28" s="252">
        <f t="shared" si="4"/>
        <v>5.2</v>
      </c>
    </row>
    <row r="29" spans="1:38" s="244" customFormat="1" ht="255" customHeight="1" thickBot="1" x14ac:dyDescent="1.4">
      <c r="B29" s="245">
        <v>23</v>
      </c>
      <c r="C29" s="484" t="s">
        <v>1425</v>
      </c>
      <c r="D29" s="487" t="s">
        <v>127</v>
      </c>
      <c r="E29" s="487"/>
      <c r="F29" s="487"/>
      <c r="G29" s="246" t="s">
        <v>27</v>
      </c>
      <c r="H29" s="246">
        <v>1.8280000000000001</v>
      </c>
      <c r="I29" s="258">
        <v>2</v>
      </c>
      <c r="J29" s="259">
        <v>4554</v>
      </c>
      <c r="K29" s="259">
        <v>4554</v>
      </c>
      <c r="L29" s="250">
        <v>0</v>
      </c>
      <c r="M29" s="256">
        <f t="shared" si="3"/>
        <v>8.3247119999999999</v>
      </c>
      <c r="N29" s="252">
        <f t="shared" ref="N29:N31" si="5">ROUND(M29*I29-I29*L29,1)</f>
        <v>16.600000000000001</v>
      </c>
    </row>
    <row r="30" spans="1:38" s="244" customFormat="1" ht="236.25" customHeight="1" thickBot="1" x14ac:dyDescent="1.4">
      <c r="B30" s="254">
        <v>24</v>
      </c>
      <c r="C30" s="485"/>
      <c r="D30" s="487" t="s">
        <v>940</v>
      </c>
      <c r="E30" s="487"/>
      <c r="F30" s="487"/>
      <c r="G30" s="246" t="s">
        <v>35</v>
      </c>
      <c r="H30" s="246">
        <v>0.94399999999999995</v>
      </c>
      <c r="I30" s="246">
        <v>1</v>
      </c>
      <c r="J30" s="259">
        <v>2383</v>
      </c>
      <c r="K30" s="259">
        <v>2238</v>
      </c>
      <c r="L30" s="250">
        <v>0</v>
      </c>
      <c r="M30" s="256">
        <f t="shared" si="3"/>
        <v>2.1126719999999999</v>
      </c>
      <c r="N30" s="252">
        <f t="shared" si="5"/>
        <v>2.1</v>
      </c>
    </row>
    <row r="31" spans="1:38" s="244" customFormat="1" ht="285" customHeight="1" thickBot="1" x14ac:dyDescent="1.4">
      <c r="B31" s="245">
        <v>25</v>
      </c>
      <c r="C31" s="485"/>
      <c r="D31" s="487" t="s">
        <v>941</v>
      </c>
      <c r="E31" s="487"/>
      <c r="F31" s="487"/>
      <c r="G31" s="246" t="s">
        <v>35</v>
      </c>
      <c r="H31" s="246">
        <v>0.94399999999999995</v>
      </c>
      <c r="I31" s="246">
        <v>2</v>
      </c>
      <c r="J31" s="259">
        <v>1510</v>
      </c>
      <c r="K31" s="259">
        <v>1510</v>
      </c>
      <c r="L31" s="250">
        <v>0</v>
      </c>
      <c r="M31" s="256">
        <f t="shared" si="3"/>
        <v>1.4254399999999998</v>
      </c>
      <c r="N31" s="252">
        <f t="shared" si="5"/>
        <v>2.9</v>
      </c>
    </row>
    <row r="32" spans="1:38" s="244" customFormat="1" ht="210" customHeight="1" thickBot="1" x14ac:dyDescent="1.4">
      <c r="B32" s="254">
        <v>26</v>
      </c>
      <c r="C32" s="454" t="s">
        <v>1426</v>
      </c>
      <c r="D32" s="455"/>
      <c r="E32" s="455"/>
      <c r="F32" s="455"/>
      <c r="G32" s="456"/>
      <c r="H32" s="246">
        <v>45.869</v>
      </c>
      <c r="I32" s="248">
        <v>1</v>
      </c>
      <c r="J32" s="259" t="s">
        <v>160</v>
      </c>
      <c r="K32" s="259" t="s">
        <v>160</v>
      </c>
      <c r="L32" s="260">
        <v>0.86899999999999999</v>
      </c>
      <c r="M32" s="251">
        <v>45.869</v>
      </c>
      <c r="N32" s="252">
        <f>ROUND(M32*I32-I32*L32,1)</f>
        <v>45</v>
      </c>
      <c r="AC32" s="457"/>
      <c r="AD32" s="457"/>
      <c r="AE32" s="457"/>
      <c r="AF32" s="457"/>
      <c r="AG32" s="457"/>
      <c r="AH32" s="457"/>
      <c r="AI32" s="457"/>
      <c r="AJ32" s="457"/>
      <c r="AK32" s="457"/>
      <c r="AL32" s="457"/>
    </row>
    <row r="33" spans="2:38" s="244" customFormat="1" ht="210" customHeight="1" thickBot="1" x14ac:dyDescent="1.4">
      <c r="B33" s="245">
        <v>27</v>
      </c>
      <c r="C33" s="484" t="s">
        <v>1427</v>
      </c>
      <c r="D33" s="487" t="s">
        <v>127</v>
      </c>
      <c r="E33" s="487"/>
      <c r="F33" s="487"/>
      <c r="G33" s="246" t="s">
        <v>27</v>
      </c>
      <c r="H33" s="246">
        <v>1.8280000000000001</v>
      </c>
      <c r="I33" s="258">
        <v>2</v>
      </c>
      <c r="J33" s="259">
        <v>5180</v>
      </c>
      <c r="K33" s="259">
        <v>5180</v>
      </c>
      <c r="L33" s="250">
        <v>0</v>
      </c>
      <c r="M33" s="256">
        <f t="shared" ref="M33:M37" si="6">K33*H33/1000</f>
        <v>9.4690400000000015</v>
      </c>
      <c r="N33" s="252">
        <f t="shared" ref="N33:N47" si="7">ROUND(M33*I33-I33*L33,1)</f>
        <v>18.899999999999999</v>
      </c>
    </row>
    <row r="34" spans="2:38" s="244" customFormat="1" ht="210" customHeight="1" thickBot="1" x14ac:dyDescent="1.4">
      <c r="B34" s="254">
        <v>28</v>
      </c>
      <c r="C34" s="485"/>
      <c r="D34" s="487" t="s">
        <v>1069</v>
      </c>
      <c r="E34" s="487"/>
      <c r="F34" s="487"/>
      <c r="G34" s="246" t="s">
        <v>35</v>
      </c>
      <c r="H34" s="246">
        <v>0.94399999999999995</v>
      </c>
      <c r="I34" s="246">
        <v>1</v>
      </c>
      <c r="J34" s="259">
        <v>2408</v>
      </c>
      <c r="K34" s="259">
        <v>2245</v>
      </c>
      <c r="L34" s="250">
        <v>0</v>
      </c>
      <c r="M34" s="256">
        <f t="shared" si="6"/>
        <v>2.1192799999999998</v>
      </c>
      <c r="N34" s="252">
        <f t="shared" si="7"/>
        <v>2.1</v>
      </c>
    </row>
    <row r="35" spans="2:38" s="244" customFormat="1" ht="210" customHeight="1" thickBot="1" x14ac:dyDescent="1.4">
      <c r="B35" s="245">
        <v>29</v>
      </c>
      <c r="C35" s="485"/>
      <c r="D35" s="487" t="s">
        <v>940</v>
      </c>
      <c r="E35" s="487"/>
      <c r="F35" s="487"/>
      <c r="G35" s="246" t="s">
        <v>35</v>
      </c>
      <c r="H35" s="246">
        <v>0.94399999999999995</v>
      </c>
      <c r="I35" s="246">
        <v>1</v>
      </c>
      <c r="J35" s="259">
        <v>2383</v>
      </c>
      <c r="K35" s="259">
        <v>2238</v>
      </c>
      <c r="L35" s="250">
        <v>0</v>
      </c>
      <c r="M35" s="256">
        <f t="shared" si="6"/>
        <v>2.1126719999999999</v>
      </c>
      <c r="N35" s="252">
        <f t="shared" si="7"/>
        <v>2.1</v>
      </c>
    </row>
    <row r="36" spans="2:38" s="244" customFormat="1" ht="210" customHeight="1" thickBot="1" x14ac:dyDescent="1.4">
      <c r="B36" s="254">
        <v>30</v>
      </c>
      <c r="C36" s="485"/>
      <c r="D36" s="487" t="s">
        <v>941</v>
      </c>
      <c r="E36" s="487"/>
      <c r="F36" s="487"/>
      <c r="G36" s="246" t="s">
        <v>35</v>
      </c>
      <c r="H36" s="246">
        <v>0.94399999999999995</v>
      </c>
      <c r="I36" s="246">
        <v>1</v>
      </c>
      <c r="J36" s="259">
        <v>1510</v>
      </c>
      <c r="K36" s="259">
        <v>1510</v>
      </c>
      <c r="L36" s="250">
        <v>0</v>
      </c>
      <c r="M36" s="256">
        <f t="shared" si="6"/>
        <v>1.4254399999999998</v>
      </c>
      <c r="N36" s="252">
        <f t="shared" si="7"/>
        <v>1.4</v>
      </c>
    </row>
    <row r="37" spans="2:38" s="244" customFormat="1" ht="210" customHeight="1" thickBot="1" x14ac:dyDescent="1.4">
      <c r="B37" s="245">
        <v>31</v>
      </c>
      <c r="C37" s="486"/>
      <c r="D37" s="487" t="s">
        <v>942</v>
      </c>
      <c r="E37" s="487"/>
      <c r="F37" s="487"/>
      <c r="G37" s="246" t="s">
        <v>29</v>
      </c>
      <c r="H37" s="246">
        <v>1.284</v>
      </c>
      <c r="I37" s="246">
        <v>1</v>
      </c>
      <c r="J37" s="259">
        <v>1510</v>
      </c>
      <c r="K37" s="259">
        <v>1510</v>
      </c>
      <c r="L37" s="250">
        <v>0</v>
      </c>
      <c r="M37" s="256">
        <f t="shared" si="6"/>
        <v>1.9388400000000001</v>
      </c>
      <c r="N37" s="252">
        <f t="shared" si="7"/>
        <v>1.9</v>
      </c>
    </row>
    <row r="38" spans="2:38" s="244" customFormat="1" ht="210" customHeight="1" thickBot="1" x14ac:dyDescent="1.4">
      <c r="B38" s="254">
        <v>32</v>
      </c>
      <c r="C38" s="454" t="s">
        <v>1428</v>
      </c>
      <c r="D38" s="455"/>
      <c r="E38" s="455"/>
      <c r="F38" s="456"/>
      <c r="G38" s="246" t="s">
        <v>76</v>
      </c>
      <c r="H38" s="247">
        <v>1.22</v>
      </c>
      <c r="I38" s="248">
        <v>1</v>
      </c>
      <c r="J38" s="249">
        <v>6732</v>
      </c>
      <c r="K38" s="249">
        <v>6732</v>
      </c>
      <c r="L38" s="250">
        <v>0</v>
      </c>
      <c r="M38" s="251">
        <f t="shared" ref="M38:M47" si="8">H38*K38/1000</f>
        <v>8.2130399999999995</v>
      </c>
      <c r="N38" s="252">
        <f t="shared" si="7"/>
        <v>8.1999999999999993</v>
      </c>
      <c r="Z38" s="253"/>
      <c r="AC38" s="457"/>
      <c r="AD38" s="457"/>
      <c r="AE38" s="457"/>
      <c r="AF38" s="457"/>
      <c r="AG38" s="457"/>
      <c r="AH38" s="457"/>
      <c r="AI38" s="457"/>
      <c r="AJ38" s="457"/>
      <c r="AK38" s="457"/>
      <c r="AL38" s="457"/>
    </row>
    <row r="39" spans="2:38" s="244" customFormat="1" ht="210" customHeight="1" thickBot="1" x14ac:dyDescent="1.4">
      <c r="B39" s="245">
        <v>33</v>
      </c>
      <c r="C39" s="454" t="s">
        <v>1429</v>
      </c>
      <c r="D39" s="455"/>
      <c r="E39" s="455"/>
      <c r="F39" s="456"/>
      <c r="G39" s="246" t="s">
        <v>76</v>
      </c>
      <c r="H39" s="247">
        <v>1.22</v>
      </c>
      <c r="I39" s="248">
        <v>2</v>
      </c>
      <c r="J39" s="249">
        <v>7829</v>
      </c>
      <c r="K39" s="249">
        <v>7829</v>
      </c>
      <c r="L39" s="250">
        <v>0</v>
      </c>
      <c r="M39" s="251">
        <f t="shared" si="8"/>
        <v>9.55138</v>
      </c>
      <c r="N39" s="252">
        <f t="shared" si="7"/>
        <v>19.100000000000001</v>
      </c>
      <c r="Z39" s="253"/>
      <c r="AC39" s="457"/>
      <c r="AD39" s="457"/>
      <c r="AE39" s="457"/>
      <c r="AF39" s="457"/>
      <c r="AG39" s="457"/>
      <c r="AH39" s="457"/>
      <c r="AI39" s="457"/>
      <c r="AJ39" s="457"/>
      <c r="AK39" s="457"/>
      <c r="AL39" s="457"/>
    </row>
    <row r="40" spans="2:38" s="244" customFormat="1" ht="210" customHeight="1" thickBot="1" x14ac:dyDescent="1.4">
      <c r="B40" s="254">
        <v>34</v>
      </c>
      <c r="C40" s="454" t="s">
        <v>1430</v>
      </c>
      <c r="D40" s="455"/>
      <c r="E40" s="455"/>
      <c r="F40" s="456"/>
      <c r="G40" s="246" t="s">
        <v>76</v>
      </c>
      <c r="H40" s="247">
        <v>1.22</v>
      </c>
      <c r="I40" s="248">
        <v>1</v>
      </c>
      <c r="J40" s="249">
        <v>7829</v>
      </c>
      <c r="K40" s="249">
        <v>7829</v>
      </c>
      <c r="L40" s="250">
        <v>0</v>
      </c>
      <c r="M40" s="251">
        <f t="shared" si="8"/>
        <v>9.55138</v>
      </c>
      <c r="N40" s="252">
        <f t="shared" si="7"/>
        <v>9.6</v>
      </c>
      <c r="Z40" s="253"/>
      <c r="AC40" s="457"/>
      <c r="AD40" s="457"/>
      <c r="AE40" s="457"/>
      <c r="AF40" s="457"/>
      <c r="AG40" s="457"/>
      <c r="AH40" s="457"/>
      <c r="AI40" s="457"/>
      <c r="AJ40" s="457"/>
      <c r="AK40" s="457"/>
      <c r="AL40" s="457"/>
    </row>
    <row r="41" spans="2:38" s="244" customFormat="1" ht="210" customHeight="1" thickBot="1" x14ac:dyDescent="1.4">
      <c r="B41" s="245">
        <v>35</v>
      </c>
      <c r="C41" s="454" t="s">
        <v>1431</v>
      </c>
      <c r="D41" s="455"/>
      <c r="E41" s="455"/>
      <c r="F41" s="456"/>
      <c r="G41" s="246" t="s">
        <v>76</v>
      </c>
      <c r="H41" s="247">
        <v>1.22</v>
      </c>
      <c r="I41" s="248">
        <v>1</v>
      </c>
      <c r="J41" s="249">
        <v>7579</v>
      </c>
      <c r="K41" s="249">
        <v>7579</v>
      </c>
      <c r="L41" s="250">
        <v>0</v>
      </c>
      <c r="M41" s="251">
        <f t="shared" si="8"/>
        <v>9.2463799999999985</v>
      </c>
      <c r="N41" s="252">
        <f t="shared" si="7"/>
        <v>9.1999999999999993</v>
      </c>
      <c r="Z41" s="253"/>
    </row>
    <row r="42" spans="2:38" s="244" customFormat="1" ht="210" customHeight="1" thickBot="1" x14ac:dyDescent="1.4">
      <c r="B42" s="254">
        <v>36</v>
      </c>
      <c r="C42" s="454" t="s">
        <v>1432</v>
      </c>
      <c r="D42" s="455"/>
      <c r="E42" s="455"/>
      <c r="F42" s="456"/>
      <c r="G42" s="246" t="s">
        <v>76</v>
      </c>
      <c r="H42" s="247">
        <v>1.22</v>
      </c>
      <c r="I42" s="248">
        <v>1</v>
      </c>
      <c r="J42" s="249">
        <v>7619</v>
      </c>
      <c r="K42" s="249">
        <v>7619</v>
      </c>
      <c r="L42" s="250">
        <v>0</v>
      </c>
      <c r="M42" s="251">
        <f t="shared" si="8"/>
        <v>9.2951800000000002</v>
      </c>
      <c r="N42" s="252">
        <f t="shared" si="7"/>
        <v>9.3000000000000007</v>
      </c>
      <c r="Z42" s="253"/>
    </row>
    <row r="43" spans="2:38" s="244" customFormat="1" ht="210" customHeight="1" thickBot="1" x14ac:dyDescent="1.4">
      <c r="B43" s="245">
        <v>37</v>
      </c>
      <c r="C43" s="454" t="s">
        <v>1433</v>
      </c>
      <c r="D43" s="455"/>
      <c r="E43" s="455"/>
      <c r="F43" s="456"/>
      <c r="G43" s="246" t="s">
        <v>76</v>
      </c>
      <c r="H43" s="247">
        <v>1.22</v>
      </c>
      <c r="I43" s="248">
        <v>1</v>
      </c>
      <c r="J43" s="249">
        <v>7829</v>
      </c>
      <c r="K43" s="249">
        <v>7829</v>
      </c>
      <c r="L43" s="250">
        <v>0</v>
      </c>
      <c r="M43" s="251">
        <f>H43*K43/1000</f>
        <v>9.55138</v>
      </c>
      <c r="N43" s="252">
        <f>ROUND(M43*I43-I43*L43,1)</f>
        <v>9.6</v>
      </c>
      <c r="Z43" s="253"/>
    </row>
    <row r="44" spans="2:38" s="244" customFormat="1" ht="210" customHeight="1" thickBot="1" x14ac:dyDescent="1.4">
      <c r="B44" s="254">
        <v>38</v>
      </c>
      <c r="C44" s="454" t="s">
        <v>203</v>
      </c>
      <c r="D44" s="455"/>
      <c r="E44" s="455"/>
      <c r="F44" s="456"/>
      <c r="G44" s="246" t="s">
        <v>182</v>
      </c>
      <c r="H44" s="247">
        <v>1.254</v>
      </c>
      <c r="I44" s="248">
        <v>1</v>
      </c>
      <c r="J44" s="249">
        <v>5460</v>
      </c>
      <c r="K44" s="249">
        <v>5460</v>
      </c>
      <c r="L44" s="250">
        <v>0</v>
      </c>
      <c r="M44" s="251">
        <f>ROUNDUP(H44*K44/1000,2)</f>
        <v>6.85</v>
      </c>
      <c r="N44" s="252">
        <f t="shared" ref="N44" si="9">M44*I44-L44*I44</f>
        <v>6.85</v>
      </c>
      <c r="AC44" s="457"/>
      <c r="AD44" s="457"/>
      <c r="AE44" s="457"/>
      <c r="AF44" s="457"/>
      <c r="AG44" s="457"/>
      <c r="AH44" s="457"/>
      <c r="AI44" s="457"/>
      <c r="AJ44" s="457"/>
      <c r="AK44" s="457"/>
      <c r="AL44" s="457"/>
    </row>
    <row r="45" spans="2:38" s="244" customFormat="1" ht="210" customHeight="1" thickBot="1" x14ac:dyDescent="1.4">
      <c r="B45" s="245">
        <v>39</v>
      </c>
      <c r="C45" s="454" t="s">
        <v>1434</v>
      </c>
      <c r="D45" s="455"/>
      <c r="E45" s="455"/>
      <c r="F45" s="456"/>
      <c r="G45" s="246" t="s">
        <v>76</v>
      </c>
      <c r="H45" s="247">
        <v>1.22</v>
      </c>
      <c r="I45" s="248">
        <v>1</v>
      </c>
      <c r="J45" s="249">
        <v>7619</v>
      </c>
      <c r="K45" s="249">
        <v>7619</v>
      </c>
      <c r="L45" s="250">
        <v>0</v>
      </c>
      <c r="M45" s="251">
        <f>H45*K45/1000</f>
        <v>9.2951800000000002</v>
      </c>
      <c r="N45" s="252">
        <f>ROUND(M45*I45-I45*L45,1)</f>
        <v>9.3000000000000007</v>
      </c>
      <c r="Z45" s="253"/>
      <c r="AC45" s="457"/>
      <c r="AD45" s="457"/>
      <c r="AE45" s="457"/>
      <c r="AF45" s="457"/>
      <c r="AG45" s="457"/>
      <c r="AH45" s="457"/>
      <c r="AI45" s="457"/>
      <c r="AJ45" s="457"/>
      <c r="AK45" s="457"/>
      <c r="AL45" s="457"/>
    </row>
    <row r="46" spans="2:38" s="244" customFormat="1" ht="210" customHeight="1" thickBot="1" x14ac:dyDescent="1.4">
      <c r="B46" s="254">
        <v>40</v>
      </c>
      <c r="C46" s="454" t="s">
        <v>1435</v>
      </c>
      <c r="D46" s="455"/>
      <c r="E46" s="455"/>
      <c r="F46" s="456"/>
      <c r="G46" s="246" t="s">
        <v>76</v>
      </c>
      <c r="H46" s="247">
        <v>1.22</v>
      </c>
      <c r="I46" s="248">
        <v>1</v>
      </c>
      <c r="J46" s="249">
        <v>7619</v>
      </c>
      <c r="K46" s="249">
        <v>7619</v>
      </c>
      <c r="L46" s="250">
        <v>0</v>
      </c>
      <c r="M46" s="251">
        <f t="shared" si="8"/>
        <v>9.2951800000000002</v>
      </c>
      <c r="N46" s="252">
        <f t="shared" si="7"/>
        <v>9.3000000000000007</v>
      </c>
      <c r="Z46" s="253"/>
    </row>
    <row r="47" spans="2:38" s="244" customFormat="1" ht="210" customHeight="1" thickBot="1" x14ac:dyDescent="1.4">
      <c r="B47" s="245">
        <v>41</v>
      </c>
      <c r="C47" s="454" t="s">
        <v>1436</v>
      </c>
      <c r="D47" s="455"/>
      <c r="E47" s="455"/>
      <c r="F47" s="456"/>
      <c r="G47" s="246" t="s">
        <v>76</v>
      </c>
      <c r="H47" s="247">
        <v>1.22</v>
      </c>
      <c r="I47" s="248">
        <v>1</v>
      </c>
      <c r="J47" s="249">
        <v>7829</v>
      </c>
      <c r="K47" s="249">
        <v>7829</v>
      </c>
      <c r="L47" s="250">
        <v>0</v>
      </c>
      <c r="M47" s="251">
        <f t="shared" si="8"/>
        <v>9.55138</v>
      </c>
      <c r="N47" s="252">
        <f t="shared" si="7"/>
        <v>9.6</v>
      </c>
      <c r="Z47" s="253"/>
      <c r="AC47" s="457"/>
      <c r="AD47" s="457"/>
      <c r="AE47" s="457"/>
      <c r="AF47" s="457"/>
      <c r="AG47" s="457"/>
      <c r="AH47" s="457"/>
      <c r="AI47" s="457"/>
      <c r="AJ47" s="457"/>
      <c r="AK47" s="457"/>
      <c r="AL47" s="457"/>
    </row>
    <row r="48" spans="2:38" s="244" customFormat="1" ht="210" customHeight="1" thickBot="1" x14ac:dyDescent="1.4">
      <c r="B48" s="254">
        <v>42</v>
      </c>
      <c r="C48" s="454" t="s">
        <v>1437</v>
      </c>
      <c r="D48" s="455"/>
      <c r="E48" s="455"/>
      <c r="F48" s="456"/>
      <c r="G48" s="246" t="s">
        <v>76</v>
      </c>
      <c r="H48" s="247">
        <v>1.22</v>
      </c>
      <c r="I48" s="248">
        <v>1</v>
      </c>
      <c r="J48" s="249">
        <v>7579</v>
      </c>
      <c r="K48" s="249">
        <v>7579</v>
      </c>
      <c r="L48" s="250">
        <v>0</v>
      </c>
      <c r="M48" s="251">
        <f>ROUNDUP(H48*K48/1000,2)</f>
        <v>9.25</v>
      </c>
      <c r="N48" s="252">
        <f t="shared" ref="N48" si="10">M48*I48-L48*I48</f>
        <v>9.25</v>
      </c>
      <c r="AC48" s="457"/>
      <c r="AD48" s="457"/>
      <c r="AE48" s="457"/>
      <c r="AF48" s="457"/>
      <c r="AG48" s="457"/>
      <c r="AH48" s="457"/>
      <c r="AI48" s="457"/>
      <c r="AJ48" s="457"/>
      <c r="AK48" s="457"/>
      <c r="AL48" s="457"/>
    </row>
    <row r="49" spans="2:38" s="244" customFormat="1" ht="210" customHeight="1" thickBot="1" x14ac:dyDescent="1.4">
      <c r="B49" s="245">
        <v>43</v>
      </c>
      <c r="C49" s="454" t="s">
        <v>1438</v>
      </c>
      <c r="D49" s="455"/>
      <c r="E49" s="455"/>
      <c r="F49" s="456"/>
      <c r="G49" s="246" t="s">
        <v>76</v>
      </c>
      <c r="H49" s="247">
        <v>1.22</v>
      </c>
      <c r="I49" s="248">
        <v>1</v>
      </c>
      <c r="J49" s="249">
        <v>7579</v>
      </c>
      <c r="K49" s="249">
        <v>7579</v>
      </c>
      <c r="L49" s="250">
        <v>0</v>
      </c>
      <c r="M49" s="251">
        <f t="shared" ref="M49:M50" si="11">H49*K49/1000</f>
        <v>9.2463799999999985</v>
      </c>
      <c r="N49" s="252">
        <f t="shared" ref="N49:N50" si="12">ROUND(M49*I49-I49*L49,1)</f>
        <v>9.1999999999999993</v>
      </c>
      <c r="Z49" s="253"/>
      <c r="AC49" s="457"/>
      <c r="AD49" s="457"/>
      <c r="AE49" s="457"/>
      <c r="AF49" s="457"/>
      <c r="AG49" s="457"/>
      <c r="AH49" s="457"/>
      <c r="AI49" s="457"/>
      <c r="AJ49" s="457"/>
      <c r="AK49" s="457"/>
      <c r="AL49" s="457"/>
    </row>
    <row r="50" spans="2:38" s="244" customFormat="1" ht="210" customHeight="1" thickBot="1" x14ac:dyDescent="1.4">
      <c r="B50" s="254">
        <v>44</v>
      </c>
      <c r="C50" s="454" t="s">
        <v>68</v>
      </c>
      <c r="D50" s="455"/>
      <c r="E50" s="455"/>
      <c r="F50" s="456"/>
      <c r="G50" s="246" t="s">
        <v>35</v>
      </c>
      <c r="H50" s="247">
        <v>0.94399999999999995</v>
      </c>
      <c r="I50" s="248">
        <v>2</v>
      </c>
      <c r="J50" s="249">
        <v>2383</v>
      </c>
      <c r="K50" s="249">
        <v>2238</v>
      </c>
      <c r="L50" s="250">
        <v>0</v>
      </c>
      <c r="M50" s="251">
        <f t="shared" si="11"/>
        <v>2.1126719999999999</v>
      </c>
      <c r="N50" s="252">
        <f t="shared" si="12"/>
        <v>4.2</v>
      </c>
      <c r="Z50" s="253"/>
    </row>
    <row r="51" spans="2:38" s="50" customFormat="1" ht="189.75" customHeight="1" thickBot="1" x14ac:dyDescent="1.1000000000000001">
      <c r="B51" s="458" t="s">
        <v>30</v>
      </c>
      <c r="C51" s="459"/>
      <c r="D51" s="459"/>
      <c r="E51" s="459"/>
      <c r="F51" s="459"/>
      <c r="G51" s="459"/>
      <c r="H51" s="459"/>
      <c r="I51" s="459"/>
      <c r="J51" s="459"/>
      <c r="K51" s="459"/>
      <c r="L51" s="459"/>
      <c r="M51" s="460"/>
      <c r="N51" s="95">
        <f>SUM(N7:N50)</f>
        <v>361.65000000000003</v>
      </c>
    </row>
    <row r="52" spans="2:38" s="50" customFormat="1" ht="200.1" customHeight="1" thickBot="1" x14ac:dyDescent="1.1000000000000001">
      <c r="B52" s="437" t="s">
        <v>1351</v>
      </c>
      <c r="C52" s="438"/>
      <c r="D52" s="438"/>
      <c r="E52" s="438"/>
      <c r="F52" s="438"/>
      <c r="G52" s="438"/>
      <c r="H52" s="438"/>
      <c r="I52" s="438"/>
      <c r="J52" s="438"/>
      <c r="K52" s="438"/>
      <c r="L52" s="438"/>
      <c r="M52" s="439"/>
      <c r="N52" s="240">
        <v>723.4</v>
      </c>
    </row>
    <row r="53" spans="2:38" s="235" customFormat="1" ht="174.95" customHeight="1" x14ac:dyDescent="0.25">
      <c r="B53" s="422" t="s">
        <v>320</v>
      </c>
      <c r="C53" s="422"/>
      <c r="D53" s="422"/>
      <c r="E53" s="422"/>
      <c r="F53" s="422"/>
      <c r="G53" s="422"/>
      <c r="H53" s="422"/>
      <c r="I53" s="422" t="s">
        <v>319</v>
      </c>
      <c r="J53" s="422"/>
      <c r="K53" s="422"/>
      <c r="L53" s="422"/>
      <c r="M53" s="422"/>
      <c r="N53" s="422"/>
    </row>
    <row r="54" spans="2:38" s="51" customFormat="1" ht="349.5" customHeight="1" thickBot="1" x14ac:dyDescent="1.1499999999999999">
      <c r="B54" s="423"/>
      <c r="C54" s="423"/>
      <c r="D54" s="423"/>
      <c r="E54" s="423"/>
      <c r="F54" s="423"/>
      <c r="G54" s="423"/>
      <c r="H54" s="423"/>
      <c r="I54" s="423"/>
      <c r="J54" s="423"/>
      <c r="K54" s="423"/>
      <c r="L54" s="423"/>
      <c r="M54" s="423"/>
      <c r="N54" s="423"/>
    </row>
    <row r="55" spans="2:38" s="58" customFormat="1" ht="174.95" customHeight="1" thickBot="1" x14ac:dyDescent="1.1499999999999999">
      <c r="B55" s="53" t="s">
        <v>45</v>
      </c>
      <c r="C55" s="54"/>
      <c r="D55" s="54"/>
      <c r="E55" s="54"/>
      <c r="F55" s="54"/>
      <c r="G55" s="54"/>
      <c r="H55" s="54"/>
      <c r="I55" s="54"/>
      <c r="J55" s="54"/>
      <c r="K55" s="54"/>
      <c r="L55" s="54"/>
      <c r="M55" s="54"/>
      <c r="N55" s="55"/>
      <c r="O55" s="56"/>
      <c r="P55" s="68"/>
      <c r="Q55" s="35"/>
      <c r="R55" s="35"/>
    </row>
    <row r="56" spans="2:38" s="51" customFormat="1" ht="174.95" customHeight="1" x14ac:dyDescent="1.1000000000000001"/>
  </sheetData>
  <mergeCells count="73">
    <mergeCell ref="B5:N5"/>
    <mergeCell ref="B2:F3"/>
    <mergeCell ref="G2:K4"/>
    <mergeCell ref="L2:N3"/>
    <mergeCell ref="B4:F4"/>
    <mergeCell ref="L4:N4"/>
    <mergeCell ref="C14:F14"/>
    <mergeCell ref="B6:N6"/>
    <mergeCell ref="C7:F7"/>
    <mergeCell ref="AC7:AL7"/>
    <mergeCell ref="C8:F8"/>
    <mergeCell ref="AC8:AL8"/>
    <mergeCell ref="C9:F9"/>
    <mergeCell ref="AC9:AL9"/>
    <mergeCell ref="C10:F10"/>
    <mergeCell ref="AC10:AL10"/>
    <mergeCell ref="C11:F11"/>
    <mergeCell ref="C12:F12"/>
    <mergeCell ref="C13:F13"/>
    <mergeCell ref="C15:F15"/>
    <mergeCell ref="C16:C20"/>
    <mergeCell ref="D16:F16"/>
    <mergeCell ref="D17:F17"/>
    <mergeCell ref="D18:F18"/>
    <mergeCell ref="D19:F19"/>
    <mergeCell ref="D20:F20"/>
    <mergeCell ref="AC32:AL32"/>
    <mergeCell ref="C21:C24"/>
    <mergeCell ref="D21:F21"/>
    <mergeCell ref="D22:F22"/>
    <mergeCell ref="D23:F23"/>
    <mergeCell ref="D24:F24"/>
    <mergeCell ref="C25:C28"/>
    <mergeCell ref="D25:F25"/>
    <mergeCell ref="D26:F26"/>
    <mergeCell ref="D27:F27"/>
    <mergeCell ref="D28:F28"/>
    <mergeCell ref="C29:C31"/>
    <mergeCell ref="D29:F29"/>
    <mergeCell ref="D30:F30"/>
    <mergeCell ref="D31:F31"/>
    <mergeCell ref="C32:G32"/>
    <mergeCell ref="C33:C37"/>
    <mergeCell ref="D33:F33"/>
    <mergeCell ref="D34:F34"/>
    <mergeCell ref="D35:F35"/>
    <mergeCell ref="D36:F36"/>
    <mergeCell ref="D37:F37"/>
    <mergeCell ref="C38:F38"/>
    <mergeCell ref="AC38:AL38"/>
    <mergeCell ref="C39:F39"/>
    <mergeCell ref="AC39:AL39"/>
    <mergeCell ref="C40:F40"/>
    <mergeCell ref="AC40:AL40"/>
    <mergeCell ref="C49:F49"/>
    <mergeCell ref="AC49:AL49"/>
    <mergeCell ref="C41:F41"/>
    <mergeCell ref="C42:F42"/>
    <mergeCell ref="C43:F43"/>
    <mergeCell ref="C44:F44"/>
    <mergeCell ref="AC44:AL44"/>
    <mergeCell ref="C45:F45"/>
    <mergeCell ref="AC45:AL45"/>
    <mergeCell ref="C46:F46"/>
    <mergeCell ref="C47:F47"/>
    <mergeCell ref="AC47:AL47"/>
    <mergeCell ref="C48:F48"/>
    <mergeCell ref="AC48:AL48"/>
    <mergeCell ref="C50:F50"/>
    <mergeCell ref="B51:M51"/>
    <mergeCell ref="B53:H54"/>
    <mergeCell ref="I53:N54"/>
    <mergeCell ref="B52:M52"/>
  </mergeCells>
  <printOptions horizontalCentered="1"/>
  <pageMargins left="0.25" right="0.25" top="1" bottom="1" header="0.5" footer="0.255"/>
  <pageSetup paperSize="9" scale="10" orientation="portrait" r:id="rId1"/>
  <rowBreaks count="1" manualBreakCount="1">
    <brk id="32" max="14" man="1"/>
  </rowBreaks>
  <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B1E9C-0F7D-4F83-B817-1BF812A73FEF}">
  <sheetPr>
    <tabColor rgb="FFFF0000"/>
    <pageSetUpPr fitToPage="1"/>
  </sheetPr>
  <dimension ref="B1:O35"/>
  <sheetViews>
    <sheetView rightToLeft="1" view="pageBreakPreview"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1447</v>
      </c>
      <c r="G11" s="332"/>
      <c r="H11" s="332"/>
      <c r="I11" s="333"/>
      <c r="J11" s="331" t="s">
        <v>1466</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827</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1454</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15.75" customHeight="1" thickBot="1" x14ac:dyDescent="0.3">
      <c r="B27" s="398"/>
      <c r="C27" s="401"/>
      <c r="D27" s="402"/>
      <c r="E27" s="401"/>
      <c r="F27" s="402"/>
      <c r="G27" s="402"/>
      <c r="H27" s="404"/>
      <c r="I27" s="401"/>
      <c r="J27" s="404"/>
      <c r="K27" s="401"/>
      <c r="L27" s="402"/>
      <c r="M27" s="404"/>
    </row>
    <row r="28" spans="2:15" ht="36" customHeight="1" x14ac:dyDescent="0.25">
      <c r="B28" s="405">
        <v>21</v>
      </c>
      <c r="C28" s="312">
        <v>641903122</v>
      </c>
      <c r="D28" s="313"/>
      <c r="E28" s="322" t="s">
        <v>828</v>
      </c>
      <c r="F28" s="323"/>
      <c r="G28" s="323"/>
      <c r="H28" s="324"/>
      <c r="I28" s="318" t="s">
        <v>1453</v>
      </c>
      <c r="J28" s="319"/>
      <c r="K28" s="322" t="s">
        <v>16</v>
      </c>
      <c r="L28" s="323"/>
      <c r="M28" s="324"/>
    </row>
    <row r="29" spans="2:15" ht="57" customHeight="1" thickBot="1" x14ac:dyDescent="0.3">
      <c r="B29" s="406"/>
      <c r="C29" s="314"/>
      <c r="D29" s="315"/>
      <c r="E29" s="328"/>
      <c r="F29" s="329"/>
      <c r="G29" s="329"/>
      <c r="H29" s="330"/>
      <c r="I29" s="320"/>
      <c r="J29" s="321"/>
      <c r="K29" s="328"/>
      <c r="L29" s="329"/>
      <c r="M29" s="330"/>
      <c r="O29" s="108"/>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82" customFormat="1" ht="25.5" customHeight="1" thickBot="1" x14ac:dyDescent="0.3">
      <c r="B35" s="370" t="s">
        <v>47</v>
      </c>
      <c r="C35" s="371"/>
      <c r="D35" s="371"/>
      <c r="E35" s="371"/>
      <c r="F35" s="371"/>
      <c r="G35" s="371"/>
      <c r="H35" s="371"/>
      <c r="I35" s="371"/>
      <c r="J35" s="371"/>
      <c r="K35" s="371"/>
      <c r="L35" s="371"/>
      <c r="M35" s="372"/>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2822145"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2822145" r:id="rId4"/>
      </mc:Fallback>
    </mc:AlternateContent>
  </oleObjects>
  <mc:AlternateContent xmlns:mc="http://schemas.openxmlformats.org/markup-compatibility/2006">
    <mc:Choice Requires="x14">
      <controls>
        <mc:AlternateContent xmlns:mc="http://schemas.openxmlformats.org/markup-compatibility/2006">
          <mc:Choice Requires="x14">
            <control shapeId="2822146"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2822147"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2822148"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2822149"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2822150"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BD353-522B-4879-959F-2E10A23D44AE}">
  <sheetPr>
    <tabColor theme="9" tint="-0.249977111117893"/>
  </sheetPr>
  <dimension ref="A1:AU56"/>
  <sheetViews>
    <sheetView rightToLeft="1" view="pageBreakPreview" zoomScale="20" zoomScaleNormal="100" zoomScaleSheetLayoutView="20" workbookViewId="0">
      <selection activeCell="I53" sqref="I53:N54"/>
    </sheetView>
  </sheetViews>
  <sheetFormatPr defaultRowHeight="23.25" x14ac:dyDescent="0.35"/>
  <cols>
    <col min="2" max="2" width="25.7109375" customWidth="1"/>
    <col min="3" max="3" width="32" customWidth="1"/>
    <col min="4" max="4" width="20.42578125" customWidth="1"/>
    <col min="5" max="5" width="44.5703125"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6.140625" customWidth="1"/>
    <col min="27" max="28" width="9.140625" hidden="1" customWidth="1"/>
    <col min="30" max="30" width="27" customWidth="1"/>
    <col min="31" max="35" width="9.140625" hidden="1" customWidth="1"/>
    <col min="36" max="36" width="80.5703125" customWidth="1"/>
  </cols>
  <sheetData>
    <row r="1" spans="1:47" ht="24" thickBot="1" x14ac:dyDescent="0.4"/>
    <row r="2" spans="1:47" ht="234" customHeight="1" x14ac:dyDescent="0.25">
      <c r="B2" s="440"/>
      <c r="C2" s="440"/>
      <c r="D2" s="440"/>
      <c r="E2" s="440"/>
      <c r="F2" s="440"/>
      <c r="G2" s="472" t="s">
        <v>1442</v>
      </c>
      <c r="H2" s="473"/>
      <c r="I2" s="473"/>
      <c r="J2" s="473"/>
      <c r="K2" s="474"/>
      <c r="L2" s="440"/>
      <c r="M2" s="440"/>
      <c r="N2" s="440"/>
    </row>
    <row r="3" spans="1:47" ht="409.6" customHeight="1" x14ac:dyDescent="0.25">
      <c r="B3" s="471"/>
      <c r="C3" s="471"/>
      <c r="D3" s="471"/>
      <c r="E3" s="471"/>
      <c r="F3" s="471"/>
      <c r="G3" s="475"/>
      <c r="H3" s="476"/>
      <c r="I3" s="476"/>
      <c r="J3" s="476"/>
      <c r="K3" s="477"/>
      <c r="L3" s="471"/>
      <c r="M3" s="471"/>
      <c r="N3" s="471"/>
    </row>
    <row r="4" spans="1:47" ht="102" customHeight="1" thickBot="1" x14ac:dyDescent="0.3">
      <c r="B4" s="441"/>
      <c r="C4" s="441"/>
      <c r="D4" s="441"/>
      <c r="E4" s="441"/>
      <c r="F4" s="441"/>
      <c r="G4" s="478"/>
      <c r="H4" s="479"/>
      <c r="I4" s="479"/>
      <c r="J4" s="479"/>
      <c r="K4" s="480"/>
      <c r="L4" s="441"/>
      <c r="M4" s="441"/>
      <c r="N4" s="441"/>
      <c r="V4" s="6"/>
      <c r="W4" s="6"/>
      <c r="X4" s="6"/>
      <c r="Y4" s="6"/>
      <c r="Z4" s="6"/>
      <c r="AA4" s="6"/>
      <c r="AB4" s="6"/>
      <c r="AC4" s="6"/>
      <c r="AD4" s="6"/>
      <c r="AE4" s="6"/>
      <c r="AF4" s="6"/>
      <c r="AG4" s="6"/>
      <c r="AH4" s="6"/>
      <c r="AI4" s="6"/>
      <c r="AJ4" s="6"/>
      <c r="AK4" s="6"/>
      <c r="AL4" s="6"/>
      <c r="AM4" s="6"/>
      <c r="AN4" s="6"/>
      <c r="AO4" s="6"/>
      <c r="AP4" s="6"/>
      <c r="AQ4" s="6"/>
      <c r="AR4" s="6"/>
      <c r="AS4" s="6"/>
      <c r="AT4" s="6"/>
      <c r="AU4" s="6"/>
    </row>
    <row r="5" spans="1:47" ht="304.5" customHeight="1" thickBot="1" x14ac:dyDescent="0.3">
      <c r="B5" s="448" t="s">
        <v>1384</v>
      </c>
      <c r="C5" s="449"/>
      <c r="D5" s="449"/>
      <c r="E5" s="449"/>
      <c r="F5" s="449"/>
      <c r="G5" s="449"/>
      <c r="H5" s="449"/>
      <c r="I5" s="449"/>
      <c r="J5" s="449"/>
      <c r="K5" s="449"/>
      <c r="L5" s="449"/>
      <c r="M5" s="449"/>
      <c r="N5" s="450"/>
      <c r="V5" s="6"/>
      <c r="W5" s="6"/>
      <c r="X5" s="6"/>
      <c r="Y5" s="6"/>
      <c r="Z5" s="6"/>
      <c r="AA5" s="6"/>
      <c r="AB5" s="6"/>
      <c r="AC5" s="6"/>
      <c r="AD5" s="6"/>
      <c r="AE5" s="6"/>
      <c r="AF5" s="6"/>
      <c r="AG5" s="6"/>
      <c r="AH5" s="6"/>
      <c r="AI5" s="6"/>
      <c r="AJ5" s="6"/>
      <c r="AK5" s="6"/>
      <c r="AL5" s="6"/>
      <c r="AM5" s="6"/>
      <c r="AN5" s="6"/>
      <c r="AO5" s="6"/>
      <c r="AP5" s="6"/>
      <c r="AQ5" s="6"/>
      <c r="AR5" s="6"/>
      <c r="AS5" s="6"/>
      <c r="AT5" s="6"/>
      <c r="AU5" s="6"/>
    </row>
    <row r="6" spans="1:47" s="35" customFormat="1" ht="203.25" customHeight="1" thickBot="1" x14ac:dyDescent="1.1499999999999999">
      <c r="B6" s="241" t="s">
        <v>21</v>
      </c>
      <c r="C6" s="242"/>
      <c r="D6" s="242"/>
      <c r="E6" s="242"/>
      <c r="F6" s="242"/>
      <c r="G6" s="242"/>
      <c r="H6" s="242"/>
      <c r="I6" s="242"/>
      <c r="J6" s="242"/>
      <c r="K6" s="242"/>
      <c r="L6" s="242"/>
      <c r="M6" s="242"/>
      <c r="N6" s="243"/>
    </row>
    <row r="7" spans="1:47" s="244" customFormat="1" ht="210" customHeight="1" thickBot="1" x14ac:dyDescent="1.4">
      <c r="B7" s="245">
        <v>1</v>
      </c>
      <c r="C7" s="454" t="s">
        <v>785</v>
      </c>
      <c r="D7" s="455"/>
      <c r="E7" s="455"/>
      <c r="F7" s="456"/>
      <c r="G7" s="246" t="s">
        <v>76</v>
      </c>
      <c r="H7" s="247">
        <v>1.22</v>
      </c>
      <c r="I7" s="248">
        <v>1</v>
      </c>
      <c r="J7" s="249">
        <v>5486</v>
      </c>
      <c r="K7" s="249">
        <v>5486</v>
      </c>
      <c r="L7" s="250">
        <v>0</v>
      </c>
      <c r="M7" s="251">
        <f t="shared" ref="M7:M15" si="0">H7*K7/1000</f>
        <v>6.69292</v>
      </c>
      <c r="N7" s="252">
        <f t="shared" ref="N7:N15" si="1">ROUND(M7*I7-I7*L7,1)</f>
        <v>6.7</v>
      </c>
      <c r="Z7" s="253"/>
      <c r="AC7" s="461" t="s">
        <v>1406</v>
      </c>
      <c r="AD7" s="461"/>
      <c r="AE7" s="461"/>
      <c r="AF7" s="461"/>
      <c r="AG7" s="461"/>
      <c r="AH7" s="461"/>
      <c r="AI7" s="461"/>
      <c r="AJ7" s="461"/>
      <c r="AK7" s="461"/>
      <c r="AL7" s="461"/>
    </row>
    <row r="8" spans="1:47" s="244" customFormat="1" ht="210" customHeight="1" thickBot="1" x14ac:dyDescent="1.4">
      <c r="B8" s="254">
        <v>2</v>
      </c>
      <c r="C8" s="454" t="s">
        <v>1407</v>
      </c>
      <c r="D8" s="455"/>
      <c r="E8" s="455"/>
      <c r="F8" s="456"/>
      <c r="G8" s="246" t="s">
        <v>76</v>
      </c>
      <c r="H8" s="247">
        <v>1.22</v>
      </c>
      <c r="I8" s="248">
        <v>1</v>
      </c>
      <c r="J8" s="249">
        <v>6732</v>
      </c>
      <c r="K8" s="249">
        <v>6732</v>
      </c>
      <c r="L8" s="250">
        <v>0</v>
      </c>
      <c r="M8" s="251">
        <f t="shared" si="0"/>
        <v>8.2130399999999995</v>
      </c>
      <c r="N8" s="252">
        <f t="shared" si="1"/>
        <v>8.1999999999999993</v>
      </c>
      <c r="Z8" s="253"/>
      <c r="AC8" s="461" t="s">
        <v>1408</v>
      </c>
      <c r="AD8" s="461"/>
      <c r="AE8" s="461"/>
      <c r="AF8" s="461"/>
      <c r="AG8" s="461"/>
      <c r="AH8" s="461"/>
      <c r="AI8" s="461"/>
      <c r="AJ8" s="461"/>
      <c r="AK8" s="461"/>
      <c r="AL8" s="461"/>
    </row>
    <row r="9" spans="1:47" s="244" customFormat="1" ht="210" customHeight="1" thickBot="1" x14ac:dyDescent="1.4">
      <c r="B9" s="245">
        <v>3</v>
      </c>
      <c r="C9" s="454" t="s">
        <v>203</v>
      </c>
      <c r="D9" s="455"/>
      <c r="E9" s="455"/>
      <c r="F9" s="456"/>
      <c r="G9" s="246" t="s">
        <v>182</v>
      </c>
      <c r="H9" s="247">
        <v>1.254</v>
      </c>
      <c r="I9" s="248">
        <v>1</v>
      </c>
      <c r="J9" s="249">
        <v>5460</v>
      </c>
      <c r="K9" s="249">
        <v>5460</v>
      </c>
      <c r="L9" s="250">
        <v>0</v>
      </c>
      <c r="M9" s="251">
        <f>ROUNDUP(H9*K9/1000,2)</f>
        <v>6.85</v>
      </c>
      <c r="N9" s="252">
        <f t="shared" ref="N9" si="2">M9*I9-L9*I9</f>
        <v>6.85</v>
      </c>
      <c r="AC9" s="461" t="s">
        <v>1409</v>
      </c>
      <c r="AD9" s="461"/>
      <c r="AE9" s="461"/>
      <c r="AF9" s="461"/>
      <c r="AG9" s="461"/>
      <c r="AH9" s="461"/>
      <c r="AI9" s="461"/>
      <c r="AJ9" s="461"/>
      <c r="AK9" s="461"/>
      <c r="AL9" s="461"/>
    </row>
    <row r="10" spans="1:47" s="244" customFormat="1" ht="210" customHeight="1" thickBot="1" x14ac:dyDescent="1.4">
      <c r="B10" s="254">
        <v>4</v>
      </c>
      <c r="C10" s="454" t="s">
        <v>1410</v>
      </c>
      <c r="D10" s="455"/>
      <c r="E10" s="455"/>
      <c r="F10" s="456"/>
      <c r="G10" s="246" t="s">
        <v>76</v>
      </c>
      <c r="H10" s="247">
        <v>1.22</v>
      </c>
      <c r="I10" s="248">
        <v>1</v>
      </c>
      <c r="J10" s="249">
        <v>6732</v>
      </c>
      <c r="K10" s="249">
        <v>6732</v>
      </c>
      <c r="L10" s="250">
        <v>0</v>
      </c>
      <c r="M10" s="251">
        <f t="shared" si="0"/>
        <v>8.2130399999999995</v>
      </c>
      <c r="N10" s="252">
        <f t="shared" si="1"/>
        <v>8.1999999999999993</v>
      </c>
      <c r="Z10" s="253"/>
      <c r="AC10" s="461" t="s">
        <v>1411</v>
      </c>
      <c r="AD10" s="461"/>
      <c r="AE10" s="461"/>
      <c r="AF10" s="461"/>
      <c r="AG10" s="461"/>
      <c r="AH10" s="461"/>
      <c r="AI10" s="461"/>
      <c r="AJ10" s="461"/>
      <c r="AK10" s="461"/>
      <c r="AL10" s="461"/>
    </row>
    <row r="11" spans="1:47" s="244" customFormat="1" ht="210" customHeight="1" thickBot="1" x14ac:dyDescent="1.4">
      <c r="B11" s="245">
        <v>5</v>
      </c>
      <c r="C11" s="454" t="s">
        <v>1412</v>
      </c>
      <c r="D11" s="455"/>
      <c r="E11" s="455"/>
      <c r="F11" s="456"/>
      <c r="G11" s="246" t="s">
        <v>76</v>
      </c>
      <c r="H11" s="247">
        <v>1.22</v>
      </c>
      <c r="I11" s="248">
        <v>1</v>
      </c>
      <c r="J11" s="249">
        <v>6732</v>
      </c>
      <c r="K11" s="249">
        <v>6732</v>
      </c>
      <c r="L11" s="250">
        <v>0</v>
      </c>
      <c r="M11" s="251">
        <f t="shared" si="0"/>
        <v>8.2130399999999995</v>
      </c>
      <c r="N11" s="252">
        <f t="shared" si="1"/>
        <v>8.1999999999999993</v>
      </c>
      <c r="Z11" s="253"/>
    </row>
    <row r="12" spans="1:47" s="244" customFormat="1" ht="210" customHeight="1" thickBot="1" x14ac:dyDescent="1.4">
      <c r="B12" s="254">
        <v>6</v>
      </c>
      <c r="C12" s="454" t="s">
        <v>609</v>
      </c>
      <c r="D12" s="455"/>
      <c r="E12" s="455"/>
      <c r="F12" s="456"/>
      <c r="G12" s="246" t="s">
        <v>76</v>
      </c>
      <c r="H12" s="247">
        <v>1.22</v>
      </c>
      <c r="I12" s="248">
        <v>2</v>
      </c>
      <c r="J12" s="249">
        <v>5486</v>
      </c>
      <c r="K12" s="249">
        <v>5486</v>
      </c>
      <c r="L12" s="250">
        <v>0</v>
      </c>
      <c r="M12" s="251">
        <f t="shared" si="0"/>
        <v>6.69292</v>
      </c>
      <c r="N12" s="252">
        <f t="shared" si="1"/>
        <v>13.4</v>
      </c>
      <c r="Z12" s="253"/>
    </row>
    <row r="13" spans="1:47" s="244" customFormat="1" ht="210" customHeight="1" thickBot="1" x14ac:dyDescent="1.4">
      <c r="B13" s="245">
        <v>7</v>
      </c>
      <c r="C13" s="454" t="s">
        <v>1413</v>
      </c>
      <c r="D13" s="455"/>
      <c r="E13" s="455"/>
      <c r="F13" s="456"/>
      <c r="G13" s="246" t="s">
        <v>76</v>
      </c>
      <c r="H13" s="247">
        <v>1.22</v>
      </c>
      <c r="I13" s="248">
        <v>1</v>
      </c>
      <c r="J13" s="249">
        <v>6732</v>
      </c>
      <c r="K13" s="249">
        <v>6732</v>
      </c>
      <c r="L13" s="250">
        <v>0</v>
      </c>
      <c r="M13" s="251">
        <f t="shared" si="0"/>
        <v>8.2130399999999995</v>
      </c>
      <c r="N13" s="252">
        <f t="shared" si="1"/>
        <v>8.1999999999999993</v>
      </c>
      <c r="Z13" s="253"/>
    </row>
    <row r="14" spans="1:47" s="244" customFormat="1" ht="210" customHeight="1" thickBot="1" x14ac:dyDescent="1.4">
      <c r="B14" s="254">
        <v>8</v>
      </c>
      <c r="C14" s="454" t="s">
        <v>1374</v>
      </c>
      <c r="D14" s="455"/>
      <c r="E14" s="455"/>
      <c r="F14" s="456"/>
      <c r="G14" s="246" t="s">
        <v>76</v>
      </c>
      <c r="H14" s="247">
        <v>1.22</v>
      </c>
      <c r="I14" s="248">
        <v>1</v>
      </c>
      <c r="J14" s="249">
        <v>7829</v>
      </c>
      <c r="K14" s="249">
        <v>7829</v>
      </c>
      <c r="L14" s="250">
        <v>0</v>
      </c>
      <c r="M14" s="251">
        <f t="shared" si="0"/>
        <v>9.55138</v>
      </c>
      <c r="N14" s="252">
        <f t="shared" si="1"/>
        <v>9.6</v>
      </c>
      <c r="Z14" s="253"/>
    </row>
    <row r="15" spans="1:47" s="244" customFormat="1" ht="210" customHeight="1" thickBot="1" x14ac:dyDescent="1.4">
      <c r="B15" s="245">
        <v>9</v>
      </c>
      <c r="C15" s="454" t="s">
        <v>1414</v>
      </c>
      <c r="D15" s="455"/>
      <c r="E15" s="455"/>
      <c r="F15" s="456"/>
      <c r="G15" s="246" t="s">
        <v>76</v>
      </c>
      <c r="H15" s="247">
        <v>1.22</v>
      </c>
      <c r="I15" s="248">
        <v>2</v>
      </c>
      <c r="J15" s="249">
        <v>7829</v>
      </c>
      <c r="K15" s="249">
        <v>7829</v>
      </c>
      <c r="L15" s="250">
        <v>0</v>
      </c>
      <c r="M15" s="251">
        <f t="shared" si="0"/>
        <v>9.55138</v>
      </c>
      <c r="N15" s="252">
        <f t="shared" si="1"/>
        <v>19.100000000000001</v>
      </c>
      <c r="Z15" s="253"/>
    </row>
    <row r="16" spans="1:47" s="257" customFormat="1" ht="210" customHeight="1" thickBot="1" x14ac:dyDescent="1.4">
      <c r="A16" s="244"/>
      <c r="B16" s="254">
        <v>10</v>
      </c>
      <c r="C16" s="484" t="s">
        <v>1415</v>
      </c>
      <c r="D16" s="454" t="s">
        <v>1152</v>
      </c>
      <c r="E16" s="455"/>
      <c r="F16" s="455"/>
      <c r="G16" s="246" t="s">
        <v>76</v>
      </c>
      <c r="H16" s="247">
        <v>1.22</v>
      </c>
      <c r="I16" s="255">
        <v>1</v>
      </c>
      <c r="J16" s="249">
        <v>4586</v>
      </c>
      <c r="K16" s="249">
        <v>4586</v>
      </c>
      <c r="L16" s="250">
        <v>0</v>
      </c>
      <c r="M16" s="256">
        <f t="shared" ref="M16:M31" si="3">K16*H16/1000</f>
        <v>5.5949200000000001</v>
      </c>
      <c r="N16" s="252">
        <f t="shared" ref="N16:N28" si="4">ROUND(M16*I16,1)</f>
        <v>5.6</v>
      </c>
      <c r="O16" s="244"/>
    </row>
    <row r="17" spans="1:38" s="257" customFormat="1" ht="210" customHeight="1" thickBot="1" x14ac:dyDescent="1.4">
      <c r="A17" s="244"/>
      <c r="B17" s="245">
        <v>11</v>
      </c>
      <c r="C17" s="485"/>
      <c r="D17" s="454" t="s">
        <v>1153</v>
      </c>
      <c r="E17" s="455"/>
      <c r="F17" s="455"/>
      <c r="G17" s="246" t="s">
        <v>76</v>
      </c>
      <c r="H17" s="247">
        <v>1.22</v>
      </c>
      <c r="I17" s="248">
        <v>1</v>
      </c>
      <c r="J17" s="249">
        <v>4586</v>
      </c>
      <c r="K17" s="249">
        <v>4586</v>
      </c>
      <c r="L17" s="250">
        <v>0</v>
      </c>
      <c r="M17" s="256">
        <f t="shared" si="3"/>
        <v>5.5949200000000001</v>
      </c>
      <c r="N17" s="252">
        <f t="shared" si="4"/>
        <v>5.6</v>
      </c>
      <c r="O17" s="244"/>
    </row>
    <row r="18" spans="1:38" s="257" customFormat="1" ht="210" customHeight="1" thickBot="1" x14ac:dyDescent="1.4">
      <c r="A18" s="244"/>
      <c r="B18" s="254">
        <v>12</v>
      </c>
      <c r="C18" s="485"/>
      <c r="D18" s="454" t="s">
        <v>1416</v>
      </c>
      <c r="E18" s="455"/>
      <c r="F18" s="455"/>
      <c r="G18" s="246" t="s">
        <v>35</v>
      </c>
      <c r="H18" s="247">
        <v>0.94399999999999995</v>
      </c>
      <c r="I18" s="248">
        <v>1</v>
      </c>
      <c r="J18" s="249">
        <v>2330</v>
      </c>
      <c r="K18" s="249">
        <v>2199</v>
      </c>
      <c r="L18" s="250">
        <v>0</v>
      </c>
      <c r="M18" s="256">
        <f t="shared" si="3"/>
        <v>2.0758559999999999</v>
      </c>
      <c r="N18" s="252">
        <f t="shared" si="4"/>
        <v>2.1</v>
      </c>
      <c r="O18" s="244"/>
    </row>
    <row r="19" spans="1:38" s="257" customFormat="1" ht="210" customHeight="1" thickBot="1" x14ac:dyDescent="1.4">
      <c r="A19" s="244"/>
      <c r="B19" s="245">
        <v>13</v>
      </c>
      <c r="C19" s="485"/>
      <c r="D19" s="454" t="s">
        <v>1417</v>
      </c>
      <c r="E19" s="455"/>
      <c r="F19" s="455"/>
      <c r="G19" s="246" t="s">
        <v>35</v>
      </c>
      <c r="H19" s="247">
        <v>0.94399999999999995</v>
      </c>
      <c r="I19" s="248">
        <v>1</v>
      </c>
      <c r="J19" s="249">
        <v>2212</v>
      </c>
      <c r="K19" s="249">
        <v>2095</v>
      </c>
      <c r="L19" s="250">
        <v>0</v>
      </c>
      <c r="M19" s="256">
        <f t="shared" si="3"/>
        <v>1.9776799999999999</v>
      </c>
      <c r="N19" s="252">
        <f t="shared" si="4"/>
        <v>2</v>
      </c>
      <c r="O19" s="244"/>
    </row>
    <row r="20" spans="1:38" s="257" customFormat="1" ht="210" customHeight="1" thickBot="1" x14ac:dyDescent="1.4">
      <c r="A20" s="244"/>
      <c r="B20" s="254">
        <v>14</v>
      </c>
      <c r="C20" s="486"/>
      <c r="D20" s="454" t="s">
        <v>1418</v>
      </c>
      <c r="E20" s="455"/>
      <c r="F20" s="455"/>
      <c r="G20" s="246" t="s">
        <v>35</v>
      </c>
      <c r="H20" s="247">
        <v>0.94399999999999995</v>
      </c>
      <c r="I20" s="248">
        <v>1</v>
      </c>
      <c r="J20" s="249">
        <v>2237</v>
      </c>
      <c r="K20" s="249">
        <v>2117</v>
      </c>
      <c r="L20" s="250">
        <v>0</v>
      </c>
      <c r="M20" s="256">
        <f t="shared" si="3"/>
        <v>1.9984479999999998</v>
      </c>
      <c r="N20" s="252">
        <f t="shared" si="4"/>
        <v>2</v>
      </c>
      <c r="O20" s="244"/>
    </row>
    <row r="21" spans="1:38" s="244" customFormat="1" ht="210" customHeight="1" thickBot="1" x14ac:dyDescent="1.4">
      <c r="B21" s="245">
        <v>15</v>
      </c>
      <c r="C21" s="484" t="s">
        <v>1419</v>
      </c>
      <c r="D21" s="454" t="s">
        <v>969</v>
      </c>
      <c r="E21" s="455"/>
      <c r="F21" s="455"/>
      <c r="G21" s="246" t="s">
        <v>76</v>
      </c>
      <c r="H21" s="247">
        <v>1.22</v>
      </c>
      <c r="I21" s="255">
        <v>1</v>
      </c>
      <c r="J21" s="249">
        <v>5486</v>
      </c>
      <c r="K21" s="249">
        <v>5486</v>
      </c>
      <c r="L21" s="250">
        <v>0</v>
      </c>
      <c r="M21" s="256">
        <f t="shared" si="3"/>
        <v>6.69292</v>
      </c>
      <c r="N21" s="252">
        <f t="shared" si="4"/>
        <v>6.7</v>
      </c>
    </row>
    <row r="22" spans="1:38" s="244" customFormat="1" ht="210" customHeight="1" thickBot="1" x14ac:dyDescent="1.4">
      <c r="B22" s="254">
        <v>16</v>
      </c>
      <c r="C22" s="485"/>
      <c r="D22" s="454" t="s">
        <v>970</v>
      </c>
      <c r="E22" s="455"/>
      <c r="F22" s="455"/>
      <c r="G22" s="246" t="s">
        <v>76</v>
      </c>
      <c r="H22" s="247">
        <v>1.22</v>
      </c>
      <c r="I22" s="248">
        <v>1</v>
      </c>
      <c r="J22" s="249">
        <v>5486</v>
      </c>
      <c r="K22" s="249">
        <v>5486</v>
      </c>
      <c r="L22" s="250">
        <v>0</v>
      </c>
      <c r="M22" s="256">
        <f t="shared" si="3"/>
        <v>6.69292</v>
      </c>
      <c r="N22" s="252">
        <f t="shared" si="4"/>
        <v>6.7</v>
      </c>
    </row>
    <row r="23" spans="1:38" s="244" customFormat="1" ht="210" customHeight="1" thickBot="1" x14ac:dyDescent="1.4">
      <c r="B23" s="245">
        <v>17</v>
      </c>
      <c r="C23" s="485"/>
      <c r="D23" s="454" t="s">
        <v>1420</v>
      </c>
      <c r="E23" s="455"/>
      <c r="F23" s="455"/>
      <c r="G23" s="246" t="s">
        <v>35</v>
      </c>
      <c r="H23" s="247">
        <v>0.94399999999999995</v>
      </c>
      <c r="I23" s="248">
        <v>1</v>
      </c>
      <c r="J23" s="249">
        <v>1629</v>
      </c>
      <c r="K23" s="249">
        <v>1629</v>
      </c>
      <c r="L23" s="250">
        <v>0</v>
      </c>
      <c r="M23" s="256">
        <f t="shared" si="3"/>
        <v>1.5377759999999998</v>
      </c>
      <c r="N23" s="252">
        <f t="shared" si="4"/>
        <v>1.5</v>
      </c>
    </row>
    <row r="24" spans="1:38" s="244" customFormat="1" ht="210" customHeight="1" thickBot="1" x14ac:dyDescent="1.4">
      <c r="B24" s="254">
        <v>18</v>
      </c>
      <c r="C24" s="485"/>
      <c r="D24" s="454" t="s">
        <v>1421</v>
      </c>
      <c r="E24" s="455"/>
      <c r="F24" s="455"/>
      <c r="G24" s="246" t="s">
        <v>35</v>
      </c>
      <c r="H24" s="247">
        <v>0.94399999999999995</v>
      </c>
      <c r="I24" s="248">
        <v>2</v>
      </c>
      <c r="J24" s="249">
        <v>2948</v>
      </c>
      <c r="K24" s="249">
        <v>2771</v>
      </c>
      <c r="L24" s="250">
        <v>0</v>
      </c>
      <c r="M24" s="256">
        <f t="shared" si="3"/>
        <v>2.6158239999999999</v>
      </c>
      <c r="N24" s="252">
        <f t="shared" si="4"/>
        <v>5.2</v>
      </c>
    </row>
    <row r="25" spans="1:38" s="244" customFormat="1" ht="210" customHeight="1" thickBot="1" x14ac:dyDescent="1.4">
      <c r="B25" s="245">
        <v>19</v>
      </c>
      <c r="C25" s="484" t="s">
        <v>1422</v>
      </c>
      <c r="D25" s="454" t="s">
        <v>778</v>
      </c>
      <c r="E25" s="455"/>
      <c r="F25" s="455"/>
      <c r="G25" s="246" t="s">
        <v>76</v>
      </c>
      <c r="H25" s="247">
        <v>1.22</v>
      </c>
      <c r="I25" s="255">
        <v>1</v>
      </c>
      <c r="J25" s="249">
        <v>5486</v>
      </c>
      <c r="K25" s="249">
        <v>5486</v>
      </c>
      <c r="L25" s="250">
        <v>0</v>
      </c>
      <c r="M25" s="256">
        <f t="shared" si="3"/>
        <v>6.69292</v>
      </c>
      <c r="N25" s="252">
        <f t="shared" si="4"/>
        <v>6.7</v>
      </c>
    </row>
    <row r="26" spans="1:38" s="244" customFormat="1" ht="210" customHeight="1" thickBot="1" x14ac:dyDescent="1.4">
      <c r="B26" s="254">
        <v>20</v>
      </c>
      <c r="C26" s="485"/>
      <c r="D26" s="454" t="s">
        <v>779</v>
      </c>
      <c r="E26" s="455"/>
      <c r="F26" s="455"/>
      <c r="G26" s="246" t="s">
        <v>76</v>
      </c>
      <c r="H26" s="247">
        <v>1.22</v>
      </c>
      <c r="I26" s="248">
        <v>1</v>
      </c>
      <c r="J26" s="249">
        <v>5486</v>
      </c>
      <c r="K26" s="249">
        <v>5486</v>
      </c>
      <c r="L26" s="250">
        <v>0</v>
      </c>
      <c r="M26" s="256">
        <f t="shared" si="3"/>
        <v>6.69292</v>
      </c>
      <c r="N26" s="252">
        <f t="shared" si="4"/>
        <v>6.7</v>
      </c>
    </row>
    <row r="27" spans="1:38" s="244" customFormat="1" ht="210" customHeight="1" thickBot="1" x14ac:dyDescent="1.4">
      <c r="B27" s="245">
        <v>21</v>
      </c>
      <c r="C27" s="485"/>
      <c r="D27" s="454" t="s">
        <v>1423</v>
      </c>
      <c r="E27" s="455"/>
      <c r="F27" s="455"/>
      <c r="G27" s="246" t="s">
        <v>35</v>
      </c>
      <c r="H27" s="247">
        <v>0.94399999999999995</v>
      </c>
      <c r="I27" s="248">
        <v>1</v>
      </c>
      <c r="J27" s="249">
        <v>1629</v>
      </c>
      <c r="K27" s="249">
        <v>1629</v>
      </c>
      <c r="L27" s="250">
        <v>0</v>
      </c>
      <c r="M27" s="256">
        <f t="shared" si="3"/>
        <v>1.5377759999999998</v>
      </c>
      <c r="N27" s="252">
        <f t="shared" si="4"/>
        <v>1.5</v>
      </c>
    </row>
    <row r="28" spans="1:38" s="244" customFormat="1" ht="210" customHeight="1" thickBot="1" x14ac:dyDescent="1.4">
      <c r="B28" s="254">
        <v>22</v>
      </c>
      <c r="C28" s="485"/>
      <c r="D28" s="454" t="s">
        <v>1424</v>
      </c>
      <c r="E28" s="455"/>
      <c r="F28" s="455"/>
      <c r="G28" s="246" t="s">
        <v>35</v>
      </c>
      <c r="H28" s="247">
        <v>0.94399999999999995</v>
      </c>
      <c r="I28" s="248">
        <v>2</v>
      </c>
      <c r="J28" s="249">
        <v>2948</v>
      </c>
      <c r="K28" s="249">
        <v>2771</v>
      </c>
      <c r="L28" s="250">
        <v>0</v>
      </c>
      <c r="M28" s="256">
        <f t="shared" si="3"/>
        <v>2.6158239999999999</v>
      </c>
      <c r="N28" s="252">
        <f t="shared" si="4"/>
        <v>5.2</v>
      </c>
    </row>
    <row r="29" spans="1:38" s="244" customFormat="1" ht="255" customHeight="1" thickBot="1" x14ac:dyDescent="1.4">
      <c r="B29" s="245">
        <v>23</v>
      </c>
      <c r="C29" s="484" t="s">
        <v>1425</v>
      </c>
      <c r="D29" s="487" t="s">
        <v>127</v>
      </c>
      <c r="E29" s="487"/>
      <c r="F29" s="487"/>
      <c r="G29" s="246" t="s">
        <v>27</v>
      </c>
      <c r="H29" s="246">
        <v>1.8280000000000001</v>
      </c>
      <c r="I29" s="258">
        <v>0</v>
      </c>
      <c r="J29" s="259">
        <v>4554</v>
      </c>
      <c r="K29" s="259">
        <v>4554</v>
      </c>
      <c r="L29" s="250">
        <v>0</v>
      </c>
      <c r="M29" s="256">
        <f t="shared" si="3"/>
        <v>8.3247119999999999</v>
      </c>
      <c r="N29" s="252">
        <f t="shared" ref="N29:N31" si="5">ROUND(M29*I29-I29*L29,1)</f>
        <v>0</v>
      </c>
    </row>
    <row r="30" spans="1:38" s="244" customFormat="1" ht="236.25" customHeight="1" thickBot="1" x14ac:dyDescent="1.4">
      <c r="B30" s="254">
        <v>24</v>
      </c>
      <c r="C30" s="485"/>
      <c r="D30" s="487" t="s">
        <v>940</v>
      </c>
      <c r="E30" s="487"/>
      <c r="F30" s="487"/>
      <c r="G30" s="246" t="s">
        <v>35</v>
      </c>
      <c r="H30" s="246">
        <v>0.94399999999999995</v>
      </c>
      <c r="I30" s="246">
        <v>1</v>
      </c>
      <c r="J30" s="259">
        <v>2383</v>
      </c>
      <c r="K30" s="259">
        <v>2238</v>
      </c>
      <c r="L30" s="250">
        <v>0</v>
      </c>
      <c r="M30" s="256">
        <f t="shared" si="3"/>
        <v>2.1126719999999999</v>
      </c>
      <c r="N30" s="252">
        <f t="shared" si="5"/>
        <v>2.1</v>
      </c>
    </row>
    <row r="31" spans="1:38" s="244" customFormat="1" ht="285" customHeight="1" thickBot="1" x14ac:dyDescent="1.4">
      <c r="B31" s="245">
        <v>25</v>
      </c>
      <c r="C31" s="485"/>
      <c r="D31" s="487" t="s">
        <v>941</v>
      </c>
      <c r="E31" s="487"/>
      <c r="F31" s="487"/>
      <c r="G31" s="246" t="s">
        <v>35</v>
      </c>
      <c r="H31" s="246">
        <v>0.94399999999999995</v>
      </c>
      <c r="I31" s="246">
        <v>2</v>
      </c>
      <c r="J31" s="259">
        <v>1510</v>
      </c>
      <c r="K31" s="259">
        <v>1510</v>
      </c>
      <c r="L31" s="250">
        <v>0</v>
      </c>
      <c r="M31" s="256">
        <f t="shared" si="3"/>
        <v>1.4254399999999998</v>
      </c>
      <c r="N31" s="252">
        <f t="shared" si="5"/>
        <v>2.9</v>
      </c>
    </row>
    <row r="32" spans="1:38" s="244" customFormat="1" ht="210" customHeight="1" thickBot="1" x14ac:dyDescent="1.4">
      <c r="B32" s="254">
        <v>26</v>
      </c>
      <c r="C32" s="454" t="s">
        <v>1426</v>
      </c>
      <c r="D32" s="455"/>
      <c r="E32" s="455"/>
      <c r="F32" s="455"/>
      <c r="G32" s="456"/>
      <c r="H32" s="246">
        <v>9.6280000000000001</v>
      </c>
      <c r="I32" s="248">
        <v>1</v>
      </c>
      <c r="J32" s="259" t="s">
        <v>160</v>
      </c>
      <c r="K32" s="259" t="s">
        <v>160</v>
      </c>
      <c r="L32" s="260">
        <v>1.575</v>
      </c>
      <c r="M32" s="251">
        <v>9.6280000000000001</v>
      </c>
      <c r="N32" s="252">
        <f>ROUND(M32*I32-I32*L32,1)</f>
        <v>8.1</v>
      </c>
      <c r="AC32" s="457"/>
      <c r="AD32" s="457"/>
      <c r="AE32" s="457"/>
      <c r="AF32" s="457"/>
      <c r="AG32" s="457"/>
      <c r="AH32" s="457"/>
      <c r="AI32" s="457"/>
      <c r="AJ32" s="457"/>
      <c r="AK32" s="457"/>
      <c r="AL32" s="457"/>
    </row>
    <row r="33" spans="2:38" s="244" customFormat="1" ht="210" customHeight="1" thickBot="1" x14ac:dyDescent="1.4">
      <c r="B33" s="245">
        <v>27</v>
      </c>
      <c r="C33" s="484" t="s">
        <v>1427</v>
      </c>
      <c r="D33" s="487" t="s">
        <v>127</v>
      </c>
      <c r="E33" s="487"/>
      <c r="F33" s="487"/>
      <c r="G33" s="246" t="s">
        <v>27</v>
      </c>
      <c r="H33" s="246">
        <v>1.8280000000000001</v>
      </c>
      <c r="I33" s="258">
        <v>0</v>
      </c>
      <c r="J33" s="259">
        <v>5180</v>
      </c>
      <c r="K33" s="259">
        <v>5180</v>
      </c>
      <c r="L33" s="250">
        <v>0</v>
      </c>
      <c r="M33" s="256">
        <f t="shared" ref="M33:M37" si="6">K33*H33/1000</f>
        <v>9.4690400000000015</v>
      </c>
      <c r="N33" s="252">
        <f t="shared" ref="N33:N47" si="7">ROUND(M33*I33-I33*L33,1)</f>
        <v>0</v>
      </c>
    </row>
    <row r="34" spans="2:38" s="244" customFormat="1" ht="210" customHeight="1" thickBot="1" x14ac:dyDescent="1.4">
      <c r="B34" s="254">
        <v>28</v>
      </c>
      <c r="C34" s="485"/>
      <c r="D34" s="487" t="s">
        <v>1069</v>
      </c>
      <c r="E34" s="487"/>
      <c r="F34" s="487"/>
      <c r="G34" s="246" t="s">
        <v>35</v>
      </c>
      <c r="H34" s="246">
        <v>0.94399999999999995</v>
      </c>
      <c r="I34" s="246">
        <v>1</v>
      </c>
      <c r="J34" s="259">
        <v>2408</v>
      </c>
      <c r="K34" s="259">
        <v>2245</v>
      </c>
      <c r="L34" s="250">
        <v>0</v>
      </c>
      <c r="M34" s="256">
        <f t="shared" si="6"/>
        <v>2.1192799999999998</v>
      </c>
      <c r="N34" s="252">
        <f t="shared" si="7"/>
        <v>2.1</v>
      </c>
    </row>
    <row r="35" spans="2:38" s="244" customFormat="1" ht="210" customHeight="1" thickBot="1" x14ac:dyDescent="1.4">
      <c r="B35" s="245">
        <v>29</v>
      </c>
      <c r="C35" s="485"/>
      <c r="D35" s="487" t="s">
        <v>940</v>
      </c>
      <c r="E35" s="487"/>
      <c r="F35" s="487"/>
      <c r="G35" s="246" t="s">
        <v>35</v>
      </c>
      <c r="H35" s="246">
        <v>0.94399999999999995</v>
      </c>
      <c r="I35" s="246">
        <v>1</v>
      </c>
      <c r="J35" s="259">
        <v>2383</v>
      </c>
      <c r="K35" s="259">
        <v>2238</v>
      </c>
      <c r="L35" s="250">
        <v>0</v>
      </c>
      <c r="M35" s="256">
        <f t="shared" si="6"/>
        <v>2.1126719999999999</v>
      </c>
      <c r="N35" s="252">
        <f t="shared" si="7"/>
        <v>2.1</v>
      </c>
    </row>
    <row r="36" spans="2:38" s="244" customFormat="1" ht="210" customHeight="1" thickBot="1" x14ac:dyDescent="1.4">
      <c r="B36" s="254">
        <v>30</v>
      </c>
      <c r="C36" s="485"/>
      <c r="D36" s="487" t="s">
        <v>941</v>
      </c>
      <c r="E36" s="487"/>
      <c r="F36" s="487"/>
      <c r="G36" s="246" t="s">
        <v>35</v>
      </c>
      <c r="H36" s="246">
        <v>0.94399999999999995</v>
      </c>
      <c r="I36" s="246">
        <v>1</v>
      </c>
      <c r="J36" s="259">
        <v>1510</v>
      </c>
      <c r="K36" s="259">
        <v>1510</v>
      </c>
      <c r="L36" s="250">
        <v>0</v>
      </c>
      <c r="M36" s="256">
        <f t="shared" si="6"/>
        <v>1.4254399999999998</v>
      </c>
      <c r="N36" s="252">
        <f t="shared" si="7"/>
        <v>1.4</v>
      </c>
    </row>
    <row r="37" spans="2:38" s="244" customFormat="1" ht="210" customHeight="1" thickBot="1" x14ac:dyDescent="1.4">
      <c r="B37" s="245">
        <v>31</v>
      </c>
      <c r="C37" s="486"/>
      <c r="D37" s="487" t="s">
        <v>942</v>
      </c>
      <c r="E37" s="487"/>
      <c r="F37" s="487"/>
      <c r="G37" s="246" t="s">
        <v>29</v>
      </c>
      <c r="H37" s="246">
        <v>1.284</v>
      </c>
      <c r="I37" s="246">
        <v>0</v>
      </c>
      <c r="J37" s="259">
        <v>1510</v>
      </c>
      <c r="K37" s="259">
        <v>1510</v>
      </c>
      <c r="L37" s="250">
        <v>0</v>
      </c>
      <c r="M37" s="256">
        <f t="shared" si="6"/>
        <v>1.9388400000000001</v>
      </c>
      <c r="N37" s="252">
        <f t="shared" si="7"/>
        <v>0</v>
      </c>
    </row>
    <row r="38" spans="2:38" s="244" customFormat="1" ht="210" customHeight="1" thickBot="1" x14ac:dyDescent="1.4">
      <c r="B38" s="254">
        <v>32</v>
      </c>
      <c r="C38" s="454" t="s">
        <v>1428</v>
      </c>
      <c r="D38" s="455"/>
      <c r="E38" s="455"/>
      <c r="F38" s="456"/>
      <c r="G38" s="246" t="s">
        <v>76</v>
      </c>
      <c r="H38" s="247">
        <v>1.22</v>
      </c>
      <c r="I38" s="248">
        <v>1</v>
      </c>
      <c r="J38" s="249">
        <v>6732</v>
      </c>
      <c r="K38" s="249">
        <v>6732</v>
      </c>
      <c r="L38" s="250">
        <v>0</v>
      </c>
      <c r="M38" s="251">
        <f t="shared" ref="M38:M47" si="8">H38*K38/1000</f>
        <v>8.2130399999999995</v>
      </c>
      <c r="N38" s="252">
        <f t="shared" si="7"/>
        <v>8.1999999999999993</v>
      </c>
      <c r="Z38" s="253"/>
      <c r="AC38" s="457"/>
      <c r="AD38" s="457"/>
      <c r="AE38" s="457"/>
      <c r="AF38" s="457"/>
      <c r="AG38" s="457"/>
      <c r="AH38" s="457"/>
      <c r="AI38" s="457"/>
      <c r="AJ38" s="457"/>
      <c r="AK38" s="457"/>
      <c r="AL38" s="457"/>
    </row>
    <row r="39" spans="2:38" s="244" customFormat="1" ht="210" customHeight="1" thickBot="1" x14ac:dyDescent="1.4">
      <c r="B39" s="245">
        <v>33</v>
      </c>
      <c r="C39" s="454" t="s">
        <v>1429</v>
      </c>
      <c r="D39" s="455"/>
      <c r="E39" s="455"/>
      <c r="F39" s="456"/>
      <c r="G39" s="246" t="s">
        <v>76</v>
      </c>
      <c r="H39" s="247">
        <v>1.22</v>
      </c>
      <c r="I39" s="248">
        <v>2</v>
      </c>
      <c r="J39" s="249">
        <v>7829</v>
      </c>
      <c r="K39" s="249">
        <v>7829</v>
      </c>
      <c r="L39" s="250">
        <v>0</v>
      </c>
      <c r="M39" s="251">
        <f t="shared" si="8"/>
        <v>9.55138</v>
      </c>
      <c r="N39" s="252">
        <f t="shared" si="7"/>
        <v>19.100000000000001</v>
      </c>
      <c r="Z39" s="253"/>
      <c r="AC39" s="457"/>
      <c r="AD39" s="457"/>
      <c r="AE39" s="457"/>
      <c r="AF39" s="457"/>
      <c r="AG39" s="457"/>
      <c r="AH39" s="457"/>
      <c r="AI39" s="457"/>
      <c r="AJ39" s="457"/>
      <c r="AK39" s="457"/>
      <c r="AL39" s="457"/>
    </row>
    <row r="40" spans="2:38" s="244" customFormat="1" ht="210" customHeight="1" thickBot="1" x14ac:dyDescent="1.4">
      <c r="B40" s="254">
        <v>34</v>
      </c>
      <c r="C40" s="454" t="s">
        <v>1430</v>
      </c>
      <c r="D40" s="455"/>
      <c r="E40" s="455"/>
      <c r="F40" s="456"/>
      <c r="G40" s="246" t="s">
        <v>76</v>
      </c>
      <c r="H40" s="247">
        <v>1.22</v>
      </c>
      <c r="I40" s="248">
        <v>1</v>
      </c>
      <c r="J40" s="249">
        <v>7829</v>
      </c>
      <c r="K40" s="249">
        <v>7829</v>
      </c>
      <c r="L40" s="250">
        <v>0</v>
      </c>
      <c r="M40" s="251">
        <f t="shared" si="8"/>
        <v>9.55138</v>
      </c>
      <c r="N40" s="252">
        <f t="shared" si="7"/>
        <v>9.6</v>
      </c>
      <c r="Z40" s="253"/>
      <c r="AC40" s="457"/>
      <c r="AD40" s="457"/>
      <c r="AE40" s="457"/>
      <c r="AF40" s="457"/>
      <c r="AG40" s="457"/>
      <c r="AH40" s="457"/>
      <c r="AI40" s="457"/>
      <c r="AJ40" s="457"/>
      <c r="AK40" s="457"/>
      <c r="AL40" s="457"/>
    </row>
    <row r="41" spans="2:38" s="244" customFormat="1" ht="210" customHeight="1" thickBot="1" x14ac:dyDescent="1.4">
      <c r="B41" s="245">
        <v>35</v>
      </c>
      <c r="C41" s="454" t="s">
        <v>1431</v>
      </c>
      <c r="D41" s="455"/>
      <c r="E41" s="455"/>
      <c r="F41" s="456"/>
      <c r="G41" s="246" t="s">
        <v>76</v>
      </c>
      <c r="H41" s="247">
        <v>1.22</v>
      </c>
      <c r="I41" s="248">
        <v>1</v>
      </c>
      <c r="J41" s="249">
        <v>7579</v>
      </c>
      <c r="K41" s="249">
        <v>7579</v>
      </c>
      <c r="L41" s="250">
        <v>0</v>
      </c>
      <c r="M41" s="251">
        <f t="shared" si="8"/>
        <v>9.2463799999999985</v>
      </c>
      <c r="N41" s="252">
        <f t="shared" si="7"/>
        <v>9.1999999999999993</v>
      </c>
      <c r="Z41" s="253"/>
    </row>
    <row r="42" spans="2:38" s="244" customFormat="1" ht="210" customHeight="1" thickBot="1" x14ac:dyDescent="1.4">
      <c r="B42" s="254">
        <v>36</v>
      </c>
      <c r="C42" s="454" t="s">
        <v>1432</v>
      </c>
      <c r="D42" s="455"/>
      <c r="E42" s="455"/>
      <c r="F42" s="456"/>
      <c r="G42" s="246" t="s">
        <v>76</v>
      </c>
      <c r="H42" s="247">
        <v>1.22</v>
      </c>
      <c r="I42" s="248">
        <v>1</v>
      </c>
      <c r="J42" s="249">
        <v>7619</v>
      </c>
      <c r="K42" s="249">
        <v>7619</v>
      </c>
      <c r="L42" s="250">
        <v>0</v>
      </c>
      <c r="M42" s="251">
        <f t="shared" si="8"/>
        <v>9.2951800000000002</v>
      </c>
      <c r="N42" s="252">
        <f t="shared" si="7"/>
        <v>9.3000000000000007</v>
      </c>
      <c r="Z42" s="253"/>
    </row>
    <row r="43" spans="2:38" s="244" customFormat="1" ht="210" customHeight="1" thickBot="1" x14ac:dyDescent="1.4">
      <c r="B43" s="245">
        <v>37</v>
      </c>
      <c r="C43" s="454" t="s">
        <v>1433</v>
      </c>
      <c r="D43" s="455"/>
      <c r="E43" s="455"/>
      <c r="F43" s="456"/>
      <c r="G43" s="246" t="s">
        <v>76</v>
      </c>
      <c r="H43" s="247">
        <v>1.22</v>
      </c>
      <c r="I43" s="248">
        <v>1</v>
      </c>
      <c r="J43" s="249">
        <v>7829</v>
      </c>
      <c r="K43" s="249">
        <v>7829</v>
      </c>
      <c r="L43" s="250">
        <v>0</v>
      </c>
      <c r="M43" s="251">
        <f>H43*K43/1000</f>
        <v>9.55138</v>
      </c>
      <c r="N43" s="252">
        <f>ROUND(M43*I43-I43*L43,1)</f>
        <v>9.6</v>
      </c>
      <c r="Z43" s="253"/>
    </row>
    <row r="44" spans="2:38" s="244" customFormat="1" ht="210" customHeight="1" thickBot="1" x14ac:dyDescent="1.4">
      <c r="B44" s="254">
        <v>38</v>
      </c>
      <c r="C44" s="454" t="s">
        <v>203</v>
      </c>
      <c r="D44" s="455"/>
      <c r="E44" s="455"/>
      <c r="F44" s="456"/>
      <c r="G44" s="246" t="s">
        <v>182</v>
      </c>
      <c r="H44" s="247">
        <v>1.254</v>
      </c>
      <c r="I44" s="248">
        <v>1</v>
      </c>
      <c r="J44" s="249">
        <v>5460</v>
      </c>
      <c r="K44" s="249">
        <v>5460</v>
      </c>
      <c r="L44" s="250">
        <v>0</v>
      </c>
      <c r="M44" s="251">
        <f>ROUNDUP(H44*K44/1000,2)</f>
        <v>6.85</v>
      </c>
      <c r="N44" s="252">
        <f t="shared" ref="N44" si="9">M44*I44-L44*I44</f>
        <v>6.85</v>
      </c>
      <c r="AC44" s="457"/>
      <c r="AD44" s="457"/>
      <c r="AE44" s="457"/>
      <c r="AF44" s="457"/>
      <c r="AG44" s="457"/>
      <c r="AH44" s="457"/>
      <c r="AI44" s="457"/>
      <c r="AJ44" s="457"/>
      <c r="AK44" s="457"/>
      <c r="AL44" s="457"/>
    </row>
    <row r="45" spans="2:38" s="244" customFormat="1" ht="210" customHeight="1" thickBot="1" x14ac:dyDescent="1.4">
      <c r="B45" s="245">
        <v>39</v>
      </c>
      <c r="C45" s="454" t="s">
        <v>1434</v>
      </c>
      <c r="D45" s="455"/>
      <c r="E45" s="455"/>
      <c r="F45" s="456"/>
      <c r="G45" s="246" t="s">
        <v>76</v>
      </c>
      <c r="H45" s="247">
        <v>1.22</v>
      </c>
      <c r="I45" s="248">
        <v>1</v>
      </c>
      <c r="J45" s="249">
        <v>7619</v>
      </c>
      <c r="K45" s="249">
        <v>7619</v>
      </c>
      <c r="L45" s="250">
        <v>0</v>
      </c>
      <c r="M45" s="251">
        <f>H45*K45/1000</f>
        <v>9.2951800000000002</v>
      </c>
      <c r="N45" s="252">
        <f>ROUND(M45*I45-I45*L45,1)</f>
        <v>9.3000000000000007</v>
      </c>
      <c r="Z45" s="253"/>
      <c r="AC45" s="457"/>
      <c r="AD45" s="457"/>
      <c r="AE45" s="457"/>
      <c r="AF45" s="457"/>
      <c r="AG45" s="457"/>
      <c r="AH45" s="457"/>
      <c r="AI45" s="457"/>
      <c r="AJ45" s="457"/>
      <c r="AK45" s="457"/>
      <c r="AL45" s="457"/>
    </row>
    <row r="46" spans="2:38" s="244" customFormat="1" ht="210" customHeight="1" thickBot="1" x14ac:dyDescent="1.4">
      <c r="B46" s="254">
        <v>40</v>
      </c>
      <c r="C46" s="454" t="s">
        <v>1435</v>
      </c>
      <c r="D46" s="455"/>
      <c r="E46" s="455"/>
      <c r="F46" s="456"/>
      <c r="G46" s="246" t="s">
        <v>76</v>
      </c>
      <c r="H46" s="247">
        <v>1.22</v>
      </c>
      <c r="I46" s="248">
        <v>1</v>
      </c>
      <c r="J46" s="249">
        <v>7619</v>
      </c>
      <c r="K46" s="249">
        <v>7619</v>
      </c>
      <c r="L46" s="250">
        <v>0</v>
      </c>
      <c r="M46" s="251">
        <f t="shared" si="8"/>
        <v>9.2951800000000002</v>
      </c>
      <c r="N46" s="252">
        <f t="shared" si="7"/>
        <v>9.3000000000000007</v>
      </c>
      <c r="Z46" s="253"/>
    </row>
    <row r="47" spans="2:38" s="244" customFormat="1" ht="210" customHeight="1" thickBot="1" x14ac:dyDescent="1.4">
      <c r="B47" s="245">
        <v>41</v>
      </c>
      <c r="C47" s="454" t="s">
        <v>1436</v>
      </c>
      <c r="D47" s="455"/>
      <c r="E47" s="455"/>
      <c r="F47" s="456"/>
      <c r="G47" s="246" t="s">
        <v>76</v>
      </c>
      <c r="H47" s="247">
        <v>1.22</v>
      </c>
      <c r="I47" s="248">
        <v>1</v>
      </c>
      <c r="J47" s="249">
        <v>7829</v>
      </c>
      <c r="K47" s="249">
        <v>7829</v>
      </c>
      <c r="L47" s="250">
        <v>0</v>
      </c>
      <c r="M47" s="251">
        <f t="shared" si="8"/>
        <v>9.55138</v>
      </c>
      <c r="N47" s="252">
        <f t="shared" si="7"/>
        <v>9.6</v>
      </c>
      <c r="Z47" s="253"/>
      <c r="AC47" s="457"/>
      <c r="AD47" s="457"/>
      <c r="AE47" s="457"/>
      <c r="AF47" s="457"/>
      <c r="AG47" s="457"/>
      <c r="AH47" s="457"/>
      <c r="AI47" s="457"/>
      <c r="AJ47" s="457"/>
      <c r="AK47" s="457"/>
      <c r="AL47" s="457"/>
    </row>
    <row r="48" spans="2:38" s="244" customFormat="1" ht="210" customHeight="1" thickBot="1" x14ac:dyDescent="1.4">
      <c r="B48" s="254">
        <v>42</v>
      </c>
      <c r="C48" s="454" t="s">
        <v>1437</v>
      </c>
      <c r="D48" s="455"/>
      <c r="E48" s="455"/>
      <c r="F48" s="456"/>
      <c r="G48" s="246" t="s">
        <v>76</v>
      </c>
      <c r="H48" s="247">
        <v>1.22</v>
      </c>
      <c r="I48" s="248">
        <v>1</v>
      </c>
      <c r="J48" s="249">
        <v>7579</v>
      </c>
      <c r="K48" s="249">
        <v>7579</v>
      </c>
      <c r="L48" s="250">
        <v>0</v>
      </c>
      <c r="M48" s="251">
        <f>ROUNDUP(H48*K48/1000,2)</f>
        <v>9.25</v>
      </c>
      <c r="N48" s="252">
        <f t="shared" ref="N48" si="10">M48*I48-L48*I48</f>
        <v>9.25</v>
      </c>
      <c r="AC48" s="457"/>
      <c r="AD48" s="457"/>
      <c r="AE48" s="457"/>
      <c r="AF48" s="457"/>
      <c r="AG48" s="457"/>
      <c r="AH48" s="457"/>
      <c r="AI48" s="457"/>
      <c r="AJ48" s="457"/>
      <c r="AK48" s="457"/>
      <c r="AL48" s="457"/>
    </row>
    <row r="49" spans="2:38" s="244" customFormat="1" ht="210" customHeight="1" thickBot="1" x14ac:dyDescent="1.4">
      <c r="B49" s="245">
        <v>43</v>
      </c>
      <c r="C49" s="454" t="s">
        <v>1438</v>
      </c>
      <c r="D49" s="455"/>
      <c r="E49" s="455"/>
      <c r="F49" s="456"/>
      <c r="G49" s="246" t="s">
        <v>76</v>
      </c>
      <c r="H49" s="247">
        <v>1.22</v>
      </c>
      <c r="I49" s="248">
        <v>1</v>
      </c>
      <c r="J49" s="249">
        <v>7579</v>
      </c>
      <c r="K49" s="249">
        <v>7579</v>
      </c>
      <c r="L49" s="250">
        <v>0</v>
      </c>
      <c r="M49" s="251">
        <f t="shared" ref="M49:M50" si="11">H49*K49/1000</f>
        <v>9.2463799999999985</v>
      </c>
      <c r="N49" s="252">
        <f t="shared" ref="N49:N50" si="12">ROUND(M49*I49-I49*L49,1)</f>
        <v>9.1999999999999993</v>
      </c>
      <c r="Z49" s="253"/>
      <c r="AC49" s="457"/>
      <c r="AD49" s="457"/>
      <c r="AE49" s="457"/>
      <c r="AF49" s="457"/>
      <c r="AG49" s="457"/>
      <c r="AH49" s="457"/>
      <c r="AI49" s="457"/>
      <c r="AJ49" s="457"/>
      <c r="AK49" s="457"/>
      <c r="AL49" s="457"/>
    </row>
    <row r="50" spans="2:38" s="244" customFormat="1" ht="210" customHeight="1" thickBot="1" x14ac:dyDescent="1.4">
      <c r="B50" s="254">
        <v>44</v>
      </c>
      <c r="C50" s="454" t="s">
        <v>68</v>
      </c>
      <c r="D50" s="455"/>
      <c r="E50" s="455"/>
      <c r="F50" s="456"/>
      <c r="G50" s="246" t="s">
        <v>35</v>
      </c>
      <c r="H50" s="247">
        <v>0.94399999999999995</v>
      </c>
      <c r="I50" s="248">
        <v>2</v>
      </c>
      <c r="J50" s="249">
        <v>2383</v>
      </c>
      <c r="K50" s="249">
        <v>2238</v>
      </c>
      <c r="L50" s="250">
        <v>0</v>
      </c>
      <c r="M50" s="251">
        <f t="shared" si="11"/>
        <v>2.1126719999999999</v>
      </c>
      <c r="N50" s="252">
        <f t="shared" si="12"/>
        <v>4.2</v>
      </c>
      <c r="Z50" s="253"/>
    </row>
    <row r="51" spans="2:38" s="50" customFormat="1" ht="189.75" customHeight="1" thickBot="1" x14ac:dyDescent="1.1000000000000001">
      <c r="B51" s="458" t="s">
        <v>30</v>
      </c>
      <c r="C51" s="459"/>
      <c r="D51" s="459"/>
      <c r="E51" s="459"/>
      <c r="F51" s="459"/>
      <c r="G51" s="459"/>
      <c r="H51" s="459"/>
      <c r="I51" s="459"/>
      <c r="J51" s="459"/>
      <c r="K51" s="459"/>
      <c r="L51" s="459"/>
      <c r="M51" s="460"/>
      <c r="N51" s="95">
        <f>SUM(N7:N50)</f>
        <v>287.34999999999991</v>
      </c>
    </row>
    <row r="52" spans="2:38" s="50" customFormat="1" ht="200.1" customHeight="1" thickBot="1" x14ac:dyDescent="1.1000000000000001">
      <c r="B52" s="437" t="s">
        <v>1351</v>
      </c>
      <c r="C52" s="438"/>
      <c r="D52" s="438"/>
      <c r="E52" s="438"/>
      <c r="F52" s="438"/>
      <c r="G52" s="438"/>
      <c r="H52" s="438"/>
      <c r="I52" s="438"/>
      <c r="J52" s="438"/>
      <c r="K52" s="438"/>
      <c r="L52" s="438"/>
      <c r="M52" s="439"/>
      <c r="N52" s="240">
        <v>574.79999999999995</v>
      </c>
    </row>
    <row r="53" spans="2:38" s="235" customFormat="1" ht="174.95" customHeight="1" x14ac:dyDescent="0.25">
      <c r="B53" s="422" t="s">
        <v>320</v>
      </c>
      <c r="C53" s="422"/>
      <c r="D53" s="422"/>
      <c r="E53" s="422"/>
      <c r="F53" s="422"/>
      <c r="G53" s="422"/>
      <c r="H53" s="422"/>
      <c r="I53" s="422" t="s">
        <v>319</v>
      </c>
      <c r="J53" s="422"/>
      <c r="K53" s="422"/>
      <c r="L53" s="422"/>
      <c r="M53" s="422"/>
      <c r="N53" s="422"/>
    </row>
    <row r="54" spans="2:38" s="51" customFormat="1" ht="349.5" customHeight="1" thickBot="1" x14ac:dyDescent="1.1499999999999999">
      <c r="B54" s="423"/>
      <c r="C54" s="423"/>
      <c r="D54" s="423"/>
      <c r="E54" s="423"/>
      <c r="F54" s="423"/>
      <c r="G54" s="423"/>
      <c r="H54" s="423"/>
      <c r="I54" s="423"/>
      <c r="J54" s="423"/>
      <c r="K54" s="423"/>
      <c r="L54" s="423"/>
      <c r="M54" s="423"/>
      <c r="N54" s="423"/>
    </row>
    <row r="55" spans="2:38" s="58" customFormat="1" ht="174.95" customHeight="1" thickBot="1" x14ac:dyDescent="1.1499999999999999">
      <c r="B55" s="53" t="s">
        <v>45</v>
      </c>
      <c r="C55" s="54"/>
      <c r="D55" s="54"/>
      <c r="E55" s="54"/>
      <c r="F55" s="54"/>
      <c r="G55" s="54"/>
      <c r="H55" s="54"/>
      <c r="I55" s="54"/>
      <c r="J55" s="54"/>
      <c r="K55" s="54"/>
      <c r="L55" s="54"/>
      <c r="M55" s="54"/>
      <c r="N55" s="55"/>
      <c r="O55" s="56"/>
      <c r="P55" s="68"/>
      <c r="Q55" s="35"/>
      <c r="R55" s="35"/>
    </row>
    <row r="56" spans="2:38" s="51" customFormat="1" ht="174.95" customHeight="1" x14ac:dyDescent="1.1000000000000001"/>
  </sheetData>
  <mergeCells count="72">
    <mergeCell ref="B5:N5"/>
    <mergeCell ref="B2:F3"/>
    <mergeCell ref="G2:K4"/>
    <mergeCell ref="L2:N3"/>
    <mergeCell ref="B4:F4"/>
    <mergeCell ref="L4:N4"/>
    <mergeCell ref="C14:F14"/>
    <mergeCell ref="C7:F7"/>
    <mergeCell ref="AC7:AL7"/>
    <mergeCell ref="C8:F8"/>
    <mergeCell ref="AC8:AL8"/>
    <mergeCell ref="C9:F9"/>
    <mergeCell ref="AC9:AL9"/>
    <mergeCell ref="C10:F10"/>
    <mergeCell ref="AC10:AL10"/>
    <mergeCell ref="C11:F11"/>
    <mergeCell ref="C12:F12"/>
    <mergeCell ref="C13:F13"/>
    <mergeCell ref="C15:F15"/>
    <mergeCell ref="C16:C20"/>
    <mergeCell ref="D16:F16"/>
    <mergeCell ref="D17:F17"/>
    <mergeCell ref="D18:F18"/>
    <mergeCell ref="D19:F19"/>
    <mergeCell ref="D20:F20"/>
    <mergeCell ref="AC32:AL32"/>
    <mergeCell ref="C21:C24"/>
    <mergeCell ref="D21:F21"/>
    <mergeCell ref="D22:F22"/>
    <mergeCell ref="D23:F23"/>
    <mergeCell ref="D24:F24"/>
    <mergeCell ref="C25:C28"/>
    <mergeCell ref="D25:F25"/>
    <mergeCell ref="D26:F26"/>
    <mergeCell ref="D27:F27"/>
    <mergeCell ref="D28:F28"/>
    <mergeCell ref="C29:C31"/>
    <mergeCell ref="D29:F29"/>
    <mergeCell ref="D30:F30"/>
    <mergeCell ref="D31:F31"/>
    <mergeCell ref="C32:G32"/>
    <mergeCell ref="C33:C37"/>
    <mergeCell ref="D33:F33"/>
    <mergeCell ref="D34:F34"/>
    <mergeCell ref="D35:F35"/>
    <mergeCell ref="D36:F36"/>
    <mergeCell ref="D37:F37"/>
    <mergeCell ref="C38:F38"/>
    <mergeCell ref="AC38:AL38"/>
    <mergeCell ref="C39:F39"/>
    <mergeCell ref="AC39:AL39"/>
    <mergeCell ref="C40:F40"/>
    <mergeCell ref="AC40:AL40"/>
    <mergeCell ref="C49:F49"/>
    <mergeCell ref="AC49:AL49"/>
    <mergeCell ref="C41:F41"/>
    <mergeCell ref="C42:F42"/>
    <mergeCell ref="C43:F43"/>
    <mergeCell ref="C44:F44"/>
    <mergeCell ref="AC44:AL44"/>
    <mergeCell ref="C45:F45"/>
    <mergeCell ref="AC45:AL45"/>
    <mergeCell ref="C46:F46"/>
    <mergeCell ref="C47:F47"/>
    <mergeCell ref="AC47:AL47"/>
    <mergeCell ref="C48:F48"/>
    <mergeCell ref="AC48:AL48"/>
    <mergeCell ref="C50:F50"/>
    <mergeCell ref="B51:M51"/>
    <mergeCell ref="B53:H54"/>
    <mergeCell ref="I53:N54"/>
    <mergeCell ref="B52:M52"/>
  </mergeCells>
  <printOptions horizontalCentered="1"/>
  <pageMargins left="0.25" right="0.25" top="1" bottom="1" header="0.5" footer="0.255"/>
  <pageSetup paperSize="9" scale="10" orientation="portrait" r:id="rId1"/>
  <rowBreaks count="1" manualBreakCount="1">
    <brk id="32" max="14" man="1"/>
  </rowBreaks>
  <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DF9F6-E32F-4E76-B689-688DAEC25EDA}">
  <sheetPr>
    <tabColor rgb="FFFFC000"/>
    <pageSetUpPr fitToPage="1"/>
  </sheetPr>
  <dimension ref="A1:AG35"/>
  <sheetViews>
    <sheetView rightToLeft="1" view="pageBreakPreview"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5" max="15" width="12.8554687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1448</v>
      </c>
      <c r="G11" s="332"/>
      <c r="H11" s="332"/>
      <c r="I11" s="333"/>
      <c r="J11" s="331" t="s">
        <v>1466</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824</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1450</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9.75" customHeight="1" thickBot="1" x14ac:dyDescent="0.3">
      <c r="B27" s="398"/>
      <c r="C27" s="401"/>
      <c r="D27" s="402"/>
      <c r="E27" s="401"/>
      <c r="F27" s="402"/>
      <c r="G27" s="402"/>
      <c r="H27" s="404"/>
      <c r="I27" s="401"/>
      <c r="J27" s="404"/>
      <c r="K27" s="401"/>
      <c r="L27" s="402"/>
      <c r="M27" s="404"/>
    </row>
    <row r="28" spans="2:15" ht="36" customHeight="1" x14ac:dyDescent="0.25">
      <c r="B28" s="405">
        <v>17</v>
      </c>
      <c r="C28" s="312">
        <v>641903107</v>
      </c>
      <c r="D28" s="313"/>
      <c r="E28" s="322" t="s">
        <v>826</v>
      </c>
      <c r="F28" s="323"/>
      <c r="G28" s="323"/>
      <c r="H28" s="324"/>
      <c r="I28" s="318" t="s">
        <v>1449</v>
      </c>
      <c r="J28" s="319"/>
      <c r="K28" s="322" t="s">
        <v>16</v>
      </c>
      <c r="L28" s="323"/>
      <c r="M28" s="324"/>
    </row>
    <row r="29" spans="2:15" ht="45" customHeight="1" thickBot="1" x14ac:dyDescent="0.3">
      <c r="B29" s="406"/>
      <c r="C29" s="314"/>
      <c r="D29" s="315"/>
      <c r="E29" s="328"/>
      <c r="F29" s="329"/>
      <c r="G29" s="329"/>
      <c r="H29" s="330"/>
      <c r="I29" s="320"/>
      <c r="J29" s="321"/>
      <c r="K29" s="328"/>
      <c r="L29" s="329"/>
      <c r="M29" s="330"/>
      <c r="O29" s="192"/>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85" customFormat="1" ht="25.5" customHeight="1" thickBot="1" x14ac:dyDescent="0.3">
      <c r="A35" s="84"/>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2823169"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2823169" r:id="rId4"/>
      </mc:Fallback>
    </mc:AlternateContent>
  </oleObjects>
  <mc:AlternateContent xmlns:mc="http://schemas.openxmlformats.org/markup-compatibility/2006">
    <mc:Choice Requires="x14">
      <controls>
        <mc:AlternateContent xmlns:mc="http://schemas.openxmlformats.org/markup-compatibility/2006">
          <mc:Choice Requires="x14">
            <control shapeId="2823170"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2823171"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2823172"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2823173"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2823174"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C7B93-047E-45F8-9663-E99EFE4C2366}">
  <sheetPr>
    <tabColor theme="9" tint="-0.249977111117893"/>
  </sheetPr>
  <dimension ref="A1:AU56"/>
  <sheetViews>
    <sheetView rightToLeft="1" view="pageBreakPreview" topLeftCell="A49" zoomScale="20" zoomScaleNormal="100" zoomScaleSheetLayoutView="20" workbookViewId="0">
      <selection activeCell="I53" sqref="I53:N54"/>
    </sheetView>
  </sheetViews>
  <sheetFormatPr defaultRowHeight="23.25" x14ac:dyDescent="0.35"/>
  <cols>
    <col min="2" max="2" width="25.7109375" customWidth="1"/>
    <col min="3" max="3" width="32" customWidth="1"/>
    <col min="4" max="4" width="20.42578125" customWidth="1"/>
    <col min="5" max="5" width="44.5703125"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6.140625" customWidth="1"/>
    <col min="27" max="28" width="9.140625" hidden="1" customWidth="1"/>
    <col min="30" max="30" width="27" customWidth="1"/>
    <col min="31" max="35" width="9.140625" hidden="1" customWidth="1"/>
    <col min="36" max="36" width="80.5703125" customWidth="1"/>
  </cols>
  <sheetData>
    <row r="1" spans="1:47" ht="24" thickBot="1" x14ac:dyDescent="0.4"/>
    <row r="2" spans="1:47" ht="234" customHeight="1" x14ac:dyDescent="0.25">
      <c r="B2" s="440"/>
      <c r="C2" s="440"/>
      <c r="D2" s="440"/>
      <c r="E2" s="440"/>
      <c r="F2" s="440"/>
      <c r="G2" s="472" t="s">
        <v>1443</v>
      </c>
      <c r="H2" s="473"/>
      <c r="I2" s="473"/>
      <c r="J2" s="473"/>
      <c r="K2" s="474"/>
      <c r="L2" s="440"/>
      <c r="M2" s="440"/>
      <c r="N2" s="440"/>
    </row>
    <row r="3" spans="1:47" ht="409.6" customHeight="1" x14ac:dyDescent="0.25">
      <c r="B3" s="471"/>
      <c r="C3" s="471"/>
      <c r="D3" s="471"/>
      <c r="E3" s="471"/>
      <c r="F3" s="471"/>
      <c r="G3" s="475"/>
      <c r="H3" s="476"/>
      <c r="I3" s="476"/>
      <c r="J3" s="476"/>
      <c r="K3" s="477"/>
      <c r="L3" s="471"/>
      <c r="M3" s="471"/>
      <c r="N3" s="471"/>
    </row>
    <row r="4" spans="1:47" ht="83.25" customHeight="1" thickBot="1" x14ac:dyDescent="0.3">
      <c r="B4" s="441"/>
      <c r="C4" s="441"/>
      <c r="D4" s="441"/>
      <c r="E4" s="441"/>
      <c r="F4" s="441"/>
      <c r="G4" s="478"/>
      <c r="H4" s="479"/>
      <c r="I4" s="479"/>
      <c r="J4" s="479"/>
      <c r="K4" s="480"/>
      <c r="L4" s="441"/>
      <c r="M4" s="441"/>
      <c r="N4" s="441"/>
      <c r="V4" s="6"/>
      <c r="W4" s="6"/>
      <c r="X4" s="6"/>
      <c r="Y4" s="6"/>
      <c r="Z4" s="6"/>
      <c r="AA4" s="6"/>
      <c r="AB4" s="6"/>
      <c r="AC4" s="6"/>
      <c r="AD4" s="6"/>
      <c r="AE4" s="6"/>
      <c r="AF4" s="6"/>
      <c r="AG4" s="6"/>
      <c r="AH4" s="6"/>
      <c r="AI4" s="6"/>
      <c r="AJ4" s="6"/>
      <c r="AK4" s="6"/>
      <c r="AL4" s="6"/>
      <c r="AM4" s="6"/>
      <c r="AN4" s="6"/>
      <c r="AO4" s="6"/>
      <c r="AP4" s="6"/>
      <c r="AQ4" s="6"/>
      <c r="AR4" s="6"/>
      <c r="AS4" s="6"/>
      <c r="AT4" s="6"/>
      <c r="AU4" s="6"/>
    </row>
    <row r="5" spans="1:47" ht="200.1" customHeight="1" thickBot="1" x14ac:dyDescent="0.3">
      <c r="B5" s="448" t="s">
        <v>823</v>
      </c>
      <c r="C5" s="449"/>
      <c r="D5" s="449"/>
      <c r="E5" s="449"/>
      <c r="F5" s="449"/>
      <c r="G5" s="449"/>
      <c r="H5" s="449"/>
      <c r="I5" s="449"/>
      <c r="J5" s="449"/>
      <c r="K5" s="449"/>
      <c r="L5" s="449"/>
      <c r="M5" s="449"/>
      <c r="N5" s="450"/>
      <c r="V5" s="6"/>
      <c r="W5" s="6"/>
      <c r="X5" s="6"/>
      <c r="Y5" s="6"/>
      <c r="Z5" s="6"/>
      <c r="AA5" s="6"/>
      <c r="AB5" s="6"/>
      <c r="AC5" s="6"/>
      <c r="AD5" s="6"/>
      <c r="AE5" s="6"/>
      <c r="AF5" s="6"/>
      <c r="AG5" s="6"/>
      <c r="AH5" s="6"/>
      <c r="AI5" s="6"/>
      <c r="AJ5" s="6"/>
      <c r="AK5" s="6"/>
      <c r="AL5" s="6"/>
      <c r="AM5" s="6"/>
      <c r="AN5" s="6"/>
      <c r="AO5" s="6"/>
      <c r="AP5" s="6"/>
      <c r="AQ5" s="6"/>
      <c r="AR5" s="6"/>
      <c r="AS5" s="6"/>
      <c r="AT5" s="6"/>
      <c r="AU5" s="6"/>
    </row>
    <row r="6" spans="1:47" s="35" customFormat="1" ht="203.25" customHeight="1" thickBot="1" x14ac:dyDescent="1.1499999999999999">
      <c r="B6" s="481" t="s">
        <v>21</v>
      </c>
      <c r="C6" s="482"/>
      <c r="D6" s="482"/>
      <c r="E6" s="482"/>
      <c r="F6" s="482"/>
      <c r="G6" s="482"/>
      <c r="H6" s="482"/>
      <c r="I6" s="482"/>
      <c r="J6" s="482"/>
      <c r="K6" s="482"/>
      <c r="L6" s="482"/>
      <c r="M6" s="482"/>
      <c r="N6" s="483"/>
    </row>
    <row r="7" spans="1:47" s="244" customFormat="1" ht="210" customHeight="1" thickBot="1" x14ac:dyDescent="1.4">
      <c r="B7" s="245">
        <v>1</v>
      </c>
      <c r="C7" s="454" t="s">
        <v>785</v>
      </c>
      <c r="D7" s="455"/>
      <c r="E7" s="455"/>
      <c r="F7" s="456"/>
      <c r="G7" s="246" t="s">
        <v>76</v>
      </c>
      <c r="H7" s="247">
        <v>1.22</v>
      </c>
      <c r="I7" s="248">
        <v>1</v>
      </c>
      <c r="J7" s="249">
        <v>5486</v>
      </c>
      <c r="K7" s="249">
        <v>5486</v>
      </c>
      <c r="L7" s="250">
        <v>0</v>
      </c>
      <c r="M7" s="251">
        <f t="shared" ref="M7:M15" si="0">H7*K7/1000</f>
        <v>6.69292</v>
      </c>
      <c r="N7" s="252">
        <f t="shared" ref="N7:N15" si="1">ROUND(M7*I7-I7*L7,1)</f>
        <v>6.7</v>
      </c>
      <c r="Z7" s="253"/>
      <c r="AC7" s="461" t="s">
        <v>1406</v>
      </c>
      <c r="AD7" s="461"/>
      <c r="AE7" s="461"/>
      <c r="AF7" s="461"/>
      <c r="AG7" s="461"/>
      <c r="AH7" s="461"/>
      <c r="AI7" s="461"/>
      <c r="AJ7" s="461"/>
      <c r="AK7" s="461"/>
      <c r="AL7" s="461"/>
    </row>
    <row r="8" spans="1:47" s="244" customFormat="1" ht="210" customHeight="1" thickBot="1" x14ac:dyDescent="1.4">
      <c r="B8" s="254">
        <v>2</v>
      </c>
      <c r="C8" s="454" t="s">
        <v>1407</v>
      </c>
      <c r="D8" s="455"/>
      <c r="E8" s="455"/>
      <c r="F8" s="456"/>
      <c r="G8" s="246" t="s">
        <v>76</v>
      </c>
      <c r="H8" s="247">
        <v>1.22</v>
      </c>
      <c r="I8" s="248">
        <v>1</v>
      </c>
      <c r="J8" s="249">
        <v>6732</v>
      </c>
      <c r="K8" s="249">
        <v>6732</v>
      </c>
      <c r="L8" s="250">
        <v>0</v>
      </c>
      <c r="M8" s="251">
        <f t="shared" si="0"/>
        <v>8.2130399999999995</v>
      </c>
      <c r="N8" s="252">
        <f t="shared" si="1"/>
        <v>8.1999999999999993</v>
      </c>
      <c r="Z8" s="253"/>
      <c r="AC8" s="461" t="s">
        <v>1408</v>
      </c>
      <c r="AD8" s="461"/>
      <c r="AE8" s="461"/>
      <c r="AF8" s="461"/>
      <c r="AG8" s="461"/>
      <c r="AH8" s="461"/>
      <c r="AI8" s="461"/>
      <c r="AJ8" s="461"/>
      <c r="AK8" s="461"/>
      <c r="AL8" s="461"/>
    </row>
    <row r="9" spans="1:47" s="244" customFormat="1" ht="210" customHeight="1" thickBot="1" x14ac:dyDescent="1.4">
      <c r="B9" s="245">
        <v>3</v>
      </c>
      <c r="C9" s="454" t="s">
        <v>203</v>
      </c>
      <c r="D9" s="455"/>
      <c r="E9" s="455"/>
      <c r="F9" s="456"/>
      <c r="G9" s="246" t="s">
        <v>182</v>
      </c>
      <c r="H9" s="247">
        <v>1.254</v>
      </c>
      <c r="I9" s="248">
        <v>1</v>
      </c>
      <c r="J9" s="249">
        <v>5460</v>
      </c>
      <c r="K9" s="249">
        <v>5460</v>
      </c>
      <c r="L9" s="250">
        <v>0</v>
      </c>
      <c r="M9" s="251">
        <f>ROUNDUP(H9*K9/1000,2)</f>
        <v>6.85</v>
      </c>
      <c r="N9" s="252">
        <f t="shared" ref="N9" si="2">M9*I9-L9*I9</f>
        <v>6.85</v>
      </c>
      <c r="AC9" s="461" t="s">
        <v>1409</v>
      </c>
      <c r="AD9" s="461"/>
      <c r="AE9" s="461"/>
      <c r="AF9" s="461"/>
      <c r="AG9" s="461"/>
      <c r="AH9" s="461"/>
      <c r="AI9" s="461"/>
      <c r="AJ9" s="461"/>
      <c r="AK9" s="461"/>
      <c r="AL9" s="461"/>
    </row>
    <row r="10" spans="1:47" s="244" customFormat="1" ht="210" customHeight="1" thickBot="1" x14ac:dyDescent="1.4">
      <c r="B10" s="254">
        <v>4</v>
      </c>
      <c r="C10" s="454" t="s">
        <v>1410</v>
      </c>
      <c r="D10" s="455"/>
      <c r="E10" s="455"/>
      <c r="F10" s="456"/>
      <c r="G10" s="246" t="s">
        <v>76</v>
      </c>
      <c r="H10" s="247">
        <v>1.22</v>
      </c>
      <c r="I10" s="248">
        <v>1</v>
      </c>
      <c r="J10" s="249">
        <v>6732</v>
      </c>
      <c r="K10" s="249">
        <v>6732</v>
      </c>
      <c r="L10" s="250">
        <v>0</v>
      </c>
      <c r="M10" s="251">
        <f t="shared" si="0"/>
        <v>8.2130399999999995</v>
      </c>
      <c r="N10" s="252">
        <f t="shared" si="1"/>
        <v>8.1999999999999993</v>
      </c>
      <c r="Z10" s="253"/>
      <c r="AC10" s="461" t="s">
        <v>1411</v>
      </c>
      <c r="AD10" s="461"/>
      <c r="AE10" s="461"/>
      <c r="AF10" s="461"/>
      <c r="AG10" s="461"/>
      <c r="AH10" s="461"/>
      <c r="AI10" s="461"/>
      <c r="AJ10" s="461"/>
      <c r="AK10" s="461"/>
      <c r="AL10" s="461"/>
    </row>
    <row r="11" spans="1:47" s="244" customFormat="1" ht="210" customHeight="1" thickBot="1" x14ac:dyDescent="1.4">
      <c r="B11" s="245">
        <v>5</v>
      </c>
      <c r="C11" s="454" t="s">
        <v>1412</v>
      </c>
      <c r="D11" s="455"/>
      <c r="E11" s="455"/>
      <c r="F11" s="456"/>
      <c r="G11" s="246" t="s">
        <v>76</v>
      </c>
      <c r="H11" s="247">
        <v>1.22</v>
      </c>
      <c r="I11" s="248">
        <v>1</v>
      </c>
      <c r="J11" s="249">
        <v>6732</v>
      </c>
      <c r="K11" s="249">
        <v>6732</v>
      </c>
      <c r="L11" s="250">
        <v>0</v>
      </c>
      <c r="M11" s="251">
        <f t="shared" si="0"/>
        <v>8.2130399999999995</v>
      </c>
      <c r="N11" s="252">
        <f t="shared" si="1"/>
        <v>8.1999999999999993</v>
      </c>
      <c r="Z11" s="253"/>
    </row>
    <row r="12" spans="1:47" s="244" customFormat="1" ht="210" customHeight="1" thickBot="1" x14ac:dyDescent="1.4">
      <c r="B12" s="254">
        <v>6</v>
      </c>
      <c r="C12" s="454" t="s">
        <v>609</v>
      </c>
      <c r="D12" s="455"/>
      <c r="E12" s="455"/>
      <c r="F12" s="456"/>
      <c r="G12" s="246" t="s">
        <v>76</v>
      </c>
      <c r="H12" s="247">
        <v>1.22</v>
      </c>
      <c r="I12" s="248">
        <v>2</v>
      </c>
      <c r="J12" s="249">
        <v>5486</v>
      </c>
      <c r="K12" s="249">
        <v>5486</v>
      </c>
      <c r="L12" s="250">
        <v>0</v>
      </c>
      <c r="M12" s="251">
        <f t="shared" si="0"/>
        <v>6.69292</v>
      </c>
      <c r="N12" s="252">
        <f t="shared" si="1"/>
        <v>13.4</v>
      </c>
      <c r="Z12" s="253"/>
    </row>
    <row r="13" spans="1:47" s="244" customFormat="1" ht="210" customHeight="1" thickBot="1" x14ac:dyDescent="1.4">
      <c r="B13" s="245">
        <v>7</v>
      </c>
      <c r="C13" s="454" t="s">
        <v>1413</v>
      </c>
      <c r="D13" s="455"/>
      <c r="E13" s="455"/>
      <c r="F13" s="456"/>
      <c r="G13" s="246" t="s">
        <v>76</v>
      </c>
      <c r="H13" s="247">
        <v>1.22</v>
      </c>
      <c r="I13" s="248">
        <v>1</v>
      </c>
      <c r="J13" s="249">
        <v>6732</v>
      </c>
      <c r="K13" s="249">
        <v>6732</v>
      </c>
      <c r="L13" s="250">
        <v>0</v>
      </c>
      <c r="M13" s="251">
        <f t="shared" si="0"/>
        <v>8.2130399999999995</v>
      </c>
      <c r="N13" s="252">
        <f t="shared" si="1"/>
        <v>8.1999999999999993</v>
      </c>
      <c r="Z13" s="253"/>
    </row>
    <row r="14" spans="1:47" s="244" customFormat="1" ht="210" customHeight="1" thickBot="1" x14ac:dyDescent="1.4">
      <c r="B14" s="254">
        <v>8</v>
      </c>
      <c r="C14" s="454" t="s">
        <v>1374</v>
      </c>
      <c r="D14" s="455"/>
      <c r="E14" s="455"/>
      <c r="F14" s="456"/>
      <c r="G14" s="246" t="s">
        <v>76</v>
      </c>
      <c r="H14" s="247">
        <v>1.22</v>
      </c>
      <c r="I14" s="248">
        <v>1</v>
      </c>
      <c r="J14" s="249">
        <v>7829</v>
      </c>
      <c r="K14" s="249">
        <v>7829</v>
      </c>
      <c r="L14" s="250">
        <v>0</v>
      </c>
      <c r="M14" s="251">
        <f t="shared" si="0"/>
        <v>9.55138</v>
      </c>
      <c r="N14" s="252">
        <f t="shared" si="1"/>
        <v>9.6</v>
      </c>
      <c r="Z14" s="253"/>
    </row>
    <row r="15" spans="1:47" s="244" customFormat="1" ht="210" customHeight="1" thickBot="1" x14ac:dyDescent="1.4">
      <c r="B15" s="245">
        <v>9</v>
      </c>
      <c r="C15" s="454" t="s">
        <v>1414</v>
      </c>
      <c r="D15" s="455"/>
      <c r="E15" s="455"/>
      <c r="F15" s="456"/>
      <c r="G15" s="246" t="s">
        <v>76</v>
      </c>
      <c r="H15" s="247">
        <v>1.22</v>
      </c>
      <c r="I15" s="248">
        <v>2</v>
      </c>
      <c r="J15" s="249">
        <v>7829</v>
      </c>
      <c r="K15" s="249">
        <v>7829</v>
      </c>
      <c r="L15" s="250">
        <v>0</v>
      </c>
      <c r="M15" s="251">
        <f t="shared" si="0"/>
        <v>9.55138</v>
      </c>
      <c r="N15" s="252">
        <f t="shared" si="1"/>
        <v>19.100000000000001</v>
      </c>
      <c r="Z15" s="253"/>
    </row>
    <row r="16" spans="1:47" s="257" customFormat="1" ht="210" customHeight="1" thickBot="1" x14ac:dyDescent="1.4">
      <c r="A16" s="244"/>
      <c r="B16" s="254">
        <v>10</v>
      </c>
      <c r="C16" s="484" t="s">
        <v>1415</v>
      </c>
      <c r="D16" s="454" t="s">
        <v>1152</v>
      </c>
      <c r="E16" s="455"/>
      <c r="F16" s="455"/>
      <c r="G16" s="246" t="s">
        <v>76</v>
      </c>
      <c r="H16" s="247">
        <v>1.22</v>
      </c>
      <c r="I16" s="255">
        <v>1</v>
      </c>
      <c r="J16" s="249">
        <v>4586</v>
      </c>
      <c r="K16" s="249">
        <v>4586</v>
      </c>
      <c r="L16" s="250">
        <v>0</v>
      </c>
      <c r="M16" s="256">
        <f t="shared" ref="M16:M31" si="3">K16*H16/1000</f>
        <v>5.5949200000000001</v>
      </c>
      <c r="N16" s="252">
        <f t="shared" ref="N16:N28" si="4">ROUND(M16*I16,1)</f>
        <v>5.6</v>
      </c>
      <c r="O16" s="244"/>
    </row>
    <row r="17" spans="1:38" s="257" customFormat="1" ht="210" customHeight="1" thickBot="1" x14ac:dyDescent="1.4">
      <c r="A17" s="244"/>
      <c r="B17" s="245">
        <v>11</v>
      </c>
      <c r="C17" s="485"/>
      <c r="D17" s="454" t="s">
        <v>1153</v>
      </c>
      <c r="E17" s="455"/>
      <c r="F17" s="455"/>
      <c r="G17" s="246" t="s">
        <v>76</v>
      </c>
      <c r="H17" s="247">
        <v>1.22</v>
      </c>
      <c r="I17" s="248">
        <v>1</v>
      </c>
      <c r="J17" s="249">
        <v>4586</v>
      </c>
      <c r="K17" s="249">
        <v>4586</v>
      </c>
      <c r="L17" s="250">
        <v>0</v>
      </c>
      <c r="M17" s="256">
        <f t="shared" si="3"/>
        <v>5.5949200000000001</v>
      </c>
      <c r="N17" s="252">
        <f t="shared" si="4"/>
        <v>5.6</v>
      </c>
      <c r="O17" s="244"/>
    </row>
    <row r="18" spans="1:38" s="257" customFormat="1" ht="210" customHeight="1" thickBot="1" x14ac:dyDescent="1.4">
      <c r="A18" s="244"/>
      <c r="B18" s="254">
        <v>12</v>
      </c>
      <c r="C18" s="485"/>
      <c r="D18" s="454" t="s">
        <v>1416</v>
      </c>
      <c r="E18" s="455"/>
      <c r="F18" s="455"/>
      <c r="G18" s="246" t="s">
        <v>35</v>
      </c>
      <c r="H18" s="247">
        <v>0.94399999999999995</v>
      </c>
      <c r="I18" s="248">
        <v>1</v>
      </c>
      <c r="J18" s="249">
        <v>2330</v>
      </c>
      <c r="K18" s="249">
        <v>2199</v>
      </c>
      <c r="L18" s="250">
        <v>0</v>
      </c>
      <c r="M18" s="256">
        <f t="shared" si="3"/>
        <v>2.0758559999999999</v>
      </c>
      <c r="N18" s="252">
        <f t="shared" si="4"/>
        <v>2.1</v>
      </c>
      <c r="O18" s="244"/>
    </row>
    <row r="19" spans="1:38" s="257" customFormat="1" ht="210" customHeight="1" thickBot="1" x14ac:dyDescent="1.4">
      <c r="A19" s="244"/>
      <c r="B19" s="245">
        <v>13</v>
      </c>
      <c r="C19" s="485"/>
      <c r="D19" s="454" t="s">
        <v>1417</v>
      </c>
      <c r="E19" s="455"/>
      <c r="F19" s="455"/>
      <c r="G19" s="246" t="s">
        <v>35</v>
      </c>
      <c r="H19" s="247">
        <v>0.94399999999999995</v>
      </c>
      <c r="I19" s="248">
        <v>1</v>
      </c>
      <c r="J19" s="249">
        <v>2212</v>
      </c>
      <c r="K19" s="249">
        <v>2095</v>
      </c>
      <c r="L19" s="250">
        <v>0</v>
      </c>
      <c r="M19" s="256">
        <f t="shared" si="3"/>
        <v>1.9776799999999999</v>
      </c>
      <c r="N19" s="252">
        <f t="shared" si="4"/>
        <v>2</v>
      </c>
      <c r="O19" s="244"/>
    </row>
    <row r="20" spans="1:38" s="257" customFormat="1" ht="210" customHeight="1" thickBot="1" x14ac:dyDescent="1.4">
      <c r="A20" s="244"/>
      <c r="B20" s="254">
        <v>14</v>
      </c>
      <c r="C20" s="486"/>
      <c r="D20" s="454" t="s">
        <v>1418</v>
      </c>
      <c r="E20" s="455"/>
      <c r="F20" s="455"/>
      <c r="G20" s="246" t="s">
        <v>35</v>
      </c>
      <c r="H20" s="247">
        <v>0.94399999999999995</v>
      </c>
      <c r="I20" s="248">
        <v>1</v>
      </c>
      <c r="J20" s="249">
        <v>2237</v>
      </c>
      <c r="K20" s="249">
        <v>2117</v>
      </c>
      <c r="L20" s="250">
        <v>0</v>
      </c>
      <c r="M20" s="256">
        <f t="shared" si="3"/>
        <v>1.9984479999999998</v>
      </c>
      <c r="N20" s="252">
        <f t="shared" si="4"/>
        <v>2</v>
      </c>
      <c r="O20" s="244"/>
    </row>
    <row r="21" spans="1:38" s="244" customFormat="1" ht="210" customHeight="1" thickBot="1" x14ac:dyDescent="1.4">
      <c r="B21" s="245">
        <v>15</v>
      </c>
      <c r="C21" s="484" t="s">
        <v>1419</v>
      </c>
      <c r="D21" s="454" t="s">
        <v>969</v>
      </c>
      <c r="E21" s="455"/>
      <c r="F21" s="455"/>
      <c r="G21" s="246" t="s">
        <v>76</v>
      </c>
      <c r="H21" s="247">
        <v>1.22</v>
      </c>
      <c r="I21" s="255">
        <v>1</v>
      </c>
      <c r="J21" s="249">
        <v>5486</v>
      </c>
      <c r="K21" s="249">
        <v>5486</v>
      </c>
      <c r="L21" s="250">
        <v>0</v>
      </c>
      <c r="M21" s="256">
        <f t="shared" si="3"/>
        <v>6.69292</v>
      </c>
      <c r="N21" s="252">
        <f t="shared" si="4"/>
        <v>6.7</v>
      </c>
    </row>
    <row r="22" spans="1:38" s="244" customFormat="1" ht="210" customHeight="1" thickBot="1" x14ac:dyDescent="1.4">
      <c r="B22" s="254">
        <v>16</v>
      </c>
      <c r="C22" s="485"/>
      <c r="D22" s="454" t="s">
        <v>970</v>
      </c>
      <c r="E22" s="455"/>
      <c r="F22" s="455"/>
      <c r="G22" s="246" t="s">
        <v>76</v>
      </c>
      <c r="H22" s="247">
        <v>1.22</v>
      </c>
      <c r="I22" s="248">
        <v>1</v>
      </c>
      <c r="J22" s="249">
        <v>5486</v>
      </c>
      <c r="K22" s="249">
        <v>5486</v>
      </c>
      <c r="L22" s="250">
        <v>0</v>
      </c>
      <c r="M22" s="256">
        <f t="shared" si="3"/>
        <v>6.69292</v>
      </c>
      <c r="N22" s="252">
        <f t="shared" si="4"/>
        <v>6.7</v>
      </c>
    </row>
    <row r="23" spans="1:38" s="244" customFormat="1" ht="210" customHeight="1" thickBot="1" x14ac:dyDescent="1.4">
      <c r="B23" s="245">
        <v>17</v>
      </c>
      <c r="C23" s="485"/>
      <c r="D23" s="454" t="s">
        <v>1420</v>
      </c>
      <c r="E23" s="455"/>
      <c r="F23" s="455"/>
      <c r="G23" s="246" t="s">
        <v>35</v>
      </c>
      <c r="H23" s="247">
        <v>0.94399999999999995</v>
      </c>
      <c r="I23" s="248">
        <v>1</v>
      </c>
      <c r="J23" s="249">
        <v>1629</v>
      </c>
      <c r="K23" s="249">
        <v>1629</v>
      </c>
      <c r="L23" s="250">
        <v>0</v>
      </c>
      <c r="M23" s="256">
        <f t="shared" si="3"/>
        <v>1.5377759999999998</v>
      </c>
      <c r="N23" s="252">
        <f t="shared" si="4"/>
        <v>1.5</v>
      </c>
    </row>
    <row r="24" spans="1:38" s="244" customFormat="1" ht="210" customHeight="1" thickBot="1" x14ac:dyDescent="1.4">
      <c r="B24" s="254">
        <v>18</v>
      </c>
      <c r="C24" s="485"/>
      <c r="D24" s="454" t="s">
        <v>1421</v>
      </c>
      <c r="E24" s="455"/>
      <c r="F24" s="455"/>
      <c r="G24" s="246" t="s">
        <v>35</v>
      </c>
      <c r="H24" s="247">
        <v>0.94399999999999995</v>
      </c>
      <c r="I24" s="248">
        <v>2</v>
      </c>
      <c r="J24" s="249">
        <v>2948</v>
      </c>
      <c r="K24" s="249">
        <v>2771</v>
      </c>
      <c r="L24" s="250">
        <v>0</v>
      </c>
      <c r="M24" s="256">
        <f t="shared" si="3"/>
        <v>2.6158239999999999</v>
      </c>
      <c r="N24" s="252">
        <f t="shared" si="4"/>
        <v>5.2</v>
      </c>
    </row>
    <row r="25" spans="1:38" s="244" customFormat="1" ht="210" customHeight="1" thickBot="1" x14ac:dyDescent="1.4">
      <c r="B25" s="245">
        <v>19</v>
      </c>
      <c r="C25" s="484" t="s">
        <v>1422</v>
      </c>
      <c r="D25" s="454" t="s">
        <v>778</v>
      </c>
      <c r="E25" s="455"/>
      <c r="F25" s="455"/>
      <c r="G25" s="246" t="s">
        <v>76</v>
      </c>
      <c r="H25" s="247">
        <v>1.22</v>
      </c>
      <c r="I25" s="255">
        <v>1</v>
      </c>
      <c r="J25" s="249">
        <v>5486</v>
      </c>
      <c r="K25" s="249">
        <v>5486</v>
      </c>
      <c r="L25" s="250">
        <v>0</v>
      </c>
      <c r="M25" s="256">
        <f t="shared" si="3"/>
        <v>6.69292</v>
      </c>
      <c r="N25" s="252">
        <f t="shared" si="4"/>
        <v>6.7</v>
      </c>
    </row>
    <row r="26" spans="1:38" s="244" customFormat="1" ht="210" customHeight="1" thickBot="1" x14ac:dyDescent="1.4">
      <c r="B26" s="254">
        <v>20</v>
      </c>
      <c r="C26" s="485"/>
      <c r="D26" s="454" t="s">
        <v>779</v>
      </c>
      <c r="E26" s="455"/>
      <c r="F26" s="455"/>
      <c r="G26" s="246" t="s">
        <v>76</v>
      </c>
      <c r="H26" s="247">
        <v>1.22</v>
      </c>
      <c r="I26" s="248">
        <v>1</v>
      </c>
      <c r="J26" s="249">
        <v>5486</v>
      </c>
      <c r="K26" s="249">
        <v>5486</v>
      </c>
      <c r="L26" s="250">
        <v>0</v>
      </c>
      <c r="M26" s="256">
        <f t="shared" si="3"/>
        <v>6.69292</v>
      </c>
      <c r="N26" s="252">
        <f t="shared" si="4"/>
        <v>6.7</v>
      </c>
    </row>
    <row r="27" spans="1:38" s="244" customFormat="1" ht="210" customHeight="1" thickBot="1" x14ac:dyDescent="1.4">
      <c r="B27" s="245">
        <v>21</v>
      </c>
      <c r="C27" s="485"/>
      <c r="D27" s="454" t="s">
        <v>1423</v>
      </c>
      <c r="E27" s="455"/>
      <c r="F27" s="455"/>
      <c r="G27" s="246" t="s">
        <v>35</v>
      </c>
      <c r="H27" s="247">
        <v>0.94399999999999995</v>
      </c>
      <c r="I27" s="248">
        <v>1</v>
      </c>
      <c r="J27" s="249">
        <v>1629</v>
      </c>
      <c r="K27" s="249">
        <v>1629</v>
      </c>
      <c r="L27" s="250">
        <v>0</v>
      </c>
      <c r="M27" s="256">
        <f t="shared" si="3"/>
        <v>1.5377759999999998</v>
      </c>
      <c r="N27" s="252">
        <f t="shared" si="4"/>
        <v>1.5</v>
      </c>
    </row>
    <row r="28" spans="1:38" s="244" customFormat="1" ht="210" customHeight="1" thickBot="1" x14ac:dyDescent="1.4">
      <c r="B28" s="254">
        <v>22</v>
      </c>
      <c r="C28" s="485"/>
      <c r="D28" s="454" t="s">
        <v>1424</v>
      </c>
      <c r="E28" s="455"/>
      <c r="F28" s="455"/>
      <c r="G28" s="246" t="s">
        <v>35</v>
      </c>
      <c r="H28" s="247">
        <v>0.94399999999999995</v>
      </c>
      <c r="I28" s="248">
        <v>2</v>
      </c>
      <c r="J28" s="249">
        <v>2948</v>
      </c>
      <c r="K28" s="249">
        <v>2771</v>
      </c>
      <c r="L28" s="250">
        <v>0</v>
      </c>
      <c r="M28" s="256">
        <f t="shared" si="3"/>
        <v>2.6158239999999999</v>
      </c>
      <c r="N28" s="252">
        <f t="shared" si="4"/>
        <v>5.2</v>
      </c>
    </row>
    <row r="29" spans="1:38" s="244" customFormat="1" ht="255" customHeight="1" thickBot="1" x14ac:dyDescent="1.4">
      <c r="B29" s="245">
        <v>23</v>
      </c>
      <c r="C29" s="484" t="s">
        <v>1425</v>
      </c>
      <c r="D29" s="487" t="s">
        <v>127</v>
      </c>
      <c r="E29" s="487"/>
      <c r="F29" s="487"/>
      <c r="G29" s="246" t="s">
        <v>27</v>
      </c>
      <c r="H29" s="246">
        <v>1.8280000000000001</v>
      </c>
      <c r="I29" s="258">
        <v>2</v>
      </c>
      <c r="J29" s="259">
        <v>4554</v>
      </c>
      <c r="K29" s="259">
        <v>4554</v>
      </c>
      <c r="L29" s="250">
        <v>0</v>
      </c>
      <c r="M29" s="256">
        <f t="shared" si="3"/>
        <v>8.3247119999999999</v>
      </c>
      <c r="N29" s="252">
        <f t="shared" ref="N29:N31" si="5">ROUND(M29*I29-I29*L29,1)</f>
        <v>16.600000000000001</v>
      </c>
    </row>
    <row r="30" spans="1:38" s="244" customFormat="1" ht="236.25" customHeight="1" thickBot="1" x14ac:dyDescent="1.4">
      <c r="B30" s="254">
        <v>24</v>
      </c>
      <c r="C30" s="485"/>
      <c r="D30" s="487" t="s">
        <v>940</v>
      </c>
      <c r="E30" s="487"/>
      <c r="F30" s="487"/>
      <c r="G30" s="246" t="s">
        <v>35</v>
      </c>
      <c r="H30" s="246">
        <v>0.94399999999999995</v>
      </c>
      <c r="I30" s="246">
        <v>1</v>
      </c>
      <c r="J30" s="259">
        <v>2383</v>
      </c>
      <c r="K30" s="259">
        <v>2238</v>
      </c>
      <c r="L30" s="250">
        <v>0</v>
      </c>
      <c r="M30" s="256">
        <f t="shared" si="3"/>
        <v>2.1126719999999999</v>
      </c>
      <c r="N30" s="252">
        <f t="shared" si="5"/>
        <v>2.1</v>
      </c>
    </row>
    <row r="31" spans="1:38" s="244" customFormat="1" ht="285" customHeight="1" thickBot="1" x14ac:dyDescent="1.4">
      <c r="B31" s="245">
        <v>25</v>
      </c>
      <c r="C31" s="485"/>
      <c r="D31" s="487" t="s">
        <v>941</v>
      </c>
      <c r="E31" s="487"/>
      <c r="F31" s="487"/>
      <c r="G31" s="246" t="s">
        <v>35</v>
      </c>
      <c r="H31" s="246">
        <v>0.94399999999999995</v>
      </c>
      <c r="I31" s="246">
        <v>2</v>
      </c>
      <c r="J31" s="259">
        <v>1510</v>
      </c>
      <c r="K31" s="259">
        <v>1510</v>
      </c>
      <c r="L31" s="250">
        <v>0</v>
      </c>
      <c r="M31" s="256">
        <f t="shared" si="3"/>
        <v>1.4254399999999998</v>
      </c>
      <c r="N31" s="252">
        <f t="shared" si="5"/>
        <v>2.9</v>
      </c>
    </row>
    <row r="32" spans="1:38" s="244" customFormat="1" ht="210" customHeight="1" thickBot="1" x14ac:dyDescent="1.4">
      <c r="B32" s="254">
        <v>26</v>
      </c>
      <c r="C32" s="454" t="s">
        <v>1426</v>
      </c>
      <c r="D32" s="455"/>
      <c r="E32" s="455"/>
      <c r="F32" s="455"/>
      <c r="G32" s="456"/>
      <c r="H32" s="246">
        <v>45.869</v>
      </c>
      <c r="I32" s="248">
        <v>1</v>
      </c>
      <c r="J32" s="259" t="s">
        <v>160</v>
      </c>
      <c r="K32" s="259" t="s">
        <v>160</v>
      </c>
      <c r="L32" s="260">
        <v>0.86899999999999999</v>
      </c>
      <c r="M32" s="251">
        <v>45.869</v>
      </c>
      <c r="N32" s="252">
        <f>ROUND(M32*I32-I32*L32,1)</f>
        <v>45</v>
      </c>
      <c r="AC32" s="457"/>
      <c r="AD32" s="457"/>
      <c r="AE32" s="457"/>
      <c r="AF32" s="457"/>
      <c r="AG32" s="457"/>
      <c r="AH32" s="457"/>
      <c r="AI32" s="457"/>
      <c r="AJ32" s="457"/>
      <c r="AK32" s="457"/>
      <c r="AL32" s="457"/>
    </row>
    <row r="33" spans="2:38" s="244" customFormat="1" ht="210" customHeight="1" thickBot="1" x14ac:dyDescent="1.4">
      <c r="B33" s="245">
        <v>27</v>
      </c>
      <c r="C33" s="484" t="s">
        <v>1427</v>
      </c>
      <c r="D33" s="487" t="s">
        <v>127</v>
      </c>
      <c r="E33" s="487"/>
      <c r="F33" s="487"/>
      <c r="G33" s="246" t="s">
        <v>27</v>
      </c>
      <c r="H33" s="246">
        <v>1.8280000000000001</v>
      </c>
      <c r="I33" s="258">
        <v>2</v>
      </c>
      <c r="J33" s="259">
        <v>5180</v>
      </c>
      <c r="K33" s="259">
        <v>5180</v>
      </c>
      <c r="L33" s="250">
        <v>0</v>
      </c>
      <c r="M33" s="256">
        <f t="shared" ref="M33:M37" si="6">K33*H33/1000</f>
        <v>9.4690400000000015</v>
      </c>
      <c r="N33" s="252">
        <f t="shared" ref="N33:N47" si="7">ROUND(M33*I33-I33*L33,1)</f>
        <v>18.899999999999999</v>
      </c>
    </row>
    <row r="34" spans="2:38" s="244" customFormat="1" ht="210" customHeight="1" thickBot="1" x14ac:dyDescent="1.4">
      <c r="B34" s="254">
        <v>28</v>
      </c>
      <c r="C34" s="485"/>
      <c r="D34" s="487" t="s">
        <v>1069</v>
      </c>
      <c r="E34" s="487"/>
      <c r="F34" s="487"/>
      <c r="G34" s="246" t="s">
        <v>35</v>
      </c>
      <c r="H34" s="246">
        <v>0.94399999999999995</v>
      </c>
      <c r="I34" s="246">
        <v>1</v>
      </c>
      <c r="J34" s="259">
        <v>2408</v>
      </c>
      <c r="K34" s="259">
        <v>2245</v>
      </c>
      <c r="L34" s="250">
        <v>0</v>
      </c>
      <c r="M34" s="256">
        <f t="shared" si="6"/>
        <v>2.1192799999999998</v>
      </c>
      <c r="N34" s="252">
        <f t="shared" si="7"/>
        <v>2.1</v>
      </c>
    </row>
    <row r="35" spans="2:38" s="244" customFormat="1" ht="210" customHeight="1" thickBot="1" x14ac:dyDescent="1.4">
      <c r="B35" s="245">
        <v>29</v>
      </c>
      <c r="C35" s="485"/>
      <c r="D35" s="487" t="s">
        <v>940</v>
      </c>
      <c r="E35" s="487"/>
      <c r="F35" s="487"/>
      <c r="G35" s="246" t="s">
        <v>35</v>
      </c>
      <c r="H35" s="246">
        <v>0.94399999999999995</v>
      </c>
      <c r="I35" s="246">
        <v>1</v>
      </c>
      <c r="J35" s="259">
        <v>2383</v>
      </c>
      <c r="K35" s="259">
        <v>2238</v>
      </c>
      <c r="L35" s="250">
        <v>0</v>
      </c>
      <c r="M35" s="256">
        <f t="shared" si="6"/>
        <v>2.1126719999999999</v>
      </c>
      <c r="N35" s="252">
        <f t="shared" si="7"/>
        <v>2.1</v>
      </c>
    </row>
    <row r="36" spans="2:38" s="244" customFormat="1" ht="210" customHeight="1" thickBot="1" x14ac:dyDescent="1.4">
      <c r="B36" s="254">
        <v>30</v>
      </c>
      <c r="C36" s="485"/>
      <c r="D36" s="487" t="s">
        <v>941</v>
      </c>
      <c r="E36" s="487"/>
      <c r="F36" s="487"/>
      <c r="G36" s="246" t="s">
        <v>35</v>
      </c>
      <c r="H36" s="246">
        <v>0.94399999999999995</v>
      </c>
      <c r="I36" s="246">
        <v>1</v>
      </c>
      <c r="J36" s="259">
        <v>1510</v>
      </c>
      <c r="K36" s="259">
        <v>1510</v>
      </c>
      <c r="L36" s="250">
        <v>0</v>
      </c>
      <c r="M36" s="256">
        <f t="shared" si="6"/>
        <v>1.4254399999999998</v>
      </c>
      <c r="N36" s="252">
        <f t="shared" si="7"/>
        <v>1.4</v>
      </c>
    </row>
    <row r="37" spans="2:38" s="244" customFormat="1" ht="210" customHeight="1" thickBot="1" x14ac:dyDescent="1.4">
      <c r="B37" s="245">
        <v>31</v>
      </c>
      <c r="C37" s="486"/>
      <c r="D37" s="487" t="s">
        <v>942</v>
      </c>
      <c r="E37" s="487"/>
      <c r="F37" s="487"/>
      <c r="G37" s="246" t="s">
        <v>29</v>
      </c>
      <c r="H37" s="246">
        <v>1.284</v>
      </c>
      <c r="I37" s="246">
        <v>1</v>
      </c>
      <c r="J37" s="259">
        <v>1510</v>
      </c>
      <c r="K37" s="259">
        <v>1510</v>
      </c>
      <c r="L37" s="250">
        <v>0</v>
      </c>
      <c r="M37" s="256">
        <f t="shared" si="6"/>
        <v>1.9388400000000001</v>
      </c>
      <c r="N37" s="252">
        <f t="shared" si="7"/>
        <v>1.9</v>
      </c>
    </row>
    <row r="38" spans="2:38" s="244" customFormat="1" ht="210" customHeight="1" thickBot="1" x14ac:dyDescent="1.4">
      <c r="B38" s="254">
        <v>32</v>
      </c>
      <c r="C38" s="454" t="s">
        <v>1428</v>
      </c>
      <c r="D38" s="455"/>
      <c r="E38" s="455"/>
      <c r="F38" s="456"/>
      <c r="G38" s="246" t="s">
        <v>76</v>
      </c>
      <c r="H38" s="247">
        <v>1.22</v>
      </c>
      <c r="I38" s="248">
        <v>1</v>
      </c>
      <c r="J38" s="249">
        <v>6732</v>
      </c>
      <c r="K38" s="249">
        <v>6732</v>
      </c>
      <c r="L38" s="250">
        <v>0</v>
      </c>
      <c r="M38" s="251">
        <f t="shared" ref="M38:M47" si="8">H38*K38/1000</f>
        <v>8.2130399999999995</v>
      </c>
      <c r="N38" s="252">
        <f t="shared" si="7"/>
        <v>8.1999999999999993</v>
      </c>
      <c r="Z38" s="253"/>
      <c r="AC38" s="457"/>
      <c r="AD38" s="457"/>
      <c r="AE38" s="457"/>
      <c r="AF38" s="457"/>
      <c r="AG38" s="457"/>
      <c r="AH38" s="457"/>
      <c r="AI38" s="457"/>
      <c r="AJ38" s="457"/>
      <c r="AK38" s="457"/>
      <c r="AL38" s="457"/>
    </row>
    <row r="39" spans="2:38" s="244" customFormat="1" ht="210" customHeight="1" thickBot="1" x14ac:dyDescent="1.4">
      <c r="B39" s="245">
        <v>33</v>
      </c>
      <c r="C39" s="454" t="s">
        <v>1429</v>
      </c>
      <c r="D39" s="455"/>
      <c r="E39" s="455"/>
      <c r="F39" s="456"/>
      <c r="G39" s="246" t="s">
        <v>76</v>
      </c>
      <c r="H39" s="247">
        <v>1.22</v>
      </c>
      <c r="I39" s="248">
        <v>2</v>
      </c>
      <c r="J39" s="249">
        <v>7829</v>
      </c>
      <c r="K39" s="249">
        <v>7829</v>
      </c>
      <c r="L39" s="250">
        <v>0</v>
      </c>
      <c r="M39" s="251">
        <f t="shared" si="8"/>
        <v>9.55138</v>
      </c>
      <c r="N39" s="252">
        <f t="shared" si="7"/>
        <v>19.100000000000001</v>
      </c>
      <c r="Z39" s="253"/>
      <c r="AC39" s="457"/>
      <c r="AD39" s="457"/>
      <c r="AE39" s="457"/>
      <c r="AF39" s="457"/>
      <c r="AG39" s="457"/>
      <c r="AH39" s="457"/>
      <c r="AI39" s="457"/>
      <c r="AJ39" s="457"/>
      <c r="AK39" s="457"/>
      <c r="AL39" s="457"/>
    </row>
    <row r="40" spans="2:38" s="244" customFormat="1" ht="210" customHeight="1" thickBot="1" x14ac:dyDescent="1.4">
      <c r="B40" s="254">
        <v>34</v>
      </c>
      <c r="C40" s="454" t="s">
        <v>1430</v>
      </c>
      <c r="D40" s="455"/>
      <c r="E40" s="455"/>
      <c r="F40" s="456"/>
      <c r="G40" s="246" t="s">
        <v>76</v>
      </c>
      <c r="H40" s="247">
        <v>1.22</v>
      </c>
      <c r="I40" s="248">
        <v>1</v>
      </c>
      <c r="J40" s="249">
        <v>7829</v>
      </c>
      <c r="K40" s="249">
        <v>7829</v>
      </c>
      <c r="L40" s="250">
        <v>0</v>
      </c>
      <c r="M40" s="251">
        <f t="shared" si="8"/>
        <v>9.55138</v>
      </c>
      <c r="N40" s="252">
        <f t="shared" si="7"/>
        <v>9.6</v>
      </c>
      <c r="Z40" s="253"/>
      <c r="AC40" s="457"/>
      <c r="AD40" s="457"/>
      <c r="AE40" s="457"/>
      <c r="AF40" s="457"/>
      <c r="AG40" s="457"/>
      <c r="AH40" s="457"/>
      <c r="AI40" s="457"/>
      <c r="AJ40" s="457"/>
      <c r="AK40" s="457"/>
      <c r="AL40" s="457"/>
    </row>
    <row r="41" spans="2:38" s="244" customFormat="1" ht="210" customHeight="1" thickBot="1" x14ac:dyDescent="1.4">
      <c r="B41" s="245">
        <v>35</v>
      </c>
      <c r="C41" s="454" t="s">
        <v>1431</v>
      </c>
      <c r="D41" s="455"/>
      <c r="E41" s="455"/>
      <c r="F41" s="456"/>
      <c r="G41" s="246" t="s">
        <v>76</v>
      </c>
      <c r="H41" s="247">
        <v>1.22</v>
      </c>
      <c r="I41" s="248">
        <v>1</v>
      </c>
      <c r="J41" s="249">
        <v>7579</v>
      </c>
      <c r="K41" s="249">
        <v>7579</v>
      </c>
      <c r="L41" s="250">
        <v>0</v>
      </c>
      <c r="M41" s="251">
        <f t="shared" si="8"/>
        <v>9.2463799999999985</v>
      </c>
      <c r="N41" s="252">
        <f t="shared" si="7"/>
        <v>9.1999999999999993</v>
      </c>
      <c r="Z41" s="253"/>
    </row>
    <row r="42" spans="2:38" s="244" customFormat="1" ht="210" customHeight="1" thickBot="1" x14ac:dyDescent="1.4">
      <c r="B42" s="254">
        <v>36</v>
      </c>
      <c r="C42" s="454" t="s">
        <v>1432</v>
      </c>
      <c r="D42" s="455"/>
      <c r="E42" s="455"/>
      <c r="F42" s="456"/>
      <c r="G42" s="246" t="s">
        <v>76</v>
      </c>
      <c r="H42" s="247">
        <v>1.22</v>
      </c>
      <c r="I42" s="248">
        <v>1</v>
      </c>
      <c r="J42" s="249">
        <v>7619</v>
      </c>
      <c r="K42" s="249">
        <v>7619</v>
      </c>
      <c r="L42" s="250">
        <v>0</v>
      </c>
      <c r="M42" s="251">
        <f t="shared" si="8"/>
        <v>9.2951800000000002</v>
      </c>
      <c r="N42" s="252">
        <f t="shared" si="7"/>
        <v>9.3000000000000007</v>
      </c>
      <c r="Z42" s="253"/>
    </row>
    <row r="43" spans="2:38" s="244" customFormat="1" ht="210" customHeight="1" thickBot="1" x14ac:dyDescent="1.4">
      <c r="B43" s="245">
        <v>37</v>
      </c>
      <c r="C43" s="454" t="s">
        <v>1433</v>
      </c>
      <c r="D43" s="455"/>
      <c r="E43" s="455"/>
      <c r="F43" s="456"/>
      <c r="G43" s="246" t="s">
        <v>76</v>
      </c>
      <c r="H43" s="247">
        <v>1.22</v>
      </c>
      <c r="I43" s="248">
        <v>1</v>
      </c>
      <c r="J43" s="249">
        <v>7829</v>
      </c>
      <c r="K43" s="249">
        <v>7829</v>
      </c>
      <c r="L43" s="250">
        <v>0</v>
      </c>
      <c r="M43" s="251">
        <f>H43*K43/1000</f>
        <v>9.55138</v>
      </c>
      <c r="N43" s="252">
        <f>ROUND(M43*I43-I43*L43,1)</f>
        <v>9.6</v>
      </c>
      <c r="Z43" s="253"/>
    </row>
    <row r="44" spans="2:38" s="244" customFormat="1" ht="210" customHeight="1" thickBot="1" x14ac:dyDescent="1.4">
      <c r="B44" s="254">
        <v>38</v>
      </c>
      <c r="C44" s="454" t="s">
        <v>203</v>
      </c>
      <c r="D44" s="455"/>
      <c r="E44" s="455"/>
      <c r="F44" s="456"/>
      <c r="G44" s="246" t="s">
        <v>182</v>
      </c>
      <c r="H44" s="247">
        <v>1.254</v>
      </c>
      <c r="I44" s="248">
        <v>1</v>
      </c>
      <c r="J44" s="249">
        <v>5460</v>
      </c>
      <c r="K44" s="249">
        <v>5460</v>
      </c>
      <c r="L44" s="250">
        <v>0</v>
      </c>
      <c r="M44" s="251">
        <f>ROUNDUP(H44*K44/1000,2)</f>
        <v>6.85</v>
      </c>
      <c r="N44" s="252">
        <f t="shared" ref="N44" si="9">M44*I44-L44*I44</f>
        <v>6.85</v>
      </c>
      <c r="AC44" s="457"/>
      <c r="AD44" s="457"/>
      <c r="AE44" s="457"/>
      <c r="AF44" s="457"/>
      <c r="AG44" s="457"/>
      <c r="AH44" s="457"/>
      <c r="AI44" s="457"/>
      <c r="AJ44" s="457"/>
      <c r="AK44" s="457"/>
      <c r="AL44" s="457"/>
    </row>
    <row r="45" spans="2:38" s="244" customFormat="1" ht="210" customHeight="1" thickBot="1" x14ac:dyDescent="1.4">
      <c r="B45" s="245">
        <v>39</v>
      </c>
      <c r="C45" s="454" t="s">
        <v>1434</v>
      </c>
      <c r="D45" s="455"/>
      <c r="E45" s="455"/>
      <c r="F45" s="456"/>
      <c r="G45" s="246" t="s">
        <v>76</v>
      </c>
      <c r="H45" s="247">
        <v>1.22</v>
      </c>
      <c r="I45" s="248">
        <v>1</v>
      </c>
      <c r="J45" s="249">
        <v>7619</v>
      </c>
      <c r="K45" s="249">
        <v>7619</v>
      </c>
      <c r="L45" s="250">
        <v>0</v>
      </c>
      <c r="M45" s="251">
        <f>H45*K45/1000</f>
        <v>9.2951800000000002</v>
      </c>
      <c r="N45" s="252">
        <f>ROUND(M45*I45-I45*L45,1)</f>
        <v>9.3000000000000007</v>
      </c>
      <c r="Z45" s="253"/>
      <c r="AC45" s="457"/>
      <c r="AD45" s="457"/>
      <c r="AE45" s="457"/>
      <c r="AF45" s="457"/>
      <c r="AG45" s="457"/>
      <c r="AH45" s="457"/>
      <c r="AI45" s="457"/>
      <c r="AJ45" s="457"/>
      <c r="AK45" s="457"/>
      <c r="AL45" s="457"/>
    </row>
    <row r="46" spans="2:38" s="244" customFormat="1" ht="210" customHeight="1" thickBot="1" x14ac:dyDescent="1.4">
      <c r="B46" s="254">
        <v>40</v>
      </c>
      <c r="C46" s="454" t="s">
        <v>1435</v>
      </c>
      <c r="D46" s="455"/>
      <c r="E46" s="455"/>
      <c r="F46" s="456"/>
      <c r="G46" s="246" t="s">
        <v>76</v>
      </c>
      <c r="H46" s="247">
        <v>1.22</v>
      </c>
      <c r="I46" s="248">
        <v>1</v>
      </c>
      <c r="J46" s="249">
        <v>7619</v>
      </c>
      <c r="K46" s="249">
        <v>7619</v>
      </c>
      <c r="L46" s="250">
        <v>0</v>
      </c>
      <c r="M46" s="251">
        <f t="shared" si="8"/>
        <v>9.2951800000000002</v>
      </c>
      <c r="N46" s="252">
        <f t="shared" si="7"/>
        <v>9.3000000000000007</v>
      </c>
      <c r="Z46" s="253"/>
    </row>
    <row r="47" spans="2:38" s="244" customFormat="1" ht="210" customHeight="1" thickBot="1" x14ac:dyDescent="1.4">
      <c r="B47" s="245">
        <v>41</v>
      </c>
      <c r="C47" s="454" t="s">
        <v>1436</v>
      </c>
      <c r="D47" s="455"/>
      <c r="E47" s="455"/>
      <c r="F47" s="456"/>
      <c r="G47" s="246" t="s">
        <v>76</v>
      </c>
      <c r="H47" s="247">
        <v>1.22</v>
      </c>
      <c r="I47" s="248">
        <v>1</v>
      </c>
      <c r="J47" s="249">
        <v>7829</v>
      </c>
      <c r="K47" s="249">
        <v>7829</v>
      </c>
      <c r="L47" s="250">
        <v>0</v>
      </c>
      <c r="M47" s="251">
        <f t="shared" si="8"/>
        <v>9.55138</v>
      </c>
      <c r="N47" s="252">
        <f t="shared" si="7"/>
        <v>9.6</v>
      </c>
      <c r="Z47" s="253"/>
      <c r="AC47" s="457"/>
      <c r="AD47" s="457"/>
      <c r="AE47" s="457"/>
      <c r="AF47" s="457"/>
      <c r="AG47" s="457"/>
      <c r="AH47" s="457"/>
      <c r="AI47" s="457"/>
      <c r="AJ47" s="457"/>
      <c r="AK47" s="457"/>
      <c r="AL47" s="457"/>
    </row>
    <row r="48" spans="2:38" s="244" customFormat="1" ht="210" customHeight="1" thickBot="1" x14ac:dyDescent="1.4">
      <c r="B48" s="254">
        <v>42</v>
      </c>
      <c r="C48" s="454" t="s">
        <v>1437</v>
      </c>
      <c r="D48" s="455"/>
      <c r="E48" s="455"/>
      <c r="F48" s="456"/>
      <c r="G48" s="246" t="s">
        <v>76</v>
      </c>
      <c r="H48" s="247">
        <v>1.22</v>
      </c>
      <c r="I48" s="248">
        <v>1</v>
      </c>
      <c r="J48" s="249">
        <v>7579</v>
      </c>
      <c r="K48" s="249">
        <v>7579</v>
      </c>
      <c r="L48" s="250">
        <v>0</v>
      </c>
      <c r="M48" s="251">
        <f>ROUNDUP(H48*K48/1000,2)</f>
        <v>9.25</v>
      </c>
      <c r="N48" s="252">
        <f t="shared" ref="N48" si="10">M48*I48-L48*I48</f>
        <v>9.25</v>
      </c>
      <c r="AC48" s="457"/>
      <c r="AD48" s="457"/>
      <c r="AE48" s="457"/>
      <c r="AF48" s="457"/>
      <c r="AG48" s="457"/>
      <c r="AH48" s="457"/>
      <c r="AI48" s="457"/>
      <c r="AJ48" s="457"/>
      <c r="AK48" s="457"/>
      <c r="AL48" s="457"/>
    </row>
    <row r="49" spans="2:38" s="244" customFormat="1" ht="210" customHeight="1" thickBot="1" x14ac:dyDescent="1.4">
      <c r="B49" s="245">
        <v>43</v>
      </c>
      <c r="C49" s="454" t="s">
        <v>1438</v>
      </c>
      <c r="D49" s="455"/>
      <c r="E49" s="455"/>
      <c r="F49" s="456"/>
      <c r="G49" s="246" t="s">
        <v>76</v>
      </c>
      <c r="H49" s="247">
        <v>1.22</v>
      </c>
      <c r="I49" s="248">
        <v>1</v>
      </c>
      <c r="J49" s="249">
        <v>7579</v>
      </c>
      <c r="K49" s="249">
        <v>7579</v>
      </c>
      <c r="L49" s="250">
        <v>0</v>
      </c>
      <c r="M49" s="251">
        <f t="shared" ref="M49:M50" si="11">H49*K49/1000</f>
        <v>9.2463799999999985</v>
      </c>
      <c r="N49" s="252">
        <f t="shared" ref="N49:N50" si="12">ROUND(M49*I49-I49*L49,1)</f>
        <v>9.1999999999999993</v>
      </c>
      <c r="Z49" s="253"/>
      <c r="AC49" s="457"/>
      <c r="AD49" s="457"/>
      <c r="AE49" s="457"/>
      <c r="AF49" s="457"/>
      <c r="AG49" s="457"/>
      <c r="AH49" s="457"/>
      <c r="AI49" s="457"/>
      <c r="AJ49" s="457"/>
      <c r="AK49" s="457"/>
      <c r="AL49" s="457"/>
    </row>
    <row r="50" spans="2:38" s="244" customFormat="1" ht="210" customHeight="1" thickBot="1" x14ac:dyDescent="1.4">
      <c r="B50" s="254">
        <v>44</v>
      </c>
      <c r="C50" s="454" t="s">
        <v>68</v>
      </c>
      <c r="D50" s="455"/>
      <c r="E50" s="455"/>
      <c r="F50" s="456"/>
      <c r="G50" s="246" t="s">
        <v>35</v>
      </c>
      <c r="H50" s="247">
        <v>0.94399999999999995</v>
      </c>
      <c r="I50" s="248">
        <v>2</v>
      </c>
      <c r="J50" s="249">
        <v>2383</v>
      </c>
      <c r="K50" s="249">
        <v>2238</v>
      </c>
      <c r="L50" s="250">
        <v>0</v>
      </c>
      <c r="M50" s="251">
        <f t="shared" si="11"/>
        <v>2.1126719999999999</v>
      </c>
      <c r="N50" s="252">
        <f t="shared" si="12"/>
        <v>4.2</v>
      </c>
      <c r="Z50" s="253"/>
    </row>
    <row r="51" spans="2:38" s="50" customFormat="1" ht="189.75" customHeight="1" thickBot="1" x14ac:dyDescent="1.1000000000000001">
      <c r="B51" s="458" t="s">
        <v>30</v>
      </c>
      <c r="C51" s="459"/>
      <c r="D51" s="459"/>
      <c r="E51" s="459"/>
      <c r="F51" s="459"/>
      <c r="G51" s="459"/>
      <c r="H51" s="459"/>
      <c r="I51" s="459"/>
      <c r="J51" s="459"/>
      <c r="K51" s="459"/>
      <c r="L51" s="459"/>
      <c r="M51" s="460"/>
      <c r="N51" s="95">
        <f>SUM(N7:N50)</f>
        <v>361.65000000000003</v>
      </c>
    </row>
    <row r="52" spans="2:38" s="50" customFormat="1" ht="200.1" customHeight="1" thickBot="1" x14ac:dyDescent="1.1000000000000001">
      <c r="B52" s="437" t="s">
        <v>1351</v>
      </c>
      <c r="C52" s="438"/>
      <c r="D52" s="438"/>
      <c r="E52" s="438"/>
      <c r="F52" s="438"/>
      <c r="G52" s="438"/>
      <c r="H52" s="438"/>
      <c r="I52" s="438"/>
      <c r="J52" s="438"/>
      <c r="K52" s="438"/>
      <c r="L52" s="438"/>
      <c r="M52" s="439"/>
      <c r="N52" s="240">
        <v>723.4</v>
      </c>
    </row>
    <row r="53" spans="2:38" s="235" customFormat="1" ht="174.95" customHeight="1" x14ac:dyDescent="0.25">
      <c r="B53" s="422" t="s">
        <v>320</v>
      </c>
      <c r="C53" s="422"/>
      <c r="D53" s="422"/>
      <c r="E53" s="422"/>
      <c r="F53" s="422"/>
      <c r="G53" s="422"/>
      <c r="H53" s="422"/>
      <c r="I53" s="422" t="s">
        <v>319</v>
      </c>
      <c r="J53" s="422"/>
      <c r="K53" s="422"/>
      <c r="L53" s="422"/>
      <c r="M53" s="422"/>
      <c r="N53" s="422"/>
    </row>
    <row r="54" spans="2:38" s="51" customFormat="1" ht="349.5" customHeight="1" thickBot="1" x14ac:dyDescent="1.1499999999999999">
      <c r="B54" s="423"/>
      <c r="C54" s="423"/>
      <c r="D54" s="423"/>
      <c r="E54" s="423"/>
      <c r="F54" s="423"/>
      <c r="G54" s="423"/>
      <c r="H54" s="423"/>
      <c r="I54" s="423"/>
      <c r="J54" s="423"/>
      <c r="K54" s="423"/>
      <c r="L54" s="423"/>
      <c r="M54" s="423"/>
      <c r="N54" s="423"/>
    </row>
    <row r="55" spans="2:38" s="58" customFormat="1" ht="174.95" customHeight="1" thickBot="1" x14ac:dyDescent="1.1499999999999999">
      <c r="B55" s="53" t="s">
        <v>45</v>
      </c>
      <c r="C55" s="54"/>
      <c r="D55" s="54"/>
      <c r="E55" s="54"/>
      <c r="F55" s="54"/>
      <c r="G55" s="54"/>
      <c r="H55" s="54"/>
      <c r="I55" s="54"/>
      <c r="J55" s="54"/>
      <c r="K55" s="54"/>
      <c r="L55" s="54"/>
      <c r="M55" s="54"/>
      <c r="N55" s="55"/>
      <c r="O55" s="56"/>
      <c r="P55" s="68"/>
      <c r="Q55" s="35"/>
      <c r="R55" s="35"/>
    </row>
    <row r="56" spans="2:38" s="51" customFormat="1" ht="174.95" customHeight="1" x14ac:dyDescent="1.1000000000000001"/>
  </sheetData>
  <mergeCells count="73">
    <mergeCell ref="B5:N5"/>
    <mergeCell ref="B2:F3"/>
    <mergeCell ref="G2:K4"/>
    <mergeCell ref="L2:N3"/>
    <mergeCell ref="B4:F4"/>
    <mergeCell ref="L4:N4"/>
    <mergeCell ref="C14:F14"/>
    <mergeCell ref="B6:N6"/>
    <mergeCell ref="C7:F7"/>
    <mergeCell ref="AC7:AL7"/>
    <mergeCell ref="C8:F8"/>
    <mergeCell ref="AC8:AL8"/>
    <mergeCell ref="C9:F9"/>
    <mergeCell ref="AC9:AL9"/>
    <mergeCell ref="C10:F10"/>
    <mergeCell ref="AC10:AL10"/>
    <mergeCell ref="C11:F11"/>
    <mergeCell ref="C12:F12"/>
    <mergeCell ref="C13:F13"/>
    <mergeCell ref="C15:F15"/>
    <mergeCell ref="C16:C20"/>
    <mergeCell ref="D16:F16"/>
    <mergeCell ref="D17:F17"/>
    <mergeCell ref="D18:F18"/>
    <mergeCell ref="D19:F19"/>
    <mergeCell ref="D20:F20"/>
    <mergeCell ref="AC32:AL32"/>
    <mergeCell ref="C21:C24"/>
    <mergeCell ref="D21:F21"/>
    <mergeCell ref="D22:F22"/>
    <mergeCell ref="D23:F23"/>
    <mergeCell ref="D24:F24"/>
    <mergeCell ref="C25:C28"/>
    <mergeCell ref="D25:F25"/>
    <mergeCell ref="D26:F26"/>
    <mergeCell ref="D27:F27"/>
    <mergeCell ref="D28:F28"/>
    <mergeCell ref="C29:C31"/>
    <mergeCell ref="D29:F29"/>
    <mergeCell ref="D30:F30"/>
    <mergeCell ref="D31:F31"/>
    <mergeCell ref="C32:G32"/>
    <mergeCell ref="C33:C37"/>
    <mergeCell ref="D33:F33"/>
    <mergeCell ref="D34:F34"/>
    <mergeCell ref="D35:F35"/>
    <mergeCell ref="D36:F36"/>
    <mergeCell ref="D37:F37"/>
    <mergeCell ref="C38:F38"/>
    <mergeCell ref="AC38:AL38"/>
    <mergeCell ref="C39:F39"/>
    <mergeCell ref="AC39:AL39"/>
    <mergeCell ref="C40:F40"/>
    <mergeCell ref="AC40:AL40"/>
    <mergeCell ref="C49:F49"/>
    <mergeCell ref="AC49:AL49"/>
    <mergeCell ref="C41:F41"/>
    <mergeCell ref="C42:F42"/>
    <mergeCell ref="C43:F43"/>
    <mergeCell ref="C44:F44"/>
    <mergeCell ref="AC44:AL44"/>
    <mergeCell ref="C45:F45"/>
    <mergeCell ref="AC45:AL45"/>
    <mergeCell ref="C46:F46"/>
    <mergeCell ref="C47:F47"/>
    <mergeCell ref="AC47:AL47"/>
    <mergeCell ref="C48:F48"/>
    <mergeCell ref="AC48:AL48"/>
    <mergeCell ref="C50:F50"/>
    <mergeCell ref="B51:M51"/>
    <mergeCell ref="B53:H54"/>
    <mergeCell ref="I53:N54"/>
    <mergeCell ref="B52:M52"/>
  </mergeCells>
  <printOptions horizontalCentered="1"/>
  <pageMargins left="0.25" right="0.25" top="1" bottom="1" header="0.5" footer="0.255"/>
  <pageSetup paperSize="9" scale="10" orientation="portrait" r:id="rId1"/>
  <rowBreaks count="1" manualBreakCount="1">
    <brk id="32" max="14" man="1"/>
  </rowBreaks>
  <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AFCD0-CC4D-454F-B214-6054DB911186}">
  <sheetPr>
    <tabColor rgb="FF00B0F0"/>
    <pageSetUpPr fitToPage="1"/>
  </sheetPr>
  <dimension ref="B1:M35"/>
  <sheetViews>
    <sheetView rightToLeft="1" view="pageBreakPreview" zoomScale="70" zoomScaleNormal="85" zoomScaleSheetLayoutView="70" workbookViewId="0">
      <selection activeCell="J4" sqref="J4:M10"/>
    </sheetView>
  </sheetViews>
  <sheetFormatPr defaultRowHeight="15" x14ac:dyDescent="0.25"/>
  <cols>
    <col min="1" max="1" width="4.85546875" customWidth="1"/>
    <col min="4" max="4" width="11.85546875" customWidth="1"/>
    <col min="5" max="5" width="24" customWidth="1"/>
    <col min="7" max="7" width="20.140625" customWidth="1"/>
    <col min="8" max="8" width="18.7109375" customWidth="1"/>
    <col min="9" max="9" width="16.285156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1362</v>
      </c>
      <c r="G11" s="323"/>
      <c r="H11" s="323"/>
      <c r="I11" s="324"/>
      <c r="J11" s="331" t="s">
        <v>1363</v>
      </c>
      <c r="K11" s="332"/>
      <c r="L11" s="332"/>
      <c r="M11" s="333"/>
    </row>
    <row r="12" spans="2:13" ht="15.75" customHeight="1" x14ac:dyDescent="0.25">
      <c r="B12" s="325"/>
      <c r="C12" s="326"/>
      <c r="D12" s="326"/>
      <c r="E12" s="327"/>
      <c r="F12" s="325"/>
      <c r="G12" s="326"/>
      <c r="H12" s="326"/>
      <c r="I12" s="327"/>
      <c r="J12" s="334"/>
      <c r="K12" s="335"/>
      <c r="L12" s="335"/>
      <c r="M12" s="336"/>
    </row>
    <row r="13" spans="2:13" ht="25.5" customHeight="1" thickBot="1" x14ac:dyDescent="0.3">
      <c r="B13" s="328"/>
      <c r="C13" s="329"/>
      <c r="D13" s="329"/>
      <c r="E13" s="330"/>
      <c r="F13" s="328"/>
      <c r="G13" s="329"/>
      <c r="H13" s="329"/>
      <c r="I13" s="330"/>
      <c r="J13" s="337"/>
      <c r="K13" s="338"/>
      <c r="L13" s="338"/>
      <c r="M13" s="339"/>
    </row>
    <row r="14" spans="2:13" ht="15" customHeight="1" x14ac:dyDescent="0.25">
      <c r="B14" s="322" t="s">
        <v>6</v>
      </c>
      <c r="C14" s="323"/>
      <c r="D14" s="323"/>
      <c r="E14" s="324"/>
      <c r="F14" s="322" t="s">
        <v>7</v>
      </c>
      <c r="G14" s="323"/>
      <c r="H14" s="323"/>
      <c r="I14" s="324"/>
      <c r="J14" s="331" t="s">
        <v>989</v>
      </c>
      <c r="K14" s="332"/>
      <c r="L14" s="332"/>
      <c r="M14" s="333"/>
    </row>
    <row r="15" spans="2:13" ht="15" customHeight="1" x14ac:dyDescent="0.25">
      <c r="B15" s="325"/>
      <c r="C15" s="326"/>
      <c r="D15" s="326"/>
      <c r="E15" s="327"/>
      <c r="F15" s="325"/>
      <c r="G15" s="326"/>
      <c r="H15" s="326"/>
      <c r="I15" s="327"/>
      <c r="J15" s="334"/>
      <c r="K15" s="335"/>
      <c r="L15" s="335"/>
      <c r="M15" s="336"/>
    </row>
    <row r="16" spans="2:13" ht="19.5" customHeight="1" thickBot="1" x14ac:dyDescent="0.3">
      <c r="B16" s="328"/>
      <c r="C16" s="329"/>
      <c r="D16" s="329"/>
      <c r="E16" s="330"/>
      <c r="F16" s="328"/>
      <c r="G16" s="329"/>
      <c r="H16" s="329"/>
      <c r="I16" s="330"/>
      <c r="J16" s="337"/>
      <c r="K16" s="338"/>
      <c r="L16" s="338"/>
      <c r="M16" s="339"/>
    </row>
    <row r="17" spans="2:13" ht="15" customHeight="1" x14ac:dyDescent="0.25">
      <c r="B17" s="287" t="s">
        <v>833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1364</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52.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835</v>
      </c>
      <c r="F28" s="316"/>
      <c r="G28" s="316"/>
      <c r="H28" s="313"/>
      <c r="I28" s="318">
        <v>561.79999999999995</v>
      </c>
      <c r="J28" s="319"/>
      <c r="K28" s="312" t="s">
        <v>16</v>
      </c>
      <c r="L28" s="316"/>
      <c r="M28" s="313"/>
    </row>
    <row r="29" spans="2:13" ht="49.5" customHeight="1" thickBot="1" x14ac:dyDescent="0.3">
      <c r="B29" s="311"/>
      <c r="C29" s="314"/>
      <c r="D29" s="315"/>
      <c r="E29" s="314"/>
      <c r="F29" s="317"/>
      <c r="G29" s="317"/>
      <c r="H29" s="315"/>
      <c r="I29" s="320"/>
      <c r="J29" s="321"/>
      <c r="K29" s="314"/>
      <c r="L29" s="317"/>
      <c r="M29" s="315"/>
    </row>
    <row r="30" spans="2:13" ht="36" customHeight="1" thickBot="1" x14ac:dyDescent="0.3">
      <c r="B30" s="284"/>
      <c r="C30" s="285"/>
      <c r="D30" s="285"/>
      <c r="E30" s="285"/>
      <c r="F30" s="285"/>
      <c r="G30" s="285"/>
      <c r="H30" s="285"/>
      <c r="I30" s="285"/>
      <c r="J30" s="285"/>
      <c r="K30" s="285"/>
      <c r="L30" s="285"/>
      <c r="M30" s="286"/>
    </row>
    <row r="31" spans="2:13" ht="18.75" customHeight="1" x14ac:dyDescent="0.25">
      <c r="B31" s="272" t="s">
        <v>17</v>
      </c>
      <c r="C31" s="273"/>
      <c r="D31" s="273"/>
      <c r="E31" s="274"/>
      <c r="F31" s="272" t="s">
        <v>18</v>
      </c>
      <c r="G31" s="273"/>
      <c r="H31" s="273"/>
      <c r="I31" s="274"/>
      <c r="J31" s="272" t="s">
        <v>19</v>
      </c>
      <c r="K31" s="273"/>
      <c r="L31" s="273"/>
      <c r="M31" s="274"/>
    </row>
    <row r="32" spans="2:13" ht="29.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82" customFormat="1" ht="22.5" customHeight="1" thickBot="1" x14ac:dyDescent="0.3">
      <c r="B35" s="269" t="s">
        <v>61</v>
      </c>
      <c r="C35" s="270"/>
      <c r="D35" s="270"/>
      <c r="E35" s="270"/>
      <c r="F35" s="270"/>
      <c r="G35" s="270"/>
      <c r="H35" s="270"/>
      <c r="I35" s="270"/>
      <c r="J35" s="270"/>
      <c r="K35" s="270"/>
      <c r="L35" s="270"/>
      <c r="M35" s="271"/>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25" top="0.75" bottom="0.75" header="0.3" footer="0.3"/>
  <pageSetup paperSize="9" scale="56" orientation="portrait" r:id="rId1"/>
  <colBreaks count="1" manualBreakCount="1">
    <brk id="13" max="1048575" man="1"/>
  </colBreaks>
  <drawing r:id="rId2"/>
  <legacyDrawing r:id="rId3"/>
  <oleObjects>
    <mc:AlternateContent xmlns:mc="http://schemas.openxmlformats.org/markup-compatibility/2006">
      <mc:Choice Requires="x14">
        <oleObject progId="PBrush" shapeId="2606086" r:id="rId4">
          <objectPr defaultSize="0" autoPict="0" r:id="rId5">
            <anchor moveWithCells="1" sizeWithCells="1">
              <from>
                <xdr:col>1</xdr:col>
                <xdr:colOff>95250</xdr:colOff>
                <xdr:row>3</xdr:row>
                <xdr:rowOff>85725</xdr:rowOff>
              </from>
              <to>
                <xdr:col>2</xdr:col>
                <xdr:colOff>447675</xdr:colOff>
                <xdr:row>7</xdr:row>
                <xdr:rowOff>9525</xdr:rowOff>
              </to>
            </anchor>
          </objectPr>
        </oleObject>
      </mc:Choice>
      <mc:Fallback>
        <oleObject progId="PBrush" shapeId="2606086" r:id="rId4"/>
      </mc:Fallback>
    </mc:AlternateContent>
  </oleObjects>
  <mc:AlternateContent xmlns:mc="http://schemas.openxmlformats.org/markup-compatibility/2006">
    <mc:Choice Requires="x14">
      <controls>
        <mc:AlternateContent xmlns:mc="http://schemas.openxmlformats.org/markup-compatibility/2006">
          <mc:Choice Requires="x14">
            <control shapeId="2606081" r:id="rId6" name="Check Box 1">
              <controlPr defaultSize="0" autoFill="0" autoLine="0" autoPict="0">
                <anchor moveWithCells="1">
                  <from>
                    <xdr:col>3</xdr:col>
                    <xdr:colOff>381000</xdr:colOff>
                    <xdr:row>35</xdr:row>
                    <xdr:rowOff>0</xdr:rowOff>
                  </from>
                  <to>
                    <xdr:col>4</xdr:col>
                    <xdr:colOff>419100</xdr:colOff>
                    <xdr:row>36</xdr:row>
                    <xdr:rowOff>38100</xdr:rowOff>
                  </to>
                </anchor>
              </controlPr>
            </control>
          </mc:Choice>
        </mc:AlternateContent>
        <mc:AlternateContent xmlns:mc="http://schemas.openxmlformats.org/markup-compatibility/2006">
          <mc:Choice Requires="x14">
            <control shapeId="2606082" r:id="rId7" name="Check Box 2">
              <controlPr defaultSize="0" autoFill="0" autoLine="0" autoPict="0">
                <anchor moveWithCells="1">
                  <from>
                    <xdr:col>6</xdr:col>
                    <xdr:colOff>180975</xdr:colOff>
                    <xdr:row>35</xdr:row>
                    <xdr:rowOff>0</xdr:rowOff>
                  </from>
                  <to>
                    <xdr:col>6</xdr:col>
                    <xdr:colOff>1009650</xdr:colOff>
                    <xdr:row>36</xdr:row>
                    <xdr:rowOff>9525</xdr:rowOff>
                  </to>
                </anchor>
              </controlPr>
            </control>
          </mc:Choice>
        </mc:AlternateContent>
        <mc:AlternateContent xmlns:mc="http://schemas.openxmlformats.org/markup-compatibility/2006">
          <mc:Choice Requires="x14">
            <control shapeId="2606083"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2606084" r:id="rId9" name="Check Box 4">
              <controlPr defaultSize="0" autoFill="0" autoLine="0" autoPict="0">
                <anchor moveWithCells="1">
                  <from>
                    <xdr:col>10</xdr:col>
                    <xdr:colOff>381000</xdr:colOff>
                    <xdr:row>35</xdr:row>
                    <xdr:rowOff>0</xdr:rowOff>
                  </from>
                  <to>
                    <xdr:col>11</xdr:col>
                    <xdr:colOff>609600</xdr:colOff>
                    <xdr:row>36</xdr:row>
                    <xdr:rowOff>38100</xdr:rowOff>
                  </to>
                </anchor>
              </controlPr>
            </control>
          </mc:Choice>
        </mc:AlternateContent>
        <mc:AlternateContent xmlns:mc="http://schemas.openxmlformats.org/markup-compatibility/2006">
          <mc:Choice Requires="x14">
            <control shapeId="2606085" r:id="rId10" name="Check Box 5">
              <controlPr defaultSize="0" autoFill="0" autoLine="0" autoPict="0">
                <anchor moveWithCells="1">
                  <from>
                    <xdr:col>11</xdr:col>
                    <xdr:colOff>552450</xdr:colOff>
                    <xdr:row>35</xdr:row>
                    <xdr:rowOff>0</xdr:rowOff>
                  </from>
                  <to>
                    <xdr:col>12</xdr:col>
                    <xdr:colOff>628650</xdr:colOff>
                    <xdr:row>36</xdr:row>
                    <xdr:rowOff>38100</xdr:rowOff>
                  </to>
                </anchor>
              </controlPr>
            </control>
          </mc:Choice>
        </mc:AlternateContent>
        <mc:AlternateContent xmlns:mc="http://schemas.openxmlformats.org/markup-compatibility/2006">
          <mc:Choice Requires="x14">
            <control shapeId="2606087" r:id="rId11" name="Check Box 7">
              <controlPr defaultSize="0" autoFill="0" autoLine="0" autoPict="0">
                <anchor moveWithCells="1">
                  <from>
                    <xdr:col>2</xdr:col>
                    <xdr:colOff>476250</xdr:colOff>
                    <xdr:row>34</xdr:row>
                    <xdr:rowOff>47625</xdr:rowOff>
                  </from>
                  <to>
                    <xdr:col>3</xdr:col>
                    <xdr:colOff>180975</xdr:colOff>
                    <xdr:row>34</xdr:row>
                    <xdr:rowOff>247650</xdr:rowOff>
                  </to>
                </anchor>
              </controlPr>
            </control>
          </mc:Choice>
        </mc:AlternateContent>
        <mc:AlternateContent xmlns:mc="http://schemas.openxmlformats.org/markup-compatibility/2006">
          <mc:Choice Requires="x14">
            <control shapeId="2606088" r:id="rId12" name="Check Box 8">
              <controlPr defaultSize="0" autoFill="0" autoLine="0" autoPict="0">
                <anchor moveWithCells="1">
                  <from>
                    <xdr:col>4</xdr:col>
                    <xdr:colOff>400050</xdr:colOff>
                    <xdr:row>34</xdr:row>
                    <xdr:rowOff>57150</xdr:rowOff>
                  </from>
                  <to>
                    <xdr:col>4</xdr:col>
                    <xdr:colOff>657225</xdr:colOff>
                    <xdr:row>34</xdr:row>
                    <xdr:rowOff>247650</xdr:rowOff>
                  </to>
                </anchor>
              </controlPr>
            </control>
          </mc:Choice>
        </mc:AlternateContent>
        <mc:AlternateContent xmlns:mc="http://schemas.openxmlformats.org/markup-compatibility/2006">
          <mc:Choice Requires="x14">
            <control shapeId="2606089" r:id="rId13" name="Check Box 9">
              <controlPr defaultSize="0" autoFill="0" autoLine="0" autoPict="0">
                <anchor moveWithCells="1">
                  <from>
                    <xdr:col>7</xdr:col>
                    <xdr:colOff>1104900</xdr:colOff>
                    <xdr:row>34</xdr:row>
                    <xdr:rowOff>57150</xdr:rowOff>
                  </from>
                  <to>
                    <xdr:col>8</xdr:col>
                    <xdr:colOff>85725</xdr:colOff>
                    <xdr:row>34</xdr:row>
                    <xdr:rowOff>228600</xdr:rowOff>
                  </to>
                </anchor>
              </controlPr>
            </control>
          </mc:Choice>
        </mc:AlternateContent>
        <mc:AlternateContent xmlns:mc="http://schemas.openxmlformats.org/markup-compatibility/2006">
          <mc:Choice Requires="x14">
            <control shapeId="2606090" r:id="rId14" name="Check Box 10">
              <controlPr defaultSize="0" autoFill="0" autoLine="0" autoPict="0">
                <anchor moveWithCells="1">
                  <from>
                    <xdr:col>6</xdr:col>
                    <xdr:colOff>457200</xdr:colOff>
                    <xdr:row>34</xdr:row>
                    <xdr:rowOff>66675</xdr:rowOff>
                  </from>
                  <to>
                    <xdr:col>6</xdr:col>
                    <xdr:colOff>657225</xdr:colOff>
                    <xdr:row>34</xdr:row>
                    <xdr:rowOff>276225</xdr:rowOff>
                  </to>
                </anchor>
              </controlPr>
            </control>
          </mc:Choice>
        </mc:AlternateContent>
        <mc:AlternateContent xmlns:mc="http://schemas.openxmlformats.org/markup-compatibility/2006">
          <mc:Choice Requires="x14">
            <control shapeId="2606091" r:id="rId15" name="Check Box 11">
              <controlPr defaultSize="0" autoFill="0" autoLine="0" autoPict="0">
                <anchor moveWithCells="1">
                  <from>
                    <xdr:col>9</xdr:col>
                    <xdr:colOff>409575</xdr:colOff>
                    <xdr:row>34</xdr:row>
                    <xdr:rowOff>66675</xdr:rowOff>
                  </from>
                  <to>
                    <xdr:col>10</xdr:col>
                    <xdr:colOff>228600</xdr:colOff>
                    <xdr:row>34</xdr:row>
                    <xdr:rowOff>228600</xdr:rowOff>
                  </to>
                </anchor>
              </controlPr>
            </control>
          </mc:Choice>
        </mc:AlternateContent>
      </controls>
    </mc:Choice>
  </mc:AlternateConten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A5EBA-F5DB-4808-BBE5-1953ACA615EE}">
  <sheetPr>
    <tabColor rgb="FF0070C0"/>
    <pageSetUpPr fitToPage="1"/>
  </sheetPr>
  <dimension ref="B1:P39"/>
  <sheetViews>
    <sheetView rightToLeft="1" view="pageBreakPreview" topLeftCell="B1" zoomScale="70" zoomScaleNormal="85" zoomScaleSheetLayoutView="70" workbookViewId="0">
      <selection activeCell="J4" sqref="J4:M10"/>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1365</v>
      </c>
      <c r="G11" s="332"/>
      <c r="H11" s="332"/>
      <c r="I11" s="333"/>
      <c r="J11" s="331" t="s">
        <v>1363</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541</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6" ht="15" customHeight="1" x14ac:dyDescent="0.25">
      <c r="B17" s="385" t="s">
        <v>830</v>
      </c>
      <c r="C17" s="386"/>
      <c r="D17" s="386"/>
      <c r="E17" s="386"/>
      <c r="F17" s="386"/>
      <c r="G17" s="386"/>
      <c r="H17" s="386"/>
      <c r="I17" s="386"/>
      <c r="J17" s="386"/>
      <c r="K17" s="386"/>
      <c r="L17" s="386"/>
      <c r="M17" s="387"/>
    </row>
    <row r="18" spans="2:16" ht="15" customHeight="1" x14ac:dyDescent="0.25">
      <c r="B18" s="388"/>
      <c r="C18" s="389"/>
      <c r="D18" s="389"/>
      <c r="E18" s="389"/>
      <c r="F18" s="389"/>
      <c r="G18" s="389"/>
      <c r="H18" s="389"/>
      <c r="I18" s="389"/>
      <c r="J18" s="389"/>
      <c r="K18" s="389"/>
      <c r="L18" s="389"/>
      <c r="M18" s="390"/>
    </row>
    <row r="19" spans="2:16" ht="41.25" customHeight="1" thickBot="1" x14ac:dyDescent="0.3">
      <c r="B19" s="388"/>
      <c r="C19" s="389"/>
      <c r="D19" s="389"/>
      <c r="E19" s="389"/>
      <c r="F19" s="389"/>
      <c r="G19" s="389"/>
      <c r="H19" s="389"/>
      <c r="I19" s="389"/>
      <c r="J19" s="389"/>
      <c r="K19" s="389"/>
      <c r="L19" s="389"/>
      <c r="M19" s="390"/>
    </row>
    <row r="20" spans="2:16" ht="15" customHeight="1" x14ac:dyDescent="0.25">
      <c r="B20" s="391" t="s">
        <v>1366</v>
      </c>
      <c r="C20" s="392"/>
      <c r="D20" s="392"/>
      <c r="E20" s="392"/>
      <c r="F20" s="392"/>
      <c r="G20" s="392"/>
      <c r="H20" s="392"/>
      <c r="I20" s="392"/>
      <c r="J20" s="392"/>
      <c r="K20" s="392"/>
      <c r="L20" s="392"/>
      <c r="M20" s="393"/>
    </row>
    <row r="21" spans="2:16" ht="15" customHeight="1" x14ac:dyDescent="0.25">
      <c r="B21" s="394"/>
      <c r="C21" s="395"/>
      <c r="D21" s="395"/>
      <c r="E21" s="395"/>
      <c r="F21" s="395"/>
      <c r="G21" s="395"/>
      <c r="H21" s="395"/>
      <c r="I21" s="395"/>
      <c r="J21" s="395"/>
      <c r="K21" s="395"/>
      <c r="L21" s="395"/>
      <c r="M21" s="396"/>
    </row>
    <row r="22" spans="2:16" ht="15" customHeight="1" x14ac:dyDescent="0.25">
      <c r="B22" s="394"/>
      <c r="C22" s="395"/>
      <c r="D22" s="395"/>
      <c r="E22" s="395"/>
      <c r="F22" s="395"/>
      <c r="G22" s="395"/>
      <c r="H22" s="395"/>
      <c r="I22" s="395"/>
      <c r="J22" s="395"/>
      <c r="K22" s="395"/>
      <c r="L22" s="395"/>
      <c r="M22" s="396"/>
    </row>
    <row r="23" spans="2:16" ht="15.75" customHeight="1" x14ac:dyDescent="0.25">
      <c r="B23" s="394"/>
      <c r="C23" s="395"/>
      <c r="D23" s="395"/>
      <c r="E23" s="395"/>
      <c r="F23" s="395"/>
      <c r="G23" s="395"/>
      <c r="H23" s="395"/>
      <c r="I23" s="395"/>
      <c r="J23" s="395"/>
      <c r="K23" s="395"/>
      <c r="L23" s="395"/>
      <c r="M23" s="396"/>
    </row>
    <row r="24" spans="2:16" ht="51.75" customHeight="1" thickBot="1" x14ac:dyDescent="0.3">
      <c r="B24" s="394"/>
      <c r="C24" s="395"/>
      <c r="D24" s="395"/>
      <c r="E24" s="395"/>
      <c r="F24" s="395"/>
      <c r="G24" s="395"/>
      <c r="H24" s="395"/>
      <c r="I24" s="395"/>
      <c r="J24" s="395"/>
      <c r="K24" s="395"/>
      <c r="L24" s="395"/>
      <c r="M24" s="396"/>
    </row>
    <row r="25" spans="2:16" ht="31.5" customHeight="1" thickBot="1" x14ac:dyDescent="0.3">
      <c r="B25" s="299"/>
      <c r="C25" s="300"/>
      <c r="D25" s="300"/>
      <c r="E25" s="300"/>
      <c r="F25" s="300"/>
      <c r="G25" s="300"/>
      <c r="H25" s="300"/>
      <c r="I25" s="300"/>
      <c r="J25" s="300"/>
      <c r="K25" s="300"/>
      <c r="L25" s="300"/>
      <c r="M25" s="301"/>
    </row>
    <row r="26" spans="2:16" ht="15.75" customHeight="1" x14ac:dyDescent="0.25">
      <c r="B26" s="397" t="s">
        <v>9</v>
      </c>
      <c r="C26" s="399" t="s">
        <v>10</v>
      </c>
      <c r="D26" s="400"/>
      <c r="E26" s="399" t="s">
        <v>11</v>
      </c>
      <c r="F26" s="400"/>
      <c r="G26" s="400"/>
      <c r="H26" s="403"/>
      <c r="I26" s="399" t="s">
        <v>12</v>
      </c>
      <c r="J26" s="403"/>
      <c r="K26" s="399" t="s">
        <v>13</v>
      </c>
      <c r="L26" s="400"/>
      <c r="M26" s="403"/>
    </row>
    <row r="27" spans="2:16" ht="15.75" customHeight="1" thickBot="1" x14ac:dyDescent="0.3">
      <c r="B27" s="398"/>
      <c r="C27" s="401"/>
      <c r="D27" s="402"/>
      <c r="E27" s="401"/>
      <c r="F27" s="402"/>
      <c r="G27" s="402"/>
      <c r="H27" s="404"/>
      <c r="I27" s="401"/>
      <c r="J27" s="404"/>
      <c r="K27" s="401"/>
      <c r="L27" s="402"/>
      <c r="M27" s="404"/>
    </row>
    <row r="28" spans="2:16" ht="49.5" customHeight="1" x14ac:dyDescent="0.25">
      <c r="B28" s="405">
        <v>24</v>
      </c>
      <c r="C28" s="312" t="s">
        <v>14</v>
      </c>
      <c r="D28" s="313"/>
      <c r="E28" s="331" t="s">
        <v>832</v>
      </c>
      <c r="F28" s="332"/>
      <c r="G28" s="332"/>
      <c r="H28" s="333"/>
      <c r="I28" s="318">
        <v>561.79999999999995</v>
      </c>
      <c r="J28" s="319"/>
      <c r="K28" s="322" t="s">
        <v>16</v>
      </c>
      <c r="L28" s="323"/>
      <c r="M28" s="324"/>
      <c r="P28">
        <v>569.15109599999994</v>
      </c>
    </row>
    <row r="29" spans="2:16" ht="57" customHeight="1" thickBot="1" x14ac:dyDescent="0.3">
      <c r="B29" s="406"/>
      <c r="C29" s="314"/>
      <c r="D29" s="315"/>
      <c r="E29" s="337"/>
      <c r="F29" s="338"/>
      <c r="G29" s="338"/>
      <c r="H29" s="339"/>
      <c r="I29" s="320"/>
      <c r="J29" s="321"/>
      <c r="K29" s="328"/>
      <c r="L29" s="329"/>
      <c r="M29" s="330"/>
    </row>
    <row r="30" spans="2:16" ht="37.5" customHeight="1" thickBot="1" x14ac:dyDescent="0.3">
      <c r="B30" s="382"/>
      <c r="C30" s="383"/>
      <c r="D30" s="383"/>
      <c r="E30" s="383"/>
      <c r="F30" s="383"/>
      <c r="G30" s="383"/>
      <c r="H30" s="383"/>
      <c r="I30" s="383"/>
      <c r="J30" s="383"/>
      <c r="K30" s="383"/>
      <c r="L30" s="383"/>
      <c r="M30" s="384"/>
    </row>
    <row r="31" spans="2:16" ht="18.75" customHeight="1" x14ac:dyDescent="0.25">
      <c r="B31" s="375" t="s">
        <v>17</v>
      </c>
      <c r="C31" s="376"/>
      <c r="D31" s="376"/>
      <c r="E31" s="377"/>
      <c r="F31" s="375" t="s">
        <v>18</v>
      </c>
      <c r="G31" s="376"/>
      <c r="H31" s="376"/>
      <c r="I31" s="377"/>
      <c r="J31" s="375" t="s">
        <v>19</v>
      </c>
      <c r="K31" s="376"/>
      <c r="L31" s="376"/>
      <c r="M31" s="377"/>
    </row>
    <row r="32" spans="2:16"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82"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B35:M35"/>
    <mergeCell ref="D39:E39"/>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64" orientation="portrait" r:id="rId1"/>
  <colBreaks count="1" manualBreakCount="1">
    <brk id="13" max="1048575" man="1"/>
  </colBreaks>
  <drawing r:id="rId2"/>
  <legacyDrawing r:id="rId3"/>
  <oleObjects>
    <mc:AlternateContent xmlns:mc="http://schemas.openxmlformats.org/markup-compatibility/2006">
      <mc:Choice Requires="x14">
        <oleObject progId="PBrush" shapeId="2607109"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2607109" r:id="rId4"/>
      </mc:Fallback>
    </mc:AlternateContent>
  </oleObjects>
  <mc:AlternateContent xmlns:mc="http://schemas.openxmlformats.org/markup-compatibility/2006">
    <mc:Choice Requires="x14">
      <controls>
        <mc:AlternateContent xmlns:mc="http://schemas.openxmlformats.org/markup-compatibility/2006">
          <mc:Choice Requires="x14">
            <control shapeId="2607105" r:id="rId6" name="Check Box 1">
              <controlPr defaultSize="0" autoFill="0" autoLine="0" autoPict="0">
                <anchor moveWithCells="1">
                  <from>
                    <xdr:col>2</xdr:col>
                    <xdr:colOff>476250</xdr:colOff>
                    <xdr:row>34</xdr:row>
                    <xdr:rowOff>47625</xdr:rowOff>
                  </from>
                  <to>
                    <xdr:col>3</xdr:col>
                    <xdr:colOff>152400</xdr:colOff>
                    <xdr:row>34</xdr:row>
                    <xdr:rowOff>247650</xdr:rowOff>
                  </to>
                </anchor>
              </controlPr>
            </control>
          </mc:Choice>
        </mc:AlternateContent>
        <mc:AlternateContent xmlns:mc="http://schemas.openxmlformats.org/markup-compatibility/2006">
          <mc:Choice Requires="x14">
            <control shapeId="2607106"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2607107" r:id="rId8" name="Check Box 3">
              <controlPr defaultSize="0" autoFill="0" autoLine="0" autoPict="0">
                <anchor moveWithCells="1">
                  <from>
                    <xdr:col>7</xdr:col>
                    <xdr:colOff>1104900</xdr:colOff>
                    <xdr:row>34</xdr:row>
                    <xdr:rowOff>57150</xdr:rowOff>
                  </from>
                  <to>
                    <xdr:col>8</xdr:col>
                    <xdr:colOff>85725</xdr:colOff>
                    <xdr:row>34</xdr:row>
                    <xdr:rowOff>228600</xdr:rowOff>
                  </to>
                </anchor>
              </controlPr>
            </control>
          </mc:Choice>
        </mc:AlternateContent>
        <mc:AlternateContent xmlns:mc="http://schemas.openxmlformats.org/markup-compatibility/2006">
          <mc:Choice Requires="x14">
            <control shapeId="2607108" r:id="rId9" name="Check Box 4">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2607110" r:id="rId10" name="Check Box 6">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FACDA-B3D8-4F6E-9B97-72E3F7A3CBFD}">
  <sheetPr>
    <tabColor rgb="FF0070C0"/>
  </sheetPr>
  <dimension ref="B1:AU27"/>
  <sheetViews>
    <sheetView rightToLeft="1" view="pageBreakPreview" zoomScale="20" zoomScaleNormal="100" zoomScaleSheetLayoutView="20" workbookViewId="0">
      <selection activeCell="B5" sqref="B5:N5"/>
    </sheetView>
  </sheetViews>
  <sheetFormatPr defaultRowHeight="23.25" x14ac:dyDescent="0.35"/>
  <cols>
    <col min="2" max="2" width="39.28515625" customWidth="1"/>
    <col min="3" max="3" width="32" customWidth="1"/>
    <col min="4" max="4" width="20.42578125" customWidth="1"/>
    <col min="5" max="5" width="44.5703125" customWidth="1"/>
    <col min="6" max="6" width="103.5703125" style="5" customWidth="1"/>
    <col min="7" max="7" width="168.7109375" bestFit="1" customWidth="1"/>
    <col min="8" max="8" width="71.42578125" bestFit="1" customWidth="1"/>
    <col min="9" max="9" width="25.85546875" customWidth="1"/>
    <col min="10" max="10" width="84.42578125" bestFit="1" customWidth="1"/>
    <col min="11" max="11" width="108.7109375" bestFit="1" customWidth="1"/>
    <col min="12" max="12" width="127.28515625" bestFit="1" customWidth="1"/>
    <col min="13" max="13" width="103.7109375" bestFit="1" customWidth="1"/>
    <col min="14" max="14" width="65.140625" bestFit="1" customWidth="1"/>
    <col min="15" max="15" width="4.42578125" customWidth="1"/>
    <col min="23" max="23" width="0.85546875" customWidth="1"/>
    <col min="24" max="25" width="9.140625" hidden="1" customWidth="1"/>
    <col min="26" max="26" width="44.42578125" bestFit="1" customWidth="1"/>
    <col min="29" max="29" width="3.5703125" customWidth="1"/>
    <col min="30" max="33" width="9.140625" hidden="1" customWidth="1"/>
    <col min="36" max="36" width="49.85546875" customWidth="1"/>
    <col min="38" max="38" width="49.140625" customWidth="1"/>
  </cols>
  <sheetData>
    <row r="1" spans="2:47" ht="24" thickBot="1" x14ac:dyDescent="0.4"/>
    <row r="2" spans="2:47" ht="234" customHeight="1" x14ac:dyDescent="0.25">
      <c r="B2" s="440"/>
      <c r="C2" s="440"/>
      <c r="D2" s="440"/>
      <c r="E2" s="440"/>
      <c r="F2" s="440"/>
      <c r="G2" s="472" t="s">
        <v>1367</v>
      </c>
      <c r="H2" s="473"/>
      <c r="I2" s="473"/>
      <c r="J2" s="473"/>
      <c r="K2" s="474"/>
      <c r="L2" s="440"/>
      <c r="M2" s="440"/>
      <c r="N2" s="440"/>
    </row>
    <row r="3" spans="2:47" ht="409.5" customHeight="1" x14ac:dyDescent="0.25">
      <c r="B3" s="471"/>
      <c r="C3" s="471"/>
      <c r="D3" s="471"/>
      <c r="E3" s="471"/>
      <c r="F3" s="471"/>
      <c r="G3" s="475"/>
      <c r="H3" s="476"/>
      <c r="I3" s="476"/>
      <c r="J3" s="476"/>
      <c r="K3" s="477"/>
      <c r="L3" s="471"/>
      <c r="M3" s="471"/>
      <c r="N3" s="471"/>
    </row>
    <row r="4" spans="2:47" ht="222" customHeight="1" thickBot="1" x14ac:dyDescent="0.3">
      <c r="B4" s="441"/>
      <c r="C4" s="441"/>
      <c r="D4" s="441"/>
      <c r="E4" s="441"/>
      <c r="F4" s="441"/>
      <c r="G4" s="478"/>
      <c r="H4" s="479"/>
      <c r="I4" s="479"/>
      <c r="J4" s="479"/>
      <c r="K4" s="480"/>
      <c r="L4" s="441"/>
      <c r="M4" s="441"/>
      <c r="N4" s="441"/>
    </row>
    <row r="5" spans="2:47" ht="334.5" customHeight="1" thickBot="1" x14ac:dyDescent="0.3">
      <c r="B5" s="448" t="s">
        <v>1368</v>
      </c>
      <c r="C5" s="449"/>
      <c r="D5" s="449"/>
      <c r="E5" s="449"/>
      <c r="F5" s="449"/>
      <c r="G5" s="449"/>
      <c r="H5" s="449"/>
      <c r="I5" s="449"/>
      <c r="J5" s="449"/>
      <c r="K5" s="449"/>
      <c r="L5" s="449"/>
      <c r="M5" s="449"/>
      <c r="N5" s="450"/>
      <c r="V5" s="6"/>
      <c r="W5" s="6"/>
      <c r="X5" s="6"/>
      <c r="Y5" s="6"/>
      <c r="Z5" s="6"/>
      <c r="AA5" s="6"/>
      <c r="AB5" s="6"/>
      <c r="AC5" s="6"/>
      <c r="AD5" s="6"/>
      <c r="AE5" s="6"/>
      <c r="AF5" s="6"/>
      <c r="AG5" s="6"/>
      <c r="AH5" s="6"/>
      <c r="AI5" s="6"/>
      <c r="AJ5" s="6"/>
      <c r="AK5" s="6"/>
      <c r="AL5" s="6"/>
      <c r="AM5" s="6"/>
      <c r="AN5" s="6"/>
      <c r="AO5" s="6"/>
      <c r="AP5" s="6"/>
      <c r="AQ5" s="6"/>
      <c r="AR5" s="6"/>
      <c r="AS5" s="6"/>
      <c r="AT5" s="6"/>
      <c r="AU5" s="6"/>
    </row>
    <row r="6" spans="2:47" ht="180.75" customHeight="1" thickBot="1" x14ac:dyDescent="0.3">
      <c r="B6" s="481" t="s">
        <v>21</v>
      </c>
      <c r="C6" s="482"/>
      <c r="D6" s="482"/>
      <c r="E6" s="482"/>
      <c r="F6" s="482"/>
      <c r="G6" s="482"/>
      <c r="H6" s="482"/>
      <c r="I6" s="482"/>
      <c r="J6" s="482"/>
      <c r="K6" s="482"/>
      <c r="L6" s="482"/>
      <c r="M6" s="482"/>
      <c r="N6" s="483"/>
      <c r="V6" s="6"/>
      <c r="W6" s="6"/>
      <c r="X6" s="6"/>
      <c r="Y6" s="6"/>
      <c r="Z6" s="6"/>
      <c r="AA6" s="6"/>
      <c r="AB6" s="6"/>
      <c r="AC6" s="6"/>
      <c r="AD6" s="6"/>
      <c r="AE6" s="6"/>
      <c r="AF6" s="6"/>
      <c r="AG6" s="6"/>
      <c r="AH6" s="6"/>
      <c r="AI6" s="6"/>
      <c r="AJ6" s="6"/>
      <c r="AK6" s="6"/>
      <c r="AL6" s="6"/>
      <c r="AM6" s="6"/>
      <c r="AN6" s="6"/>
      <c r="AO6" s="6"/>
      <c r="AP6" s="6"/>
      <c r="AQ6" s="6"/>
      <c r="AR6" s="6"/>
      <c r="AS6" s="6"/>
      <c r="AT6" s="6"/>
      <c r="AU6" s="6"/>
    </row>
    <row r="7" spans="2:47" s="35" customFormat="1" ht="165.75" customHeight="1" thickBot="1" x14ac:dyDescent="1.1499999999999999">
      <c r="B7" s="236" t="s">
        <v>9</v>
      </c>
      <c r="C7" s="491" t="s">
        <v>11</v>
      </c>
      <c r="D7" s="491"/>
      <c r="E7" s="491"/>
      <c r="F7" s="491"/>
      <c r="G7" s="491"/>
      <c r="H7" s="237" t="s">
        <v>1320</v>
      </c>
      <c r="I7" s="237" t="s">
        <v>23</v>
      </c>
      <c r="J7" s="237" t="s">
        <v>24</v>
      </c>
      <c r="K7" s="237" t="s">
        <v>121</v>
      </c>
      <c r="L7" s="237" t="s">
        <v>1356</v>
      </c>
      <c r="M7" s="237" t="s">
        <v>1357</v>
      </c>
      <c r="N7" s="237" t="s">
        <v>1358</v>
      </c>
      <c r="Z7" s="209"/>
    </row>
    <row r="8" spans="2:47" s="218" customFormat="1" ht="200.1" customHeight="1" thickBot="1" x14ac:dyDescent="1.55">
      <c r="B8" s="42">
        <v>1</v>
      </c>
      <c r="C8" s="492" t="s">
        <v>944</v>
      </c>
      <c r="D8" s="493"/>
      <c r="E8" s="493"/>
      <c r="F8" s="493"/>
      <c r="G8" s="494"/>
      <c r="H8" s="233">
        <v>1.4176</v>
      </c>
      <c r="I8" s="72">
        <v>3</v>
      </c>
      <c r="J8" s="70" t="s">
        <v>514</v>
      </c>
      <c r="K8" s="70" t="s">
        <v>514</v>
      </c>
      <c r="L8" s="46">
        <v>0</v>
      </c>
      <c r="M8" s="49">
        <f>H8</f>
        <v>1.4176</v>
      </c>
      <c r="N8" s="88">
        <f t="shared" ref="N8:N21" si="0">ROUND(M8*I8-I8*L8,1)</f>
        <v>4.3</v>
      </c>
      <c r="Z8" s="219"/>
    </row>
    <row r="9" spans="2:47" s="218" customFormat="1" ht="200.1" customHeight="1" thickBot="1" x14ac:dyDescent="1.55">
      <c r="B9" s="42">
        <v>2</v>
      </c>
      <c r="C9" s="488" t="s">
        <v>203</v>
      </c>
      <c r="D9" s="489"/>
      <c r="E9" s="489"/>
      <c r="F9" s="490"/>
      <c r="G9" s="211" t="s">
        <v>182</v>
      </c>
      <c r="H9" s="102">
        <v>1.254</v>
      </c>
      <c r="I9" s="72">
        <v>18</v>
      </c>
      <c r="J9" s="100">
        <v>5460</v>
      </c>
      <c r="K9" s="100">
        <v>5460</v>
      </c>
      <c r="L9" s="99">
        <v>0</v>
      </c>
      <c r="M9" s="115">
        <f>ROUNDUP(H9*K9/1000,2)</f>
        <v>6.85</v>
      </c>
      <c r="N9" s="97">
        <f t="shared" ref="N9" si="1">M9*I9-L9*I9</f>
        <v>123.3</v>
      </c>
      <c r="Z9" s="219"/>
    </row>
    <row r="10" spans="2:47" s="218" customFormat="1" ht="200.1" customHeight="1" thickBot="1" x14ac:dyDescent="1.55">
      <c r="B10" s="42">
        <v>3</v>
      </c>
      <c r="C10" s="492" t="s">
        <v>1369</v>
      </c>
      <c r="D10" s="493"/>
      <c r="E10" s="493"/>
      <c r="F10" s="493"/>
      <c r="G10" s="494"/>
      <c r="H10" s="233">
        <v>45.869</v>
      </c>
      <c r="I10" s="101">
        <v>1</v>
      </c>
      <c r="J10" s="230" t="s">
        <v>160</v>
      </c>
      <c r="K10" s="230" t="s">
        <v>160</v>
      </c>
      <c r="L10" s="116">
        <v>0.86899999999999999</v>
      </c>
      <c r="M10" s="49">
        <v>45.869</v>
      </c>
      <c r="N10" s="97">
        <f t="shared" si="0"/>
        <v>45</v>
      </c>
      <c r="Z10" s="219"/>
      <c r="AG10" s="424" t="s">
        <v>1326</v>
      </c>
      <c r="AH10" s="424"/>
      <c r="AI10" s="424"/>
      <c r="AJ10" s="424"/>
      <c r="AK10" s="424"/>
      <c r="AL10" s="424"/>
      <c r="AM10" s="424"/>
      <c r="AN10" s="424"/>
      <c r="AO10" s="424"/>
      <c r="AP10" s="424"/>
    </row>
    <row r="11" spans="2:47" s="218" customFormat="1" ht="200.1" customHeight="1" thickBot="1" x14ac:dyDescent="1.55">
      <c r="B11" s="42">
        <v>4</v>
      </c>
      <c r="C11" s="488" t="s">
        <v>1370</v>
      </c>
      <c r="D11" s="489"/>
      <c r="E11" s="489"/>
      <c r="F11" s="490"/>
      <c r="G11" s="234" t="s">
        <v>76</v>
      </c>
      <c r="H11" s="102">
        <v>1.22</v>
      </c>
      <c r="I11" s="72">
        <v>1</v>
      </c>
      <c r="J11" s="100">
        <v>7579</v>
      </c>
      <c r="K11" s="100">
        <v>7579</v>
      </c>
      <c r="L11" s="99">
        <v>0</v>
      </c>
      <c r="M11" s="115">
        <f t="shared" ref="M11:M21" si="2">H11*K11/1000</f>
        <v>9.2463799999999985</v>
      </c>
      <c r="N11" s="97">
        <f t="shared" si="0"/>
        <v>9.1999999999999993</v>
      </c>
      <c r="Z11" s="219"/>
    </row>
    <row r="12" spans="2:47" s="218" customFormat="1" ht="200.1" customHeight="1" thickBot="1" x14ac:dyDescent="1.55">
      <c r="B12" s="232">
        <v>5</v>
      </c>
      <c r="C12" s="488" t="s">
        <v>1371</v>
      </c>
      <c r="D12" s="489"/>
      <c r="E12" s="489"/>
      <c r="F12" s="490"/>
      <c r="G12" s="234" t="s">
        <v>76</v>
      </c>
      <c r="H12" s="102">
        <v>1.22</v>
      </c>
      <c r="I12" s="72">
        <v>1</v>
      </c>
      <c r="J12" s="100">
        <v>7869</v>
      </c>
      <c r="K12" s="100">
        <v>7869</v>
      </c>
      <c r="L12" s="99">
        <v>0</v>
      </c>
      <c r="M12" s="115">
        <f t="shared" si="2"/>
        <v>9.6001799999999999</v>
      </c>
      <c r="N12" s="97">
        <f t="shared" si="0"/>
        <v>9.6</v>
      </c>
    </row>
    <row r="13" spans="2:47" s="218" customFormat="1" ht="200.1" customHeight="1" thickBot="1" x14ac:dyDescent="1.55">
      <c r="B13" s="42">
        <v>6</v>
      </c>
      <c r="C13" s="488" t="s">
        <v>1372</v>
      </c>
      <c r="D13" s="489"/>
      <c r="E13" s="489"/>
      <c r="F13" s="490"/>
      <c r="G13" s="234" t="s">
        <v>76</v>
      </c>
      <c r="H13" s="102">
        <v>1.22</v>
      </c>
      <c r="I13" s="72">
        <v>1</v>
      </c>
      <c r="J13" s="100">
        <v>7579</v>
      </c>
      <c r="K13" s="100">
        <v>7579</v>
      </c>
      <c r="L13" s="99">
        <v>0</v>
      </c>
      <c r="M13" s="115">
        <f t="shared" si="2"/>
        <v>9.2463799999999985</v>
      </c>
      <c r="N13" s="97">
        <f t="shared" si="0"/>
        <v>9.1999999999999993</v>
      </c>
    </row>
    <row r="14" spans="2:47" s="218" customFormat="1" ht="200.1" customHeight="1" thickBot="1" x14ac:dyDescent="1.55">
      <c r="B14" s="232">
        <v>7</v>
      </c>
      <c r="C14" s="488" t="s">
        <v>1373</v>
      </c>
      <c r="D14" s="489"/>
      <c r="E14" s="489"/>
      <c r="F14" s="490"/>
      <c r="G14" s="234" t="s">
        <v>76</v>
      </c>
      <c r="H14" s="102">
        <v>1.22</v>
      </c>
      <c r="I14" s="72">
        <v>1</v>
      </c>
      <c r="J14" s="100">
        <v>7579</v>
      </c>
      <c r="K14" s="100">
        <v>7579</v>
      </c>
      <c r="L14" s="99">
        <v>0</v>
      </c>
      <c r="M14" s="115">
        <f t="shared" si="2"/>
        <v>9.2463799999999985</v>
      </c>
      <c r="N14" s="97">
        <f t="shared" si="0"/>
        <v>9.1999999999999993</v>
      </c>
      <c r="Z14" s="219"/>
    </row>
    <row r="15" spans="2:47" s="218" customFormat="1" ht="200.1" customHeight="1" thickBot="1" x14ac:dyDescent="1.55">
      <c r="B15" s="42">
        <v>8</v>
      </c>
      <c r="C15" s="488" t="s">
        <v>1374</v>
      </c>
      <c r="D15" s="489"/>
      <c r="E15" s="489"/>
      <c r="F15" s="490"/>
      <c r="G15" s="234" t="s">
        <v>76</v>
      </c>
      <c r="H15" s="102">
        <v>1.22</v>
      </c>
      <c r="I15" s="72">
        <v>2</v>
      </c>
      <c r="J15" s="100">
        <v>7829</v>
      </c>
      <c r="K15" s="100">
        <v>7829</v>
      </c>
      <c r="L15" s="99">
        <v>0</v>
      </c>
      <c r="M15" s="115">
        <f t="shared" si="2"/>
        <v>9.55138</v>
      </c>
      <c r="N15" s="97">
        <f t="shared" si="0"/>
        <v>19.100000000000001</v>
      </c>
      <c r="Z15" s="219"/>
    </row>
    <row r="16" spans="2:47" s="218" customFormat="1" ht="200.1" customHeight="1" thickBot="1" x14ac:dyDescent="1.55">
      <c r="B16" s="232">
        <v>9</v>
      </c>
      <c r="C16" s="488" t="s">
        <v>1375</v>
      </c>
      <c r="D16" s="489"/>
      <c r="E16" s="489"/>
      <c r="F16" s="490"/>
      <c r="G16" s="234" t="s">
        <v>76</v>
      </c>
      <c r="H16" s="102">
        <v>1.22</v>
      </c>
      <c r="I16" s="72">
        <v>1</v>
      </c>
      <c r="J16" s="100">
        <v>7869</v>
      </c>
      <c r="K16" s="100">
        <v>7869</v>
      </c>
      <c r="L16" s="99">
        <v>0</v>
      </c>
      <c r="M16" s="115">
        <f t="shared" si="2"/>
        <v>9.6001799999999999</v>
      </c>
      <c r="N16" s="97">
        <f t="shared" si="0"/>
        <v>9.6</v>
      </c>
      <c r="Z16" s="219"/>
    </row>
    <row r="17" spans="2:26" s="218" customFormat="1" ht="200.1" customHeight="1" thickBot="1" x14ac:dyDescent="1.55">
      <c r="B17" s="42">
        <v>10</v>
      </c>
      <c r="C17" s="488" t="s">
        <v>1376</v>
      </c>
      <c r="D17" s="489"/>
      <c r="E17" s="489"/>
      <c r="F17" s="490"/>
      <c r="G17" s="234" t="s">
        <v>76</v>
      </c>
      <c r="H17" s="102">
        <v>1.22</v>
      </c>
      <c r="I17" s="72">
        <v>1</v>
      </c>
      <c r="J17" s="100">
        <v>7579</v>
      </c>
      <c r="K17" s="100">
        <v>7579</v>
      </c>
      <c r="L17" s="99">
        <v>0</v>
      </c>
      <c r="M17" s="115">
        <f t="shared" si="2"/>
        <v>9.2463799999999985</v>
      </c>
      <c r="N17" s="97">
        <f t="shared" si="0"/>
        <v>9.1999999999999993</v>
      </c>
      <c r="Z17" s="219"/>
    </row>
    <row r="18" spans="2:26" s="218" customFormat="1" ht="200.1" customHeight="1" thickBot="1" x14ac:dyDescent="1.55">
      <c r="B18" s="232">
        <v>11</v>
      </c>
      <c r="C18" s="488" t="s">
        <v>1377</v>
      </c>
      <c r="D18" s="489"/>
      <c r="E18" s="489"/>
      <c r="F18" s="490"/>
      <c r="G18" s="234" t="s">
        <v>76</v>
      </c>
      <c r="H18" s="102">
        <v>1.22</v>
      </c>
      <c r="I18" s="72">
        <v>1</v>
      </c>
      <c r="J18" s="100">
        <v>6732</v>
      </c>
      <c r="K18" s="100">
        <v>6732</v>
      </c>
      <c r="L18" s="99">
        <v>0</v>
      </c>
      <c r="M18" s="115">
        <f t="shared" si="2"/>
        <v>8.2130399999999995</v>
      </c>
      <c r="N18" s="97">
        <f t="shared" si="0"/>
        <v>8.1999999999999993</v>
      </c>
      <c r="Z18" s="219"/>
    </row>
    <row r="19" spans="2:26" s="218" customFormat="1" ht="200.1" customHeight="1" thickBot="1" x14ac:dyDescent="1.55">
      <c r="B19" s="42">
        <v>12</v>
      </c>
      <c r="C19" s="488" t="s">
        <v>1378</v>
      </c>
      <c r="D19" s="489"/>
      <c r="E19" s="489"/>
      <c r="F19" s="490"/>
      <c r="G19" s="234" t="s">
        <v>76</v>
      </c>
      <c r="H19" s="102">
        <v>1.22</v>
      </c>
      <c r="I19" s="72">
        <v>1</v>
      </c>
      <c r="J19" s="100">
        <v>7829</v>
      </c>
      <c r="K19" s="100">
        <v>7829</v>
      </c>
      <c r="L19" s="99">
        <v>0</v>
      </c>
      <c r="M19" s="115">
        <f t="shared" si="2"/>
        <v>9.55138</v>
      </c>
      <c r="N19" s="97">
        <f t="shared" si="0"/>
        <v>9.6</v>
      </c>
      <c r="Z19" s="219"/>
    </row>
    <row r="20" spans="2:26" s="218" customFormat="1" ht="200.1" customHeight="1" thickBot="1" x14ac:dyDescent="1.55">
      <c r="B20" s="232">
        <v>13</v>
      </c>
      <c r="C20" s="488" t="s">
        <v>1379</v>
      </c>
      <c r="D20" s="489"/>
      <c r="E20" s="489"/>
      <c r="F20" s="490"/>
      <c r="G20" s="234" t="s">
        <v>76</v>
      </c>
      <c r="H20" s="102">
        <v>1.22</v>
      </c>
      <c r="I20" s="72">
        <v>1</v>
      </c>
      <c r="J20" s="100">
        <v>5118</v>
      </c>
      <c r="K20" s="100">
        <v>5118</v>
      </c>
      <c r="L20" s="99">
        <v>0</v>
      </c>
      <c r="M20" s="115">
        <f t="shared" si="2"/>
        <v>6.2439600000000004</v>
      </c>
      <c r="N20" s="97">
        <f t="shared" si="0"/>
        <v>6.2</v>
      </c>
      <c r="Z20" s="219"/>
    </row>
    <row r="21" spans="2:26" s="218" customFormat="1" ht="200.1" customHeight="1" thickBot="1" x14ac:dyDescent="1.55">
      <c r="B21" s="42">
        <v>14</v>
      </c>
      <c r="C21" s="488" t="s">
        <v>1380</v>
      </c>
      <c r="D21" s="489"/>
      <c r="E21" s="489"/>
      <c r="F21" s="490"/>
      <c r="G21" s="234" t="s">
        <v>76</v>
      </c>
      <c r="H21" s="102">
        <v>1.22</v>
      </c>
      <c r="I21" s="72">
        <v>1</v>
      </c>
      <c r="J21" s="100">
        <v>7579</v>
      </c>
      <c r="K21" s="100">
        <v>7579</v>
      </c>
      <c r="L21" s="99">
        <v>0</v>
      </c>
      <c r="M21" s="115">
        <f t="shared" si="2"/>
        <v>9.2463799999999985</v>
      </c>
      <c r="N21" s="97">
        <f t="shared" si="0"/>
        <v>9.1999999999999993</v>
      </c>
      <c r="Z21" s="219"/>
    </row>
    <row r="22" spans="2:26" s="50" customFormat="1" ht="200.1" customHeight="1" thickBot="1" x14ac:dyDescent="1.1000000000000001">
      <c r="B22" s="437" t="s">
        <v>30</v>
      </c>
      <c r="C22" s="438"/>
      <c r="D22" s="438"/>
      <c r="E22" s="438"/>
      <c r="F22" s="438"/>
      <c r="G22" s="438"/>
      <c r="H22" s="438"/>
      <c r="I22" s="438"/>
      <c r="J22" s="438"/>
      <c r="K22" s="438"/>
      <c r="L22" s="438"/>
      <c r="M22" s="439"/>
      <c r="N22" s="229">
        <f>SUM(N8:N21)</f>
        <v>280.89999999999992</v>
      </c>
    </row>
    <row r="23" spans="2:26" s="50" customFormat="1" ht="200.1" customHeight="1" thickBot="1" x14ac:dyDescent="1.1000000000000001">
      <c r="B23" s="437" t="s">
        <v>1351</v>
      </c>
      <c r="C23" s="438"/>
      <c r="D23" s="438"/>
      <c r="E23" s="438"/>
      <c r="F23" s="438"/>
      <c r="G23" s="438"/>
      <c r="H23" s="438"/>
      <c r="I23" s="438"/>
      <c r="J23" s="438"/>
      <c r="K23" s="438"/>
      <c r="L23" s="438"/>
      <c r="M23" s="439"/>
      <c r="N23" s="240">
        <f>N22*2</f>
        <v>561.79999999999984</v>
      </c>
    </row>
    <row r="24" spans="2:26" s="231" customFormat="1" ht="189.75" customHeight="1" x14ac:dyDescent="0.25">
      <c r="B24" s="495" t="s">
        <v>31</v>
      </c>
      <c r="C24" s="495"/>
      <c r="D24" s="495"/>
      <c r="E24" s="495"/>
      <c r="F24" s="495"/>
      <c r="G24" s="495"/>
      <c r="H24" s="495"/>
      <c r="I24" s="495" t="s">
        <v>32</v>
      </c>
      <c r="J24" s="495"/>
      <c r="K24" s="495"/>
      <c r="L24" s="495"/>
      <c r="M24" s="495"/>
      <c r="N24" s="495"/>
    </row>
    <row r="25" spans="2:26" s="51" customFormat="1" ht="409.5" customHeight="1" thickBot="1" x14ac:dyDescent="1.1499999999999999">
      <c r="B25" s="496"/>
      <c r="C25" s="496"/>
      <c r="D25" s="496"/>
      <c r="E25" s="496"/>
      <c r="F25" s="496"/>
      <c r="G25" s="496"/>
      <c r="H25" s="496"/>
      <c r="I25" s="496"/>
      <c r="J25" s="496"/>
      <c r="K25" s="496"/>
      <c r="L25" s="496"/>
      <c r="M25" s="496"/>
      <c r="N25" s="496"/>
    </row>
    <row r="26" spans="2:26" s="58" customFormat="1" ht="129.75" customHeight="1" thickBot="1" x14ac:dyDescent="1.1499999999999999">
      <c r="B26" s="53" t="s">
        <v>45</v>
      </c>
      <c r="C26" s="54"/>
      <c r="D26" s="54"/>
      <c r="E26" s="54"/>
      <c r="F26" s="54"/>
      <c r="G26" s="54"/>
      <c r="H26" s="54"/>
      <c r="I26" s="54"/>
      <c r="J26" s="54"/>
      <c r="K26" s="54"/>
      <c r="L26" s="54"/>
      <c r="M26" s="54"/>
      <c r="N26" s="55"/>
      <c r="O26" s="56"/>
      <c r="P26" s="68"/>
      <c r="Q26" s="35"/>
      <c r="R26" s="35"/>
    </row>
    <row r="27" spans="2:26" s="51" customFormat="1" ht="174.95" customHeight="1" x14ac:dyDescent="1.1000000000000001"/>
  </sheetData>
  <mergeCells count="27">
    <mergeCell ref="B23:M23"/>
    <mergeCell ref="B24:H25"/>
    <mergeCell ref="I24:N25"/>
    <mergeCell ref="C17:F17"/>
    <mergeCell ref="C18:F18"/>
    <mergeCell ref="C19:F19"/>
    <mergeCell ref="C20:F20"/>
    <mergeCell ref="C21:F21"/>
    <mergeCell ref="B22:M22"/>
    <mergeCell ref="C16:F16"/>
    <mergeCell ref="B6:N6"/>
    <mergeCell ref="C7:G7"/>
    <mergeCell ref="C8:G8"/>
    <mergeCell ref="C9:F9"/>
    <mergeCell ref="C10:G10"/>
    <mergeCell ref="C11:F11"/>
    <mergeCell ref="C12:F12"/>
    <mergeCell ref="C13:F13"/>
    <mergeCell ref="C14:F14"/>
    <mergeCell ref="C15:F15"/>
    <mergeCell ref="AG10:AP10"/>
    <mergeCell ref="B2:F3"/>
    <mergeCell ref="G2:K4"/>
    <mergeCell ref="L2:N3"/>
    <mergeCell ref="B4:F4"/>
    <mergeCell ref="L4:N4"/>
    <mergeCell ref="B5:N5"/>
  </mergeCells>
  <printOptions horizontalCentered="1" verticalCentered="1"/>
  <pageMargins left="0" right="0" top="0.74803149606299213" bottom="0.74803149606299213" header="0.31496062992125984" footer="0.31496062992125984"/>
  <pageSetup paperSize="9" scale="10" orientation="portrait" r:id="rId1"/>
  <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2938B-5C26-460B-A8A2-B7FE936B232C}">
  <sheetPr>
    <tabColor rgb="FFFF0000"/>
    <pageSetUpPr fitToPage="1"/>
  </sheetPr>
  <dimension ref="B1:O35"/>
  <sheetViews>
    <sheetView rightToLeft="1" view="pageBreakPreview" zoomScale="80" zoomScaleNormal="85" zoomScaleSheetLayoutView="80" workbookViewId="0">
      <selection activeCell="J4" sqref="J4:M10"/>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1381</v>
      </c>
      <c r="G11" s="332"/>
      <c r="H11" s="332"/>
      <c r="I11" s="333"/>
      <c r="J11" s="331" t="s">
        <v>1363</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541</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827</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1382</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15.75" customHeight="1" thickBot="1" x14ac:dyDescent="0.3">
      <c r="B27" s="398"/>
      <c r="C27" s="401"/>
      <c r="D27" s="402"/>
      <c r="E27" s="401"/>
      <c r="F27" s="402"/>
      <c r="G27" s="402"/>
      <c r="H27" s="404"/>
      <c r="I27" s="401"/>
      <c r="J27" s="404"/>
      <c r="K27" s="401"/>
      <c r="L27" s="402"/>
      <c r="M27" s="404"/>
    </row>
    <row r="28" spans="2:15" ht="36" customHeight="1" x14ac:dyDescent="0.25">
      <c r="B28" s="405">
        <v>21</v>
      </c>
      <c r="C28" s="312">
        <v>641903122</v>
      </c>
      <c r="D28" s="313"/>
      <c r="E28" s="322" t="s">
        <v>828</v>
      </c>
      <c r="F28" s="323"/>
      <c r="G28" s="323"/>
      <c r="H28" s="324"/>
      <c r="I28" s="318">
        <v>216.6</v>
      </c>
      <c r="J28" s="319"/>
      <c r="K28" s="322" t="s">
        <v>16</v>
      </c>
      <c r="L28" s="323"/>
      <c r="M28" s="324"/>
    </row>
    <row r="29" spans="2:15" ht="57" customHeight="1" thickBot="1" x14ac:dyDescent="0.3">
      <c r="B29" s="406"/>
      <c r="C29" s="314"/>
      <c r="D29" s="315"/>
      <c r="E29" s="328"/>
      <c r="F29" s="329"/>
      <c r="G29" s="329"/>
      <c r="H29" s="330"/>
      <c r="I29" s="320"/>
      <c r="J29" s="321"/>
      <c r="K29" s="328"/>
      <c r="L29" s="329"/>
      <c r="M29" s="330"/>
      <c r="O29" s="108"/>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82" customFormat="1" ht="25.5" customHeight="1" thickBot="1" x14ac:dyDescent="0.3">
      <c r="B35" s="370" t="s">
        <v>47</v>
      </c>
      <c r="C35" s="371"/>
      <c r="D35" s="371"/>
      <c r="E35" s="371"/>
      <c r="F35" s="371"/>
      <c r="G35" s="371"/>
      <c r="H35" s="371"/>
      <c r="I35" s="371"/>
      <c r="J35" s="371"/>
      <c r="K35" s="371"/>
      <c r="L35" s="371"/>
      <c r="M35" s="372"/>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2609153"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2609153" r:id="rId4"/>
      </mc:Fallback>
    </mc:AlternateContent>
  </oleObjects>
  <mc:AlternateContent xmlns:mc="http://schemas.openxmlformats.org/markup-compatibility/2006">
    <mc:Choice Requires="x14">
      <controls>
        <mc:AlternateContent xmlns:mc="http://schemas.openxmlformats.org/markup-compatibility/2006">
          <mc:Choice Requires="x14">
            <control shapeId="2609154"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2609155"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2609156"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2609157"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2609158"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69513-A69D-4169-A335-B4883BA216DE}">
  <sheetPr>
    <tabColor rgb="FFFF0000"/>
  </sheetPr>
  <dimension ref="B1:AU27"/>
  <sheetViews>
    <sheetView rightToLeft="1" view="pageBreakPreview" zoomScale="20" zoomScaleNormal="100" zoomScaleSheetLayoutView="20" workbookViewId="0">
      <selection activeCell="B5" sqref="B5:N5"/>
    </sheetView>
  </sheetViews>
  <sheetFormatPr defaultRowHeight="23.25" x14ac:dyDescent="0.35"/>
  <cols>
    <col min="2" max="2" width="39.28515625" customWidth="1"/>
    <col min="3" max="3" width="32" customWidth="1"/>
    <col min="4" max="4" width="20.42578125" customWidth="1"/>
    <col min="5" max="5" width="44.5703125" customWidth="1"/>
    <col min="6" max="6" width="103.5703125" style="5" customWidth="1"/>
    <col min="7" max="7" width="168.7109375" bestFit="1" customWidth="1"/>
    <col min="8" max="8" width="71.42578125" bestFit="1" customWidth="1"/>
    <col min="9" max="9" width="25.85546875" customWidth="1"/>
    <col min="10" max="10" width="84.42578125" bestFit="1" customWidth="1"/>
    <col min="11" max="11" width="108.7109375" bestFit="1" customWidth="1"/>
    <col min="12" max="12" width="127.28515625" bestFit="1" customWidth="1"/>
    <col min="13" max="13" width="103.7109375" bestFit="1" customWidth="1"/>
    <col min="14" max="14" width="65.140625" bestFit="1" customWidth="1"/>
    <col min="15" max="15" width="4.42578125" customWidth="1"/>
    <col min="23" max="23" width="0.85546875" customWidth="1"/>
    <col min="24" max="25" width="9.140625" hidden="1" customWidth="1"/>
    <col min="26" max="26" width="44.42578125" bestFit="1" customWidth="1"/>
    <col min="29" max="29" width="3.5703125" customWidth="1"/>
    <col min="30" max="33" width="9.140625" hidden="1" customWidth="1"/>
    <col min="36" max="36" width="49.85546875" customWidth="1"/>
    <col min="38" max="38" width="49.140625" customWidth="1"/>
  </cols>
  <sheetData>
    <row r="1" spans="2:47" ht="24" thickBot="1" x14ac:dyDescent="0.4"/>
    <row r="2" spans="2:47" ht="234" customHeight="1" x14ac:dyDescent="0.25">
      <c r="B2" s="440"/>
      <c r="C2" s="440"/>
      <c r="D2" s="440"/>
      <c r="E2" s="440"/>
      <c r="F2" s="440"/>
      <c r="G2" s="472" t="s">
        <v>1383</v>
      </c>
      <c r="H2" s="473"/>
      <c r="I2" s="473"/>
      <c r="J2" s="473"/>
      <c r="K2" s="474"/>
      <c r="L2" s="440"/>
      <c r="M2" s="440"/>
      <c r="N2" s="440"/>
    </row>
    <row r="3" spans="2:47" ht="409.5" customHeight="1" x14ac:dyDescent="0.25">
      <c r="B3" s="471"/>
      <c r="C3" s="471"/>
      <c r="D3" s="471"/>
      <c r="E3" s="471"/>
      <c r="F3" s="471"/>
      <c r="G3" s="475"/>
      <c r="H3" s="476"/>
      <c r="I3" s="476"/>
      <c r="J3" s="476"/>
      <c r="K3" s="477"/>
      <c r="L3" s="471"/>
      <c r="M3" s="471"/>
      <c r="N3" s="471"/>
    </row>
    <row r="4" spans="2:47" ht="222" customHeight="1" thickBot="1" x14ac:dyDescent="0.3">
      <c r="B4" s="441"/>
      <c r="C4" s="441"/>
      <c r="D4" s="441"/>
      <c r="E4" s="441"/>
      <c r="F4" s="441"/>
      <c r="G4" s="478"/>
      <c r="H4" s="479"/>
      <c r="I4" s="479"/>
      <c r="J4" s="479"/>
      <c r="K4" s="480"/>
      <c r="L4" s="441"/>
      <c r="M4" s="441"/>
      <c r="N4" s="441"/>
    </row>
    <row r="5" spans="2:47" ht="293.25" customHeight="1" thickBot="1" x14ac:dyDescent="0.3">
      <c r="B5" s="448" t="s">
        <v>1384</v>
      </c>
      <c r="C5" s="449"/>
      <c r="D5" s="449"/>
      <c r="E5" s="449"/>
      <c r="F5" s="449"/>
      <c r="G5" s="449"/>
      <c r="H5" s="449"/>
      <c r="I5" s="449"/>
      <c r="J5" s="449"/>
      <c r="K5" s="449"/>
      <c r="L5" s="449"/>
      <c r="M5" s="449"/>
      <c r="N5" s="450"/>
      <c r="V5" s="6"/>
      <c r="W5" s="6"/>
      <c r="X5" s="6"/>
      <c r="Y5" s="6"/>
      <c r="Z5" s="6"/>
      <c r="AA5" s="6"/>
      <c r="AB5" s="6"/>
      <c r="AC5" s="6"/>
      <c r="AD5" s="6"/>
      <c r="AE5" s="6"/>
      <c r="AF5" s="6"/>
      <c r="AG5" s="6"/>
      <c r="AH5" s="6"/>
      <c r="AI5" s="6"/>
      <c r="AJ5" s="6"/>
      <c r="AK5" s="6"/>
      <c r="AL5" s="6"/>
      <c r="AM5" s="6"/>
      <c r="AN5" s="6"/>
      <c r="AO5" s="6"/>
      <c r="AP5" s="6"/>
      <c r="AQ5" s="6"/>
      <c r="AR5" s="6"/>
      <c r="AS5" s="6"/>
      <c r="AT5" s="6"/>
      <c r="AU5" s="6"/>
    </row>
    <row r="6" spans="2:47" ht="180.75" customHeight="1" thickBot="1" x14ac:dyDescent="0.3">
      <c r="B6" s="481" t="s">
        <v>21</v>
      </c>
      <c r="C6" s="482"/>
      <c r="D6" s="482"/>
      <c r="E6" s="482"/>
      <c r="F6" s="482"/>
      <c r="G6" s="482"/>
      <c r="H6" s="482"/>
      <c r="I6" s="482"/>
      <c r="J6" s="482"/>
      <c r="K6" s="482"/>
      <c r="L6" s="482"/>
      <c r="M6" s="482"/>
      <c r="N6" s="483"/>
      <c r="V6" s="6"/>
      <c r="W6" s="6"/>
      <c r="X6" s="6"/>
      <c r="Y6" s="6"/>
      <c r="Z6" s="6"/>
      <c r="AA6" s="6"/>
      <c r="AB6" s="6"/>
      <c r="AC6" s="6"/>
      <c r="AD6" s="6"/>
      <c r="AE6" s="6"/>
      <c r="AF6" s="6"/>
      <c r="AG6" s="6"/>
      <c r="AH6" s="6"/>
      <c r="AI6" s="6"/>
      <c r="AJ6" s="6"/>
      <c r="AK6" s="6"/>
      <c r="AL6" s="6"/>
      <c r="AM6" s="6"/>
      <c r="AN6" s="6"/>
      <c r="AO6" s="6"/>
      <c r="AP6" s="6"/>
      <c r="AQ6" s="6"/>
      <c r="AR6" s="6"/>
      <c r="AS6" s="6"/>
      <c r="AT6" s="6"/>
      <c r="AU6" s="6"/>
    </row>
    <row r="7" spans="2:47" s="35" customFormat="1" ht="165.75" customHeight="1" thickBot="1" x14ac:dyDescent="1.1499999999999999">
      <c r="B7" s="236" t="s">
        <v>9</v>
      </c>
      <c r="C7" s="491" t="s">
        <v>11</v>
      </c>
      <c r="D7" s="491"/>
      <c r="E7" s="491"/>
      <c r="F7" s="491"/>
      <c r="G7" s="491"/>
      <c r="H7" s="237" t="s">
        <v>1320</v>
      </c>
      <c r="I7" s="237" t="s">
        <v>23</v>
      </c>
      <c r="J7" s="237" t="s">
        <v>24</v>
      </c>
      <c r="K7" s="237" t="s">
        <v>121</v>
      </c>
      <c r="L7" s="237" t="s">
        <v>1356</v>
      </c>
      <c r="M7" s="237" t="s">
        <v>1357</v>
      </c>
      <c r="N7" s="237" t="s">
        <v>1358</v>
      </c>
      <c r="Z7" s="209"/>
    </row>
    <row r="8" spans="2:47" s="218" customFormat="1" ht="200.1" customHeight="1" thickBot="1" x14ac:dyDescent="1.55">
      <c r="B8" s="42">
        <v>1</v>
      </c>
      <c r="C8" s="492" t="s">
        <v>944</v>
      </c>
      <c r="D8" s="493"/>
      <c r="E8" s="493"/>
      <c r="F8" s="493"/>
      <c r="G8" s="494"/>
      <c r="H8" s="233">
        <v>1.4176</v>
      </c>
      <c r="I8" s="72">
        <v>3</v>
      </c>
      <c r="J8" s="70" t="s">
        <v>514</v>
      </c>
      <c r="K8" s="70" t="s">
        <v>514</v>
      </c>
      <c r="L8" s="46">
        <v>0</v>
      </c>
      <c r="M8" s="49">
        <f>H8</f>
        <v>1.4176</v>
      </c>
      <c r="N8" s="88">
        <v>0</v>
      </c>
      <c r="Z8" s="219"/>
    </row>
    <row r="9" spans="2:47" s="218" customFormat="1" ht="200.1" customHeight="1" thickBot="1" x14ac:dyDescent="1.55">
      <c r="B9" s="42">
        <v>2</v>
      </c>
      <c r="C9" s="488" t="s">
        <v>203</v>
      </c>
      <c r="D9" s="489"/>
      <c r="E9" s="489"/>
      <c r="F9" s="490"/>
      <c r="G9" s="211" t="s">
        <v>182</v>
      </c>
      <c r="H9" s="102">
        <v>1.254</v>
      </c>
      <c r="I9" s="72">
        <v>18</v>
      </c>
      <c r="J9" s="100">
        <v>5460</v>
      </c>
      <c r="K9" s="100">
        <v>5460</v>
      </c>
      <c r="L9" s="99">
        <v>0</v>
      </c>
      <c r="M9" s="115">
        <f>ROUNDUP(H9*K9/1000,2)</f>
        <v>6.85</v>
      </c>
      <c r="N9" s="97">
        <v>0</v>
      </c>
      <c r="Z9" s="219"/>
    </row>
    <row r="10" spans="2:47" s="218" customFormat="1" ht="200.1" customHeight="1" thickBot="1" x14ac:dyDescent="1.55">
      <c r="B10" s="42">
        <v>3</v>
      </c>
      <c r="C10" s="492" t="s">
        <v>1369</v>
      </c>
      <c r="D10" s="493"/>
      <c r="E10" s="493"/>
      <c r="F10" s="493"/>
      <c r="G10" s="494"/>
      <c r="H10" s="233">
        <v>45.869</v>
      </c>
      <c r="I10" s="101">
        <v>1</v>
      </c>
      <c r="J10" s="230" t="s">
        <v>160</v>
      </c>
      <c r="K10" s="230" t="s">
        <v>160</v>
      </c>
      <c r="L10" s="116">
        <v>0.86899999999999999</v>
      </c>
      <c r="M10" s="49">
        <v>45.869</v>
      </c>
      <c r="N10" s="97">
        <v>0</v>
      </c>
      <c r="Z10" s="219"/>
      <c r="AG10" s="424" t="s">
        <v>1326</v>
      </c>
      <c r="AH10" s="424"/>
      <c r="AI10" s="424"/>
      <c r="AJ10" s="424"/>
      <c r="AK10" s="424"/>
      <c r="AL10" s="424"/>
      <c r="AM10" s="424"/>
      <c r="AN10" s="424"/>
      <c r="AO10" s="424"/>
      <c r="AP10" s="424"/>
    </row>
    <row r="11" spans="2:47" s="218" customFormat="1" ht="200.1" customHeight="1" thickBot="1" x14ac:dyDescent="1.55">
      <c r="B11" s="42">
        <v>4</v>
      </c>
      <c r="C11" s="488" t="s">
        <v>1370</v>
      </c>
      <c r="D11" s="489"/>
      <c r="E11" s="489"/>
      <c r="F11" s="490"/>
      <c r="G11" s="234" t="s">
        <v>76</v>
      </c>
      <c r="H11" s="102">
        <v>1.22</v>
      </c>
      <c r="I11" s="72">
        <v>1</v>
      </c>
      <c r="J11" s="100">
        <v>7579</v>
      </c>
      <c r="K11" s="100">
        <v>7579</v>
      </c>
      <c r="L11" s="99">
        <v>0</v>
      </c>
      <c r="M11" s="115">
        <f t="shared" ref="M11:M21" si="0">H11*K11/1000</f>
        <v>9.2463799999999985</v>
      </c>
      <c r="N11" s="97">
        <f t="shared" ref="N11:N21" si="1">ROUND(M11*I11-I11*L11,1)</f>
        <v>9.1999999999999993</v>
      </c>
      <c r="Z11" s="219"/>
    </row>
    <row r="12" spans="2:47" s="218" customFormat="1" ht="200.1" customHeight="1" thickBot="1" x14ac:dyDescent="1.55">
      <c r="B12" s="232">
        <v>5</v>
      </c>
      <c r="C12" s="488" t="s">
        <v>1371</v>
      </c>
      <c r="D12" s="489"/>
      <c r="E12" s="489"/>
      <c r="F12" s="490"/>
      <c r="G12" s="234" t="s">
        <v>76</v>
      </c>
      <c r="H12" s="102">
        <v>1.22</v>
      </c>
      <c r="I12" s="72">
        <v>1</v>
      </c>
      <c r="J12" s="100">
        <v>7869</v>
      </c>
      <c r="K12" s="100">
        <v>7869</v>
      </c>
      <c r="L12" s="99">
        <v>0</v>
      </c>
      <c r="M12" s="115">
        <f t="shared" si="0"/>
        <v>9.6001799999999999</v>
      </c>
      <c r="N12" s="97">
        <f t="shared" si="1"/>
        <v>9.6</v>
      </c>
    </row>
    <row r="13" spans="2:47" s="218" customFormat="1" ht="200.1" customHeight="1" thickBot="1" x14ac:dyDescent="1.55">
      <c r="B13" s="42">
        <v>6</v>
      </c>
      <c r="C13" s="488" t="s">
        <v>1372</v>
      </c>
      <c r="D13" s="489"/>
      <c r="E13" s="489"/>
      <c r="F13" s="490"/>
      <c r="G13" s="234" t="s">
        <v>76</v>
      </c>
      <c r="H13" s="102">
        <v>1.22</v>
      </c>
      <c r="I13" s="72">
        <v>1</v>
      </c>
      <c r="J13" s="100">
        <v>7579</v>
      </c>
      <c r="K13" s="100">
        <v>7579</v>
      </c>
      <c r="L13" s="99">
        <v>0</v>
      </c>
      <c r="M13" s="115">
        <f t="shared" si="0"/>
        <v>9.2463799999999985</v>
      </c>
      <c r="N13" s="97">
        <f t="shared" si="1"/>
        <v>9.1999999999999993</v>
      </c>
    </row>
    <row r="14" spans="2:47" s="218" customFormat="1" ht="200.1" customHeight="1" thickBot="1" x14ac:dyDescent="1.55">
      <c r="B14" s="232">
        <v>7</v>
      </c>
      <c r="C14" s="488" t="s">
        <v>1373</v>
      </c>
      <c r="D14" s="489"/>
      <c r="E14" s="489"/>
      <c r="F14" s="490"/>
      <c r="G14" s="234" t="s">
        <v>76</v>
      </c>
      <c r="H14" s="102">
        <v>1.22</v>
      </c>
      <c r="I14" s="72">
        <v>1</v>
      </c>
      <c r="J14" s="100">
        <v>7579</v>
      </c>
      <c r="K14" s="100">
        <v>7579</v>
      </c>
      <c r="L14" s="99">
        <v>0</v>
      </c>
      <c r="M14" s="115">
        <f t="shared" si="0"/>
        <v>9.2463799999999985</v>
      </c>
      <c r="N14" s="97">
        <f t="shared" si="1"/>
        <v>9.1999999999999993</v>
      </c>
      <c r="Z14" s="219"/>
    </row>
    <row r="15" spans="2:47" s="218" customFormat="1" ht="200.1" customHeight="1" thickBot="1" x14ac:dyDescent="1.55">
      <c r="B15" s="42">
        <v>8</v>
      </c>
      <c r="C15" s="488" t="s">
        <v>1374</v>
      </c>
      <c r="D15" s="489"/>
      <c r="E15" s="489"/>
      <c r="F15" s="490"/>
      <c r="G15" s="234" t="s">
        <v>76</v>
      </c>
      <c r="H15" s="102">
        <v>1.22</v>
      </c>
      <c r="I15" s="72">
        <v>2</v>
      </c>
      <c r="J15" s="100">
        <v>7829</v>
      </c>
      <c r="K15" s="100">
        <v>7829</v>
      </c>
      <c r="L15" s="99">
        <v>0</v>
      </c>
      <c r="M15" s="115">
        <f t="shared" si="0"/>
        <v>9.55138</v>
      </c>
      <c r="N15" s="97">
        <f t="shared" si="1"/>
        <v>19.100000000000001</v>
      </c>
      <c r="Z15" s="219"/>
    </row>
    <row r="16" spans="2:47" s="218" customFormat="1" ht="200.1" customHeight="1" thickBot="1" x14ac:dyDescent="1.55">
      <c r="B16" s="232">
        <v>9</v>
      </c>
      <c r="C16" s="488" t="s">
        <v>1375</v>
      </c>
      <c r="D16" s="489"/>
      <c r="E16" s="489"/>
      <c r="F16" s="490"/>
      <c r="G16" s="234" t="s">
        <v>76</v>
      </c>
      <c r="H16" s="102">
        <v>1.22</v>
      </c>
      <c r="I16" s="72">
        <v>1</v>
      </c>
      <c r="J16" s="100">
        <v>7869</v>
      </c>
      <c r="K16" s="100">
        <v>7869</v>
      </c>
      <c r="L16" s="99">
        <v>0</v>
      </c>
      <c r="M16" s="115">
        <f t="shared" si="0"/>
        <v>9.6001799999999999</v>
      </c>
      <c r="N16" s="97">
        <f t="shared" si="1"/>
        <v>9.6</v>
      </c>
      <c r="Z16" s="219"/>
    </row>
    <row r="17" spans="2:26" s="218" customFormat="1" ht="200.1" customHeight="1" thickBot="1" x14ac:dyDescent="1.55">
      <c r="B17" s="42">
        <v>10</v>
      </c>
      <c r="C17" s="488" t="s">
        <v>1376</v>
      </c>
      <c r="D17" s="489"/>
      <c r="E17" s="489"/>
      <c r="F17" s="490"/>
      <c r="G17" s="234" t="s">
        <v>76</v>
      </c>
      <c r="H17" s="102">
        <v>1.22</v>
      </c>
      <c r="I17" s="72">
        <v>1</v>
      </c>
      <c r="J17" s="100">
        <v>7579</v>
      </c>
      <c r="K17" s="100">
        <v>7579</v>
      </c>
      <c r="L17" s="99">
        <v>0</v>
      </c>
      <c r="M17" s="115">
        <f t="shared" si="0"/>
        <v>9.2463799999999985</v>
      </c>
      <c r="N17" s="97">
        <f t="shared" si="1"/>
        <v>9.1999999999999993</v>
      </c>
      <c r="Z17" s="219"/>
    </row>
    <row r="18" spans="2:26" s="218" customFormat="1" ht="200.1" customHeight="1" thickBot="1" x14ac:dyDescent="1.55">
      <c r="B18" s="232">
        <v>11</v>
      </c>
      <c r="C18" s="488" t="s">
        <v>1377</v>
      </c>
      <c r="D18" s="489"/>
      <c r="E18" s="489"/>
      <c r="F18" s="490"/>
      <c r="G18" s="234" t="s">
        <v>76</v>
      </c>
      <c r="H18" s="102">
        <v>1.22</v>
      </c>
      <c r="I18" s="72">
        <v>1</v>
      </c>
      <c r="J18" s="100">
        <v>6732</v>
      </c>
      <c r="K18" s="100">
        <v>6732</v>
      </c>
      <c r="L18" s="99">
        <v>0</v>
      </c>
      <c r="M18" s="115">
        <f t="shared" si="0"/>
        <v>8.2130399999999995</v>
      </c>
      <c r="N18" s="97">
        <f t="shared" si="1"/>
        <v>8.1999999999999993</v>
      </c>
      <c r="Z18" s="219"/>
    </row>
    <row r="19" spans="2:26" s="218" customFormat="1" ht="200.1" customHeight="1" thickBot="1" x14ac:dyDescent="1.55">
      <c r="B19" s="42">
        <v>12</v>
      </c>
      <c r="C19" s="488" t="s">
        <v>1378</v>
      </c>
      <c r="D19" s="489"/>
      <c r="E19" s="489"/>
      <c r="F19" s="490"/>
      <c r="G19" s="234" t="s">
        <v>76</v>
      </c>
      <c r="H19" s="102">
        <v>1.22</v>
      </c>
      <c r="I19" s="72">
        <v>1</v>
      </c>
      <c r="J19" s="100">
        <v>7829</v>
      </c>
      <c r="K19" s="100">
        <v>7829</v>
      </c>
      <c r="L19" s="99">
        <v>0</v>
      </c>
      <c r="M19" s="115">
        <f t="shared" si="0"/>
        <v>9.55138</v>
      </c>
      <c r="N19" s="97">
        <f t="shared" si="1"/>
        <v>9.6</v>
      </c>
      <c r="Z19" s="219"/>
    </row>
    <row r="20" spans="2:26" s="218" customFormat="1" ht="200.1" customHeight="1" thickBot="1" x14ac:dyDescent="1.55">
      <c r="B20" s="232">
        <v>13</v>
      </c>
      <c r="C20" s="488" t="s">
        <v>1379</v>
      </c>
      <c r="D20" s="489"/>
      <c r="E20" s="489"/>
      <c r="F20" s="490"/>
      <c r="G20" s="234" t="s">
        <v>76</v>
      </c>
      <c r="H20" s="102">
        <v>1.22</v>
      </c>
      <c r="I20" s="72">
        <v>1</v>
      </c>
      <c r="J20" s="100">
        <v>5118</v>
      </c>
      <c r="K20" s="100">
        <v>5118</v>
      </c>
      <c r="L20" s="99">
        <v>0</v>
      </c>
      <c r="M20" s="115">
        <f t="shared" si="0"/>
        <v>6.2439600000000004</v>
      </c>
      <c r="N20" s="97">
        <f t="shared" si="1"/>
        <v>6.2</v>
      </c>
      <c r="Z20" s="219"/>
    </row>
    <row r="21" spans="2:26" s="218" customFormat="1" ht="200.1" customHeight="1" thickBot="1" x14ac:dyDescent="1.55">
      <c r="B21" s="42">
        <v>14</v>
      </c>
      <c r="C21" s="488" t="s">
        <v>1380</v>
      </c>
      <c r="D21" s="489"/>
      <c r="E21" s="489"/>
      <c r="F21" s="490"/>
      <c r="G21" s="234" t="s">
        <v>76</v>
      </c>
      <c r="H21" s="102">
        <v>1.22</v>
      </c>
      <c r="I21" s="72">
        <v>1</v>
      </c>
      <c r="J21" s="100">
        <v>7579</v>
      </c>
      <c r="K21" s="100">
        <v>7579</v>
      </c>
      <c r="L21" s="99">
        <v>0</v>
      </c>
      <c r="M21" s="115">
        <f t="shared" si="0"/>
        <v>9.2463799999999985</v>
      </c>
      <c r="N21" s="97">
        <f t="shared" si="1"/>
        <v>9.1999999999999993</v>
      </c>
      <c r="Z21" s="219"/>
    </row>
    <row r="22" spans="2:26" s="50" customFormat="1" ht="200.1" customHeight="1" thickBot="1" x14ac:dyDescent="1.1000000000000001">
      <c r="B22" s="437" t="s">
        <v>30</v>
      </c>
      <c r="C22" s="438"/>
      <c r="D22" s="438"/>
      <c r="E22" s="438"/>
      <c r="F22" s="438"/>
      <c r="G22" s="438"/>
      <c r="H22" s="438"/>
      <c r="I22" s="438"/>
      <c r="J22" s="438"/>
      <c r="K22" s="438"/>
      <c r="L22" s="438"/>
      <c r="M22" s="439"/>
      <c r="N22" s="229">
        <f>SUM(N8:N21)</f>
        <v>108.3</v>
      </c>
    </row>
    <row r="23" spans="2:26" s="50" customFormat="1" ht="200.1" customHeight="1" thickBot="1" x14ac:dyDescent="1.1000000000000001">
      <c r="B23" s="437" t="s">
        <v>1351</v>
      </c>
      <c r="C23" s="438"/>
      <c r="D23" s="438"/>
      <c r="E23" s="438"/>
      <c r="F23" s="438"/>
      <c r="G23" s="438"/>
      <c r="H23" s="438"/>
      <c r="I23" s="438"/>
      <c r="J23" s="438"/>
      <c r="K23" s="438"/>
      <c r="L23" s="438"/>
      <c r="M23" s="439"/>
      <c r="N23" s="240">
        <f>N22*2</f>
        <v>216.6</v>
      </c>
    </row>
    <row r="24" spans="2:26" s="231" customFormat="1" ht="189.75" customHeight="1" x14ac:dyDescent="0.25">
      <c r="B24" s="495" t="s">
        <v>31</v>
      </c>
      <c r="C24" s="495"/>
      <c r="D24" s="495"/>
      <c r="E24" s="495"/>
      <c r="F24" s="495"/>
      <c r="G24" s="495"/>
      <c r="H24" s="495"/>
      <c r="I24" s="495" t="s">
        <v>32</v>
      </c>
      <c r="J24" s="495"/>
      <c r="K24" s="495"/>
      <c r="L24" s="495"/>
      <c r="M24" s="495"/>
      <c r="N24" s="495"/>
    </row>
    <row r="25" spans="2:26" s="51" customFormat="1" ht="409.5" customHeight="1" thickBot="1" x14ac:dyDescent="1.1499999999999999">
      <c r="B25" s="496"/>
      <c r="C25" s="496"/>
      <c r="D25" s="496"/>
      <c r="E25" s="496"/>
      <c r="F25" s="496"/>
      <c r="G25" s="496"/>
      <c r="H25" s="496"/>
      <c r="I25" s="496"/>
      <c r="J25" s="496"/>
      <c r="K25" s="496"/>
      <c r="L25" s="496"/>
      <c r="M25" s="496"/>
      <c r="N25" s="496"/>
    </row>
    <row r="26" spans="2:26" s="58" customFormat="1" ht="129.75" customHeight="1" thickBot="1" x14ac:dyDescent="1.1499999999999999">
      <c r="B26" s="53" t="s">
        <v>45</v>
      </c>
      <c r="C26" s="54"/>
      <c r="D26" s="54"/>
      <c r="E26" s="54"/>
      <c r="F26" s="54"/>
      <c r="G26" s="54"/>
      <c r="H26" s="54"/>
      <c r="I26" s="54"/>
      <c r="J26" s="54"/>
      <c r="K26" s="54"/>
      <c r="L26" s="54"/>
      <c r="M26" s="54"/>
      <c r="N26" s="55"/>
      <c r="O26" s="56"/>
      <c r="P26" s="68"/>
      <c r="Q26" s="35"/>
      <c r="R26" s="35"/>
    </row>
    <row r="27" spans="2:26" s="51" customFormat="1" ht="174.95" customHeight="1" x14ac:dyDescent="1.1000000000000001"/>
  </sheetData>
  <mergeCells count="27">
    <mergeCell ref="B23:M23"/>
    <mergeCell ref="B24:H25"/>
    <mergeCell ref="I24:N25"/>
    <mergeCell ref="C17:F17"/>
    <mergeCell ref="C18:F18"/>
    <mergeCell ref="C19:F19"/>
    <mergeCell ref="C20:F20"/>
    <mergeCell ref="C21:F21"/>
    <mergeCell ref="B22:M22"/>
    <mergeCell ref="C16:F16"/>
    <mergeCell ref="B6:N6"/>
    <mergeCell ref="C7:G7"/>
    <mergeCell ref="C8:G8"/>
    <mergeCell ref="C9:F9"/>
    <mergeCell ref="C10:G10"/>
    <mergeCell ref="C11:F11"/>
    <mergeCell ref="C12:F12"/>
    <mergeCell ref="C13:F13"/>
    <mergeCell ref="C14:F14"/>
    <mergeCell ref="C15:F15"/>
    <mergeCell ref="AG10:AP10"/>
    <mergeCell ref="B2:F3"/>
    <mergeCell ref="G2:K4"/>
    <mergeCell ref="L2:N3"/>
    <mergeCell ref="B4:F4"/>
    <mergeCell ref="L4:N4"/>
    <mergeCell ref="B5:N5"/>
  </mergeCells>
  <printOptions horizontalCentered="1" verticalCentered="1"/>
  <pageMargins left="0" right="0" top="0.74803149606299213" bottom="0.74803149606299213" header="0.31496062992125984" footer="0.31496062992125984"/>
  <pageSetup paperSize="9" scale="10" orientation="portrait" r:id="rId1"/>
  <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6D719-A213-4B32-83A3-01DC39AAA798}">
  <sheetPr>
    <tabColor rgb="FFFFC000"/>
    <pageSetUpPr fitToPage="1"/>
  </sheetPr>
  <dimension ref="A1:AG35"/>
  <sheetViews>
    <sheetView rightToLeft="1" view="pageBreakPreview" zoomScale="80" zoomScaleNormal="85" zoomScaleSheetLayoutView="80" workbookViewId="0">
      <selection activeCell="J4" sqref="J4:M10"/>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5" max="15" width="12.8554687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1385</v>
      </c>
      <c r="G11" s="332"/>
      <c r="H11" s="332"/>
      <c r="I11" s="333"/>
      <c r="J11" s="331" t="s">
        <v>1363</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541</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824</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1386</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9.75" customHeight="1" thickBot="1" x14ac:dyDescent="0.3">
      <c r="B27" s="398"/>
      <c r="C27" s="401"/>
      <c r="D27" s="402"/>
      <c r="E27" s="401"/>
      <c r="F27" s="402"/>
      <c r="G27" s="402"/>
      <c r="H27" s="404"/>
      <c r="I27" s="401"/>
      <c r="J27" s="404"/>
      <c r="K27" s="401"/>
      <c r="L27" s="402"/>
      <c r="M27" s="404"/>
    </row>
    <row r="28" spans="2:15" ht="36" customHeight="1" x14ac:dyDescent="0.25">
      <c r="B28" s="405">
        <v>17</v>
      </c>
      <c r="C28" s="312">
        <v>641903107</v>
      </c>
      <c r="D28" s="313"/>
      <c r="E28" s="322" t="s">
        <v>826</v>
      </c>
      <c r="F28" s="323"/>
      <c r="G28" s="323"/>
      <c r="H28" s="324"/>
      <c r="I28" s="318">
        <v>561.79999999999995</v>
      </c>
      <c r="J28" s="319"/>
      <c r="K28" s="322" t="s">
        <v>16</v>
      </c>
      <c r="L28" s="323"/>
      <c r="M28" s="324"/>
    </row>
    <row r="29" spans="2:15" ht="45" customHeight="1" thickBot="1" x14ac:dyDescent="0.3">
      <c r="B29" s="406"/>
      <c r="C29" s="314"/>
      <c r="D29" s="315"/>
      <c r="E29" s="328"/>
      <c r="F29" s="329"/>
      <c r="G29" s="329"/>
      <c r="H29" s="330"/>
      <c r="I29" s="320"/>
      <c r="J29" s="321"/>
      <c r="K29" s="328"/>
      <c r="L29" s="329"/>
      <c r="M29" s="330"/>
      <c r="O29" s="192"/>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85" customFormat="1" ht="25.5" customHeight="1" thickBot="1" x14ac:dyDescent="0.3">
      <c r="A35" s="84"/>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2611201"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2611201" r:id="rId4"/>
      </mc:Fallback>
    </mc:AlternateContent>
  </oleObjects>
  <mc:AlternateContent xmlns:mc="http://schemas.openxmlformats.org/markup-compatibility/2006">
    <mc:Choice Requires="x14">
      <controls>
        <mc:AlternateContent xmlns:mc="http://schemas.openxmlformats.org/markup-compatibility/2006">
          <mc:Choice Requires="x14">
            <control shapeId="2611202"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2611203"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2611204"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2611205"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2611206"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4B3D2-ECC8-42A5-B8AB-E5531FFD90E5}">
  <sheetPr>
    <tabColor rgb="FFFFC000"/>
  </sheetPr>
  <dimension ref="B1:AU27"/>
  <sheetViews>
    <sheetView rightToLeft="1" view="pageBreakPreview" topLeftCell="A16" zoomScale="20" zoomScaleNormal="100" zoomScaleSheetLayoutView="20" workbookViewId="0">
      <selection activeCell="A23" sqref="A23:XFD23"/>
    </sheetView>
  </sheetViews>
  <sheetFormatPr defaultRowHeight="23.25" x14ac:dyDescent="0.35"/>
  <cols>
    <col min="2" max="2" width="39.28515625" customWidth="1"/>
    <col min="3" max="3" width="32" customWidth="1"/>
    <col min="4" max="4" width="20.42578125" customWidth="1"/>
    <col min="5" max="5" width="44.5703125" customWidth="1"/>
    <col min="6" max="6" width="103.5703125" style="5" customWidth="1"/>
    <col min="7" max="7" width="168.7109375" bestFit="1" customWidth="1"/>
    <col min="8" max="8" width="71.42578125" bestFit="1" customWidth="1"/>
    <col min="9" max="9" width="25.85546875" customWidth="1"/>
    <col min="10" max="10" width="84.42578125" bestFit="1" customWidth="1"/>
    <col min="11" max="11" width="108.7109375" bestFit="1" customWidth="1"/>
    <col min="12" max="12" width="127.28515625" bestFit="1" customWidth="1"/>
    <col min="13" max="13" width="103.7109375" bestFit="1" customWidth="1"/>
    <col min="14" max="14" width="65.140625" bestFit="1" customWidth="1"/>
    <col min="15" max="15" width="4.42578125" customWidth="1"/>
    <col min="23" max="23" width="0.85546875" customWidth="1"/>
    <col min="24" max="25" width="9.140625" hidden="1" customWidth="1"/>
    <col min="26" max="26" width="44.42578125" bestFit="1" customWidth="1"/>
    <col min="29" max="29" width="3.5703125" customWidth="1"/>
    <col min="30" max="33" width="9.140625" hidden="1" customWidth="1"/>
    <col min="36" max="36" width="49.85546875" customWidth="1"/>
    <col min="38" max="38" width="49.140625" customWidth="1"/>
  </cols>
  <sheetData>
    <row r="1" spans="2:47" ht="24" thickBot="1" x14ac:dyDescent="0.4"/>
    <row r="2" spans="2:47" ht="234" customHeight="1" x14ac:dyDescent="0.25">
      <c r="B2" s="440"/>
      <c r="C2" s="440"/>
      <c r="D2" s="440"/>
      <c r="E2" s="440"/>
      <c r="F2" s="440"/>
      <c r="G2" s="472" t="s">
        <v>1387</v>
      </c>
      <c r="H2" s="473"/>
      <c r="I2" s="473"/>
      <c r="J2" s="473"/>
      <c r="K2" s="474"/>
      <c r="L2" s="440"/>
      <c r="M2" s="440"/>
      <c r="N2" s="440"/>
    </row>
    <row r="3" spans="2:47" ht="409.5" customHeight="1" x14ac:dyDescent="0.25">
      <c r="B3" s="471"/>
      <c r="C3" s="471"/>
      <c r="D3" s="471"/>
      <c r="E3" s="471"/>
      <c r="F3" s="471"/>
      <c r="G3" s="475"/>
      <c r="H3" s="476"/>
      <c r="I3" s="476"/>
      <c r="J3" s="476"/>
      <c r="K3" s="477"/>
      <c r="L3" s="471"/>
      <c r="M3" s="471"/>
      <c r="N3" s="471"/>
    </row>
    <row r="4" spans="2:47" ht="222" customHeight="1" thickBot="1" x14ac:dyDescent="0.3">
      <c r="B4" s="441"/>
      <c r="C4" s="441"/>
      <c r="D4" s="441"/>
      <c r="E4" s="441"/>
      <c r="F4" s="441"/>
      <c r="G4" s="478"/>
      <c r="H4" s="479"/>
      <c r="I4" s="479"/>
      <c r="J4" s="479"/>
      <c r="K4" s="480"/>
      <c r="L4" s="441"/>
      <c r="M4" s="441"/>
      <c r="N4" s="441"/>
    </row>
    <row r="5" spans="2:47" ht="181.5" customHeight="1" thickBot="1" x14ac:dyDescent="0.3">
      <c r="B5" s="448" t="s">
        <v>823</v>
      </c>
      <c r="C5" s="449"/>
      <c r="D5" s="449"/>
      <c r="E5" s="449"/>
      <c r="F5" s="449"/>
      <c r="G5" s="449"/>
      <c r="H5" s="449"/>
      <c r="I5" s="449"/>
      <c r="J5" s="449"/>
      <c r="K5" s="449"/>
      <c r="L5" s="449"/>
      <c r="M5" s="449"/>
      <c r="N5" s="450"/>
      <c r="V5" s="6"/>
      <c r="W5" s="6"/>
      <c r="X5" s="6"/>
      <c r="Y5" s="6"/>
      <c r="Z5" s="6"/>
      <c r="AA5" s="6"/>
      <c r="AB5" s="6"/>
      <c r="AC5" s="6"/>
      <c r="AD5" s="6"/>
      <c r="AE5" s="6"/>
      <c r="AF5" s="6"/>
      <c r="AG5" s="6"/>
      <c r="AH5" s="6"/>
      <c r="AI5" s="6"/>
      <c r="AJ5" s="6"/>
      <c r="AK5" s="6"/>
      <c r="AL5" s="6"/>
      <c r="AM5" s="6"/>
      <c r="AN5" s="6"/>
      <c r="AO5" s="6"/>
      <c r="AP5" s="6"/>
      <c r="AQ5" s="6"/>
      <c r="AR5" s="6"/>
      <c r="AS5" s="6"/>
      <c r="AT5" s="6"/>
      <c r="AU5" s="6"/>
    </row>
    <row r="6" spans="2:47" ht="180.75" customHeight="1" thickBot="1" x14ac:dyDescent="0.3">
      <c r="B6" s="481" t="s">
        <v>21</v>
      </c>
      <c r="C6" s="482"/>
      <c r="D6" s="482"/>
      <c r="E6" s="482"/>
      <c r="F6" s="482"/>
      <c r="G6" s="482"/>
      <c r="H6" s="482"/>
      <c r="I6" s="482"/>
      <c r="J6" s="482"/>
      <c r="K6" s="482"/>
      <c r="L6" s="482"/>
      <c r="M6" s="482"/>
      <c r="N6" s="483"/>
      <c r="V6" s="6"/>
      <c r="W6" s="6"/>
      <c r="X6" s="6"/>
      <c r="Y6" s="6"/>
      <c r="Z6" s="6"/>
      <c r="AA6" s="6"/>
      <c r="AB6" s="6"/>
      <c r="AC6" s="6"/>
      <c r="AD6" s="6"/>
      <c r="AE6" s="6"/>
      <c r="AF6" s="6"/>
      <c r="AG6" s="6"/>
      <c r="AH6" s="6"/>
      <c r="AI6" s="6"/>
      <c r="AJ6" s="6"/>
      <c r="AK6" s="6"/>
      <c r="AL6" s="6"/>
      <c r="AM6" s="6"/>
      <c r="AN6" s="6"/>
      <c r="AO6" s="6"/>
      <c r="AP6" s="6"/>
      <c r="AQ6" s="6"/>
      <c r="AR6" s="6"/>
      <c r="AS6" s="6"/>
      <c r="AT6" s="6"/>
      <c r="AU6" s="6"/>
    </row>
    <row r="7" spans="2:47" s="35" customFormat="1" ht="165.75" customHeight="1" thickBot="1" x14ac:dyDescent="1.1499999999999999">
      <c r="B7" s="236" t="s">
        <v>9</v>
      </c>
      <c r="C7" s="491" t="s">
        <v>11</v>
      </c>
      <c r="D7" s="491"/>
      <c r="E7" s="491"/>
      <c r="F7" s="491"/>
      <c r="G7" s="491"/>
      <c r="H7" s="237" t="s">
        <v>1320</v>
      </c>
      <c r="I7" s="237" t="s">
        <v>23</v>
      </c>
      <c r="J7" s="237" t="s">
        <v>24</v>
      </c>
      <c r="K7" s="237" t="s">
        <v>121</v>
      </c>
      <c r="L7" s="237" t="s">
        <v>1356</v>
      </c>
      <c r="M7" s="237" t="s">
        <v>1357</v>
      </c>
      <c r="N7" s="237" t="s">
        <v>1358</v>
      </c>
      <c r="Z7" s="209"/>
    </row>
    <row r="8" spans="2:47" s="218" customFormat="1" ht="200.1" customHeight="1" thickBot="1" x14ac:dyDescent="1.55">
      <c r="B8" s="42">
        <v>1</v>
      </c>
      <c r="C8" s="492" t="s">
        <v>944</v>
      </c>
      <c r="D8" s="493"/>
      <c r="E8" s="493"/>
      <c r="F8" s="493"/>
      <c r="G8" s="494"/>
      <c r="H8" s="233">
        <v>1.4176</v>
      </c>
      <c r="I8" s="72">
        <v>3</v>
      </c>
      <c r="J8" s="70" t="s">
        <v>514</v>
      </c>
      <c r="K8" s="70" t="s">
        <v>514</v>
      </c>
      <c r="L8" s="46">
        <v>0</v>
      </c>
      <c r="M8" s="49">
        <f>H8</f>
        <v>1.4176</v>
      </c>
      <c r="N8" s="88">
        <f t="shared" ref="N8:N21" si="0">ROUND(M8*I8-I8*L8,1)</f>
        <v>4.3</v>
      </c>
      <c r="Z8" s="219"/>
    </row>
    <row r="9" spans="2:47" s="218" customFormat="1" ht="200.1" customHeight="1" thickBot="1" x14ac:dyDescent="1.55">
      <c r="B9" s="42">
        <v>2</v>
      </c>
      <c r="C9" s="488" t="s">
        <v>203</v>
      </c>
      <c r="D9" s="489"/>
      <c r="E9" s="489"/>
      <c r="F9" s="490"/>
      <c r="G9" s="211" t="s">
        <v>182</v>
      </c>
      <c r="H9" s="102">
        <v>1.254</v>
      </c>
      <c r="I9" s="72">
        <v>18</v>
      </c>
      <c r="J9" s="100">
        <v>5460</v>
      </c>
      <c r="K9" s="100">
        <v>5460</v>
      </c>
      <c r="L9" s="99">
        <v>0</v>
      </c>
      <c r="M9" s="115">
        <f>ROUNDUP(H9*K9/1000,2)</f>
        <v>6.85</v>
      </c>
      <c r="N9" s="97">
        <f t="shared" ref="N9" si="1">M9*I9-L9*I9</f>
        <v>123.3</v>
      </c>
      <c r="Z9" s="219"/>
    </row>
    <row r="10" spans="2:47" s="218" customFormat="1" ht="200.1" customHeight="1" thickBot="1" x14ac:dyDescent="1.55">
      <c r="B10" s="42">
        <v>3</v>
      </c>
      <c r="C10" s="492" t="s">
        <v>1369</v>
      </c>
      <c r="D10" s="493"/>
      <c r="E10" s="493"/>
      <c r="F10" s="493"/>
      <c r="G10" s="494"/>
      <c r="H10" s="233">
        <v>45.869</v>
      </c>
      <c r="I10" s="101">
        <v>1</v>
      </c>
      <c r="J10" s="230" t="s">
        <v>160</v>
      </c>
      <c r="K10" s="230" t="s">
        <v>160</v>
      </c>
      <c r="L10" s="116">
        <v>0.86899999999999999</v>
      </c>
      <c r="M10" s="49">
        <v>45.869</v>
      </c>
      <c r="N10" s="97">
        <f t="shared" si="0"/>
        <v>45</v>
      </c>
      <c r="Z10" s="219"/>
      <c r="AG10" s="424" t="s">
        <v>1326</v>
      </c>
      <c r="AH10" s="424"/>
      <c r="AI10" s="424"/>
      <c r="AJ10" s="424"/>
      <c r="AK10" s="424"/>
      <c r="AL10" s="424"/>
      <c r="AM10" s="424"/>
      <c r="AN10" s="424"/>
      <c r="AO10" s="424"/>
      <c r="AP10" s="424"/>
    </row>
    <row r="11" spans="2:47" s="218" customFormat="1" ht="200.1" customHeight="1" thickBot="1" x14ac:dyDescent="1.55">
      <c r="B11" s="42">
        <v>4</v>
      </c>
      <c r="C11" s="488" t="s">
        <v>1370</v>
      </c>
      <c r="D11" s="489"/>
      <c r="E11" s="489"/>
      <c r="F11" s="490"/>
      <c r="G11" s="234" t="s">
        <v>76</v>
      </c>
      <c r="H11" s="102">
        <v>1.22</v>
      </c>
      <c r="I11" s="72">
        <v>1</v>
      </c>
      <c r="J11" s="100">
        <v>7579</v>
      </c>
      <c r="K11" s="100">
        <v>7579</v>
      </c>
      <c r="L11" s="99">
        <v>0</v>
      </c>
      <c r="M11" s="115">
        <f t="shared" ref="M11:M21" si="2">H11*K11/1000</f>
        <v>9.2463799999999985</v>
      </c>
      <c r="N11" s="97">
        <f t="shared" si="0"/>
        <v>9.1999999999999993</v>
      </c>
      <c r="Z11" s="219"/>
    </row>
    <row r="12" spans="2:47" s="218" customFormat="1" ht="200.1" customHeight="1" thickBot="1" x14ac:dyDescent="1.55">
      <c r="B12" s="232">
        <v>5</v>
      </c>
      <c r="C12" s="488" t="s">
        <v>1371</v>
      </c>
      <c r="D12" s="489"/>
      <c r="E12" s="489"/>
      <c r="F12" s="490"/>
      <c r="G12" s="234" t="s">
        <v>76</v>
      </c>
      <c r="H12" s="102">
        <v>1.22</v>
      </c>
      <c r="I12" s="72">
        <v>1</v>
      </c>
      <c r="J12" s="100">
        <v>7869</v>
      </c>
      <c r="K12" s="100">
        <v>7869</v>
      </c>
      <c r="L12" s="99">
        <v>0</v>
      </c>
      <c r="M12" s="115">
        <f t="shared" si="2"/>
        <v>9.6001799999999999</v>
      </c>
      <c r="N12" s="97">
        <f t="shared" si="0"/>
        <v>9.6</v>
      </c>
    </row>
    <row r="13" spans="2:47" s="218" customFormat="1" ht="200.1" customHeight="1" thickBot="1" x14ac:dyDescent="1.55">
      <c r="B13" s="42">
        <v>6</v>
      </c>
      <c r="C13" s="488" t="s">
        <v>1372</v>
      </c>
      <c r="D13" s="489"/>
      <c r="E13" s="489"/>
      <c r="F13" s="490"/>
      <c r="G13" s="234" t="s">
        <v>76</v>
      </c>
      <c r="H13" s="102">
        <v>1.22</v>
      </c>
      <c r="I13" s="72">
        <v>1</v>
      </c>
      <c r="J13" s="100">
        <v>7579</v>
      </c>
      <c r="K13" s="100">
        <v>7579</v>
      </c>
      <c r="L13" s="99">
        <v>0</v>
      </c>
      <c r="M13" s="115">
        <f t="shared" si="2"/>
        <v>9.2463799999999985</v>
      </c>
      <c r="N13" s="97">
        <f t="shared" si="0"/>
        <v>9.1999999999999993</v>
      </c>
    </row>
    <row r="14" spans="2:47" s="218" customFormat="1" ht="200.1" customHeight="1" thickBot="1" x14ac:dyDescent="1.55">
      <c r="B14" s="232">
        <v>7</v>
      </c>
      <c r="C14" s="488" t="s">
        <v>1373</v>
      </c>
      <c r="D14" s="489"/>
      <c r="E14" s="489"/>
      <c r="F14" s="490"/>
      <c r="G14" s="234" t="s">
        <v>76</v>
      </c>
      <c r="H14" s="102">
        <v>1.22</v>
      </c>
      <c r="I14" s="72">
        <v>1</v>
      </c>
      <c r="J14" s="100">
        <v>7579</v>
      </c>
      <c r="K14" s="100">
        <v>7579</v>
      </c>
      <c r="L14" s="99">
        <v>0</v>
      </c>
      <c r="M14" s="115">
        <f t="shared" si="2"/>
        <v>9.2463799999999985</v>
      </c>
      <c r="N14" s="97">
        <f t="shared" si="0"/>
        <v>9.1999999999999993</v>
      </c>
      <c r="Z14" s="219"/>
    </row>
    <row r="15" spans="2:47" s="218" customFormat="1" ht="200.1" customHeight="1" thickBot="1" x14ac:dyDescent="1.55">
      <c r="B15" s="42">
        <v>8</v>
      </c>
      <c r="C15" s="488" t="s">
        <v>1374</v>
      </c>
      <c r="D15" s="489"/>
      <c r="E15" s="489"/>
      <c r="F15" s="490"/>
      <c r="G15" s="234" t="s">
        <v>76</v>
      </c>
      <c r="H15" s="102">
        <v>1.22</v>
      </c>
      <c r="I15" s="72">
        <v>2</v>
      </c>
      <c r="J15" s="100">
        <v>7829</v>
      </c>
      <c r="K15" s="100">
        <v>7829</v>
      </c>
      <c r="L15" s="99">
        <v>0</v>
      </c>
      <c r="M15" s="115">
        <f t="shared" si="2"/>
        <v>9.55138</v>
      </c>
      <c r="N15" s="97">
        <f t="shared" si="0"/>
        <v>19.100000000000001</v>
      </c>
      <c r="Z15" s="219"/>
    </row>
    <row r="16" spans="2:47" s="218" customFormat="1" ht="200.1" customHeight="1" thickBot="1" x14ac:dyDescent="1.55">
      <c r="B16" s="232">
        <v>9</v>
      </c>
      <c r="C16" s="488" t="s">
        <v>1375</v>
      </c>
      <c r="D16" s="489"/>
      <c r="E16" s="489"/>
      <c r="F16" s="490"/>
      <c r="G16" s="234" t="s">
        <v>76</v>
      </c>
      <c r="H16" s="102">
        <v>1.22</v>
      </c>
      <c r="I16" s="72">
        <v>1</v>
      </c>
      <c r="J16" s="100">
        <v>7869</v>
      </c>
      <c r="K16" s="100">
        <v>7869</v>
      </c>
      <c r="L16" s="99">
        <v>0</v>
      </c>
      <c r="M16" s="115">
        <f t="shared" si="2"/>
        <v>9.6001799999999999</v>
      </c>
      <c r="N16" s="97">
        <f t="shared" si="0"/>
        <v>9.6</v>
      </c>
      <c r="Z16" s="219"/>
    </row>
    <row r="17" spans="2:26" s="218" customFormat="1" ht="200.1" customHeight="1" thickBot="1" x14ac:dyDescent="1.55">
      <c r="B17" s="42">
        <v>10</v>
      </c>
      <c r="C17" s="488" t="s">
        <v>1376</v>
      </c>
      <c r="D17" s="489"/>
      <c r="E17" s="489"/>
      <c r="F17" s="490"/>
      <c r="G17" s="234" t="s">
        <v>76</v>
      </c>
      <c r="H17" s="102">
        <v>1.22</v>
      </c>
      <c r="I17" s="72">
        <v>1</v>
      </c>
      <c r="J17" s="100">
        <v>7579</v>
      </c>
      <c r="K17" s="100">
        <v>7579</v>
      </c>
      <c r="L17" s="99">
        <v>0</v>
      </c>
      <c r="M17" s="115">
        <f t="shared" si="2"/>
        <v>9.2463799999999985</v>
      </c>
      <c r="N17" s="97">
        <f t="shared" si="0"/>
        <v>9.1999999999999993</v>
      </c>
      <c r="Z17" s="219"/>
    </row>
    <row r="18" spans="2:26" s="218" customFormat="1" ht="200.1" customHeight="1" thickBot="1" x14ac:dyDescent="1.55">
      <c r="B18" s="232">
        <v>11</v>
      </c>
      <c r="C18" s="488" t="s">
        <v>1377</v>
      </c>
      <c r="D18" s="489"/>
      <c r="E18" s="489"/>
      <c r="F18" s="490"/>
      <c r="G18" s="234" t="s">
        <v>76</v>
      </c>
      <c r="H18" s="102">
        <v>1.22</v>
      </c>
      <c r="I18" s="72">
        <v>1</v>
      </c>
      <c r="J18" s="100">
        <v>6732</v>
      </c>
      <c r="K18" s="100">
        <v>6732</v>
      </c>
      <c r="L18" s="99">
        <v>0</v>
      </c>
      <c r="M18" s="115">
        <f t="shared" si="2"/>
        <v>8.2130399999999995</v>
      </c>
      <c r="N18" s="97">
        <f t="shared" si="0"/>
        <v>8.1999999999999993</v>
      </c>
      <c r="Z18" s="219"/>
    </row>
    <row r="19" spans="2:26" s="218" customFormat="1" ht="200.1" customHeight="1" thickBot="1" x14ac:dyDescent="1.55">
      <c r="B19" s="42">
        <v>12</v>
      </c>
      <c r="C19" s="488" t="s">
        <v>1378</v>
      </c>
      <c r="D19" s="489"/>
      <c r="E19" s="489"/>
      <c r="F19" s="490"/>
      <c r="G19" s="234" t="s">
        <v>76</v>
      </c>
      <c r="H19" s="102">
        <v>1.22</v>
      </c>
      <c r="I19" s="72">
        <v>1</v>
      </c>
      <c r="J19" s="100">
        <v>7829</v>
      </c>
      <c r="K19" s="100">
        <v>7829</v>
      </c>
      <c r="L19" s="99">
        <v>0</v>
      </c>
      <c r="M19" s="115">
        <f t="shared" si="2"/>
        <v>9.55138</v>
      </c>
      <c r="N19" s="97">
        <f t="shared" si="0"/>
        <v>9.6</v>
      </c>
      <c r="Z19" s="219"/>
    </row>
    <row r="20" spans="2:26" s="218" customFormat="1" ht="200.1" customHeight="1" thickBot="1" x14ac:dyDescent="1.55">
      <c r="B20" s="232">
        <v>13</v>
      </c>
      <c r="C20" s="488" t="s">
        <v>1379</v>
      </c>
      <c r="D20" s="489"/>
      <c r="E20" s="489"/>
      <c r="F20" s="490"/>
      <c r="G20" s="234" t="s">
        <v>76</v>
      </c>
      <c r="H20" s="102">
        <v>1.22</v>
      </c>
      <c r="I20" s="72">
        <v>1</v>
      </c>
      <c r="J20" s="100">
        <v>5118</v>
      </c>
      <c r="K20" s="100">
        <v>5118</v>
      </c>
      <c r="L20" s="99">
        <v>0</v>
      </c>
      <c r="M20" s="115">
        <f t="shared" si="2"/>
        <v>6.2439600000000004</v>
      </c>
      <c r="N20" s="97">
        <f t="shared" si="0"/>
        <v>6.2</v>
      </c>
      <c r="Z20" s="219"/>
    </row>
    <row r="21" spans="2:26" s="218" customFormat="1" ht="200.1" customHeight="1" thickBot="1" x14ac:dyDescent="1.55">
      <c r="B21" s="42">
        <v>14</v>
      </c>
      <c r="C21" s="488" t="s">
        <v>1380</v>
      </c>
      <c r="D21" s="489"/>
      <c r="E21" s="489"/>
      <c r="F21" s="490"/>
      <c r="G21" s="234" t="s">
        <v>76</v>
      </c>
      <c r="H21" s="102">
        <v>1.22</v>
      </c>
      <c r="I21" s="72">
        <v>1</v>
      </c>
      <c r="J21" s="100">
        <v>7579</v>
      </c>
      <c r="K21" s="100">
        <v>7579</v>
      </c>
      <c r="L21" s="99">
        <v>0</v>
      </c>
      <c r="M21" s="115">
        <f t="shared" si="2"/>
        <v>9.2463799999999985</v>
      </c>
      <c r="N21" s="97">
        <f t="shared" si="0"/>
        <v>9.1999999999999993</v>
      </c>
      <c r="Z21" s="219"/>
    </row>
    <row r="22" spans="2:26" s="50" customFormat="1" ht="200.1" customHeight="1" thickBot="1" x14ac:dyDescent="1.1000000000000001">
      <c r="B22" s="437" t="s">
        <v>30</v>
      </c>
      <c r="C22" s="438"/>
      <c r="D22" s="438"/>
      <c r="E22" s="438"/>
      <c r="F22" s="438"/>
      <c r="G22" s="438"/>
      <c r="H22" s="438"/>
      <c r="I22" s="438"/>
      <c r="J22" s="438"/>
      <c r="K22" s="438"/>
      <c r="L22" s="438"/>
      <c r="M22" s="439"/>
      <c r="N22" s="229">
        <f>SUM(N8:N21)</f>
        <v>280.89999999999992</v>
      </c>
    </row>
    <row r="23" spans="2:26" s="50" customFormat="1" ht="200.1" customHeight="1" thickBot="1" x14ac:dyDescent="1.1000000000000001">
      <c r="B23" s="437" t="s">
        <v>1351</v>
      </c>
      <c r="C23" s="438"/>
      <c r="D23" s="438"/>
      <c r="E23" s="438"/>
      <c r="F23" s="438"/>
      <c r="G23" s="438"/>
      <c r="H23" s="438"/>
      <c r="I23" s="438"/>
      <c r="J23" s="438"/>
      <c r="K23" s="438"/>
      <c r="L23" s="438"/>
      <c r="M23" s="439"/>
      <c r="N23" s="240">
        <f>N22*2</f>
        <v>561.79999999999984</v>
      </c>
    </row>
    <row r="24" spans="2:26" s="231" customFormat="1" ht="189.75" customHeight="1" x14ac:dyDescent="0.25">
      <c r="B24" s="495" t="s">
        <v>31</v>
      </c>
      <c r="C24" s="495"/>
      <c r="D24" s="495"/>
      <c r="E24" s="495"/>
      <c r="F24" s="495"/>
      <c r="G24" s="495"/>
      <c r="H24" s="495"/>
      <c r="I24" s="495" t="s">
        <v>32</v>
      </c>
      <c r="J24" s="495"/>
      <c r="K24" s="495"/>
      <c r="L24" s="495"/>
      <c r="M24" s="495"/>
      <c r="N24" s="495"/>
    </row>
    <row r="25" spans="2:26" s="51" customFormat="1" ht="409.5" customHeight="1" thickBot="1" x14ac:dyDescent="1.1499999999999999">
      <c r="B25" s="496"/>
      <c r="C25" s="496"/>
      <c r="D25" s="496"/>
      <c r="E25" s="496"/>
      <c r="F25" s="496"/>
      <c r="G25" s="496"/>
      <c r="H25" s="496"/>
      <c r="I25" s="496"/>
      <c r="J25" s="496"/>
      <c r="K25" s="496"/>
      <c r="L25" s="496"/>
      <c r="M25" s="496"/>
      <c r="N25" s="496"/>
    </row>
    <row r="26" spans="2:26" s="58" customFormat="1" ht="129.75" customHeight="1" thickBot="1" x14ac:dyDescent="1.1499999999999999">
      <c r="B26" s="53" t="s">
        <v>45</v>
      </c>
      <c r="C26" s="54"/>
      <c r="D26" s="54"/>
      <c r="E26" s="54"/>
      <c r="F26" s="54"/>
      <c r="G26" s="54"/>
      <c r="H26" s="54"/>
      <c r="I26" s="54"/>
      <c r="J26" s="54"/>
      <c r="K26" s="54"/>
      <c r="L26" s="54"/>
      <c r="M26" s="54"/>
      <c r="N26" s="55"/>
      <c r="O26" s="56"/>
      <c r="P26" s="68"/>
      <c r="Q26" s="35"/>
      <c r="R26" s="35"/>
    </row>
    <row r="27" spans="2:26" s="51" customFormat="1" ht="174.95" customHeight="1" x14ac:dyDescent="1.1000000000000001"/>
  </sheetData>
  <mergeCells count="27">
    <mergeCell ref="B23:M23"/>
    <mergeCell ref="B24:H25"/>
    <mergeCell ref="I24:N25"/>
    <mergeCell ref="C17:F17"/>
    <mergeCell ref="C18:F18"/>
    <mergeCell ref="C19:F19"/>
    <mergeCell ref="C20:F20"/>
    <mergeCell ref="C21:F21"/>
    <mergeCell ref="B22:M22"/>
    <mergeCell ref="C16:F16"/>
    <mergeCell ref="B6:N6"/>
    <mergeCell ref="C7:G7"/>
    <mergeCell ref="C8:G8"/>
    <mergeCell ref="C9:F9"/>
    <mergeCell ref="C10:G10"/>
    <mergeCell ref="C11:F11"/>
    <mergeCell ref="C12:F12"/>
    <mergeCell ref="C13:F13"/>
    <mergeCell ref="C14:F14"/>
    <mergeCell ref="C15:F15"/>
    <mergeCell ref="AG10:AP10"/>
    <mergeCell ref="B2:F3"/>
    <mergeCell ref="G2:K4"/>
    <mergeCell ref="L2:N3"/>
    <mergeCell ref="B4:F4"/>
    <mergeCell ref="L4:N4"/>
    <mergeCell ref="B5:N5"/>
  </mergeCells>
  <printOptions horizontalCentered="1" verticalCentered="1"/>
  <pageMargins left="0" right="0" top="0.74803149606299213" bottom="0.74803149606299213" header="0.31496062992125984" footer="0.31496062992125984"/>
  <pageSetup paperSize="9" scale="10" orientation="portrait" r:id="rId1"/>
  <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95261-C71A-4304-9BC4-7E5C001E8221}">
  <sheetPr>
    <tabColor rgb="FF00B0F0"/>
    <pageSetUpPr fitToPage="1"/>
  </sheetPr>
  <dimension ref="B1:M35"/>
  <sheetViews>
    <sheetView rightToLeft="1" view="pageBreakPreview" topLeftCell="A4" zoomScale="70" zoomScaleNormal="85" zoomScaleSheetLayoutView="70" workbookViewId="0">
      <selection activeCell="J4" sqref="J4:M10"/>
    </sheetView>
  </sheetViews>
  <sheetFormatPr defaultRowHeight="15" x14ac:dyDescent="0.25"/>
  <cols>
    <col min="1" max="1" width="4.85546875" customWidth="1"/>
    <col min="4" max="4" width="11.85546875" customWidth="1"/>
    <col min="5" max="5" width="24" customWidth="1"/>
    <col min="7" max="7" width="20.140625" customWidth="1"/>
    <col min="8" max="8" width="18.7109375" customWidth="1"/>
    <col min="9" max="9" width="16.285156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1313</v>
      </c>
      <c r="G11" s="323"/>
      <c r="H11" s="323"/>
      <c r="I11" s="324"/>
      <c r="J11" s="331" t="s">
        <v>1314</v>
      </c>
      <c r="K11" s="332"/>
      <c r="L11" s="332"/>
      <c r="M11" s="333"/>
    </row>
    <row r="12" spans="2:13" ht="15.75" customHeight="1" x14ac:dyDescent="0.25">
      <c r="B12" s="325"/>
      <c r="C12" s="326"/>
      <c r="D12" s="326"/>
      <c r="E12" s="327"/>
      <c r="F12" s="325"/>
      <c r="G12" s="326"/>
      <c r="H12" s="326"/>
      <c r="I12" s="327"/>
      <c r="J12" s="334"/>
      <c r="K12" s="335"/>
      <c r="L12" s="335"/>
      <c r="M12" s="336"/>
    </row>
    <row r="13" spans="2:13" ht="25.5" customHeight="1" thickBot="1" x14ac:dyDescent="0.3">
      <c r="B13" s="328"/>
      <c r="C13" s="329"/>
      <c r="D13" s="329"/>
      <c r="E13" s="330"/>
      <c r="F13" s="328"/>
      <c r="G13" s="329"/>
      <c r="H13" s="329"/>
      <c r="I13" s="330"/>
      <c r="J13" s="337"/>
      <c r="K13" s="338"/>
      <c r="L13" s="338"/>
      <c r="M13" s="339"/>
    </row>
    <row r="14" spans="2:13" ht="15" customHeight="1" x14ac:dyDescent="0.25">
      <c r="B14" s="322" t="s">
        <v>6</v>
      </c>
      <c r="C14" s="323"/>
      <c r="D14" s="323"/>
      <c r="E14" s="324"/>
      <c r="F14" s="322" t="s">
        <v>7</v>
      </c>
      <c r="G14" s="323"/>
      <c r="H14" s="323"/>
      <c r="I14" s="324"/>
      <c r="J14" s="331" t="s">
        <v>174</v>
      </c>
      <c r="K14" s="332"/>
      <c r="L14" s="332"/>
      <c r="M14" s="333"/>
    </row>
    <row r="15" spans="2:13" ht="15" customHeight="1" x14ac:dyDescent="0.25">
      <c r="B15" s="325"/>
      <c r="C15" s="326"/>
      <c r="D15" s="326"/>
      <c r="E15" s="327"/>
      <c r="F15" s="325"/>
      <c r="G15" s="326"/>
      <c r="H15" s="326"/>
      <c r="I15" s="327"/>
      <c r="J15" s="334"/>
      <c r="K15" s="335"/>
      <c r="L15" s="335"/>
      <c r="M15" s="336"/>
    </row>
    <row r="16" spans="2:13" ht="19.5" customHeight="1" thickBot="1" x14ac:dyDescent="0.3">
      <c r="B16" s="328"/>
      <c r="C16" s="329"/>
      <c r="D16" s="329"/>
      <c r="E16" s="330"/>
      <c r="F16" s="328"/>
      <c r="G16" s="329"/>
      <c r="H16" s="329"/>
      <c r="I16" s="330"/>
      <c r="J16" s="337"/>
      <c r="K16" s="338"/>
      <c r="L16" s="338"/>
      <c r="M16" s="339"/>
    </row>
    <row r="17" spans="2:13" ht="15" customHeight="1" x14ac:dyDescent="0.25">
      <c r="B17" s="287" t="s">
        <v>833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1315</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52.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835</v>
      </c>
      <c r="F28" s="316"/>
      <c r="G28" s="316"/>
      <c r="H28" s="313"/>
      <c r="I28" s="318">
        <v>261.60000000000002</v>
      </c>
      <c r="J28" s="319"/>
      <c r="K28" s="312" t="s">
        <v>16</v>
      </c>
      <c r="L28" s="316"/>
      <c r="M28" s="313"/>
    </row>
    <row r="29" spans="2:13" ht="49.5" customHeight="1" thickBot="1" x14ac:dyDescent="0.3">
      <c r="B29" s="311"/>
      <c r="C29" s="314"/>
      <c r="D29" s="315"/>
      <c r="E29" s="314"/>
      <c r="F29" s="317"/>
      <c r="G29" s="317"/>
      <c r="H29" s="315"/>
      <c r="I29" s="320"/>
      <c r="J29" s="321"/>
      <c r="K29" s="314"/>
      <c r="L29" s="317"/>
      <c r="M29" s="315"/>
    </row>
    <row r="30" spans="2:13" ht="36" customHeight="1" thickBot="1" x14ac:dyDescent="0.3">
      <c r="B30" s="284"/>
      <c r="C30" s="285"/>
      <c r="D30" s="285"/>
      <c r="E30" s="285"/>
      <c r="F30" s="285"/>
      <c r="G30" s="285"/>
      <c r="H30" s="285"/>
      <c r="I30" s="285"/>
      <c r="J30" s="285"/>
      <c r="K30" s="285"/>
      <c r="L30" s="285"/>
      <c r="M30" s="286"/>
    </row>
    <row r="31" spans="2:13" ht="18.75" customHeight="1" x14ac:dyDescent="0.25">
      <c r="B31" s="272" t="s">
        <v>17</v>
      </c>
      <c r="C31" s="273"/>
      <c r="D31" s="273"/>
      <c r="E31" s="274"/>
      <c r="F31" s="272" t="s">
        <v>18</v>
      </c>
      <c r="G31" s="273"/>
      <c r="H31" s="273"/>
      <c r="I31" s="274"/>
      <c r="J31" s="272" t="s">
        <v>19</v>
      </c>
      <c r="K31" s="273"/>
      <c r="L31" s="273"/>
      <c r="M31" s="274"/>
    </row>
    <row r="32" spans="2:13" ht="29.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82" customFormat="1" ht="22.5" customHeight="1" thickBot="1" x14ac:dyDescent="0.3">
      <c r="B35" s="269" t="s">
        <v>61</v>
      </c>
      <c r="C35" s="270"/>
      <c r="D35" s="270"/>
      <c r="E35" s="270"/>
      <c r="F35" s="270"/>
      <c r="G35" s="270"/>
      <c r="H35" s="270"/>
      <c r="I35" s="270"/>
      <c r="J35" s="270"/>
      <c r="K35" s="270"/>
      <c r="L35" s="270"/>
      <c r="M35" s="271"/>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25" top="0.75" bottom="0.75" header="0.3" footer="0.3"/>
  <pageSetup paperSize="9" scale="56" orientation="portrait" r:id="rId1"/>
  <colBreaks count="1" manualBreakCount="1">
    <brk id="13" max="1048575" man="1"/>
  </colBreaks>
  <drawing r:id="rId2"/>
  <legacyDrawing r:id="rId3"/>
  <oleObjects>
    <mc:AlternateContent xmlns:mc="http://schemas.openxmlformats.org/markup-compatibility/2006">
      <mc:Choice Requires="x14">
        <oleObject progId="PBrush" shapeId="2598918" r:id="rId4">
          <objectPr defaultSize="0" autoPict="0" r:id="rId5">
            <anchor moveWithCells="1" sizeWithCells="1">
              <from>
                <xdr:col>1</xdr:col>
                <xdr:colOff>95250</xdr:colOff>
                <xdr:row>3</xdr:row>
                <xdr:rowOff>85725</xdr:rowOff>
              </from>
              <to>
                <xdr:col>2</xdr:col>
                <xdr:colOff>447675</xdr:colOff>
                <xdr:row>7</xdr:row>
                <xdr:rowOff>9525</xdr:rowOff>
              </to>
            </anchor>
          </objectPr>
        </oleObject>
      </mc:Choice>
      <mc:Fallback>
        <oleObject progId="PBrush" shapeId="2598918" r:id="rId4"/>
      </mc:Fallback>
    </mc:AlternateContent>
  </oleObjects>
  <mc:AlternateContent xmlns:mc="http://schemas.openxmlformats.org/markup-compatibility/2006">
    <mc:Choice Requires="x14">
      <controls>
        <mc:AlternateContent xmlns:mc="http://schemas.openxmlformats.org/markup-compatibility/2006">
          <mc:Choice Requires="x14">
            <control shapeId="2598913" r:id="rId6" name="Check Box 1">
              <controlPr defaultSize="0" autoFill="0" autoLine="0" autoPict="0">
                <anchor moveWithCells="1">
                  <from>
                    <xdr:col>3</xdr:col>
                    <xdr:colOff>381000</xdr:colOff>
                    <xdr:row>35</xdr:row>
                    <xdr:rowOff>0</xdr:rowOff>
                  </from>
                  <to>
                    <xdr:col>4</xdr:col>
                    <xdr:colOff>419100</xdr:colOff>
                    <xdr:row>36</xdr:row>
                    <xdr:rowOff>38100</xdr:rowOff>
                  </to>
                </anchor>
              </controlPr>
            </control>
          </mc:Choice>
        </mc:AlternateContent>
        <mc:AlternateContent xmlns:mc="http://schemas.openxmlformats.org/markup-compatibility/2006">
          <mc:Choice Requires="x14">
            <control shapeId="2598914" r:id="rId7" name="Check Box 2">
              <controlPr defaultSize="0" autoFill="0" autoLine="0" autoPict="0">
                <anchor moveWithCells="1">
                  <from>
                    <xdr:col>6</xdr:col>
                    <xdr:colOff>180975</xdr:colOff>
                    <xdr:row>35</xdr:row>
                    <xdr:rowOff>0</xdr:rowOff>
                  </from>
                  <to>
                    <xdr:col>6</xdr:col>
                    <xdr:colOff>1009650</xdr:colOff>
                    <xdr:row>36</xdr:row>
                    <xdr:rowOff>9525</xdr:rowOff>
                  </to>
                </anchor>
              </controlPr>
            </control>
          </mc:Choice>
        </mc:AlternateContent>
        <mc:AlternateContent xmlns:mc="http://schemas.openxmlformats.org/markup-compatibility/2006">
          <mc:Choice Requires="x14">
            <control shapeId="2598915"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2598916" r:id="rId9" name="Check Box 4">
              <controlPr defaultSize="0" autoFill="0" autoLine="0" autoPict="0">
                <anchor moveWithCells="1">
                  <from>
                    <xdr:col>10</xdr:col>
                    <xdr:colOff>381000</xdr:colOff>
                    <xdr:row>35</xdr:row>
                    <xdr:rowOff>0</xdr:rowOff>
                  </from>
                  <to>
                    <xdr:col>11</xdr:col>
                    <xdr:colOff>609600</xdr:colOff>
                    <xdr:row>36</xdr:row>
                    <xdr:rowOff>38100</xdr:rowOff>
                  </to>
                </anchor>
              </controlPr>
            </control>
          </mc:Choice>
        </mc:AlternateContent>
        <mc:AlternateContent xmlns:mc="http://schemas.openxmlformats.org/markup-compatibility/2006">
          <mc:Choice Requires="x14">
            <control shapeId="2598917" r:id="rId10" name="Check Box 5">
              <controlPr defaultSize="0" autoFill="0" autoLine="0" autoPict="0">
                <anchor moveWithCells="1">
                  <from>
                    <xdr:col>11</xdr:col>
                    <xdr:colOff>552450</xdr:colOff>
                    <xdr:row>35</xdr:row>
                    <xdr:rowOff>0</xdr:rowOff>
                  </from>
                  <to>
                    <xdr:col>12</xdr:col>
                    <xdr:colOff>628650</xdr:colOff>
                    <xdr:row>36</xdr:row>
                    <xdr:rowOff>38100</xdr:rowOff>
                  </to>
                </anchor>
              </controlPr>
            </control>
          </mc:Choice>
        </mc:AlternateContent>
        <mc:AlternateContent xmlns:mc="http://schemas.openxmlformats.org/markup-compatibility/2006">
          <mc:Choice Requires="x14">
            <control shapeId="2598919" r:id="rId11" name="Check Box 7">
              <controlPr defaultSize="0" autoFill="0" autoLine="0" autoPict="0">
                <anchor moveWithCells="1">
                  <from>
                    <xdr:col>2</xdr:col>
                    <xdr:colOff>476250</xdr:colOff>
                    <xdr:row>34</xdr:row>
                    <xdr:rowOff>47625</xdr:rowOff>
                  </from>
                  <to>
                    <xdr:col>3</xdr:col>
                    <xdr:colOff>180975</xdr:colOff>
                    <xdr:row>34</xdr:row>
                    <xdr:rowOff>247650</xdr:rowOff>
                  </to>
                </anchor>
              </controlPr>
            </control>
          </mc:Choice>
        </mc:AlternateContent>
        <mc:AlternateContent xmlns:mc="http://schemas.openxmlformats.org/markup-compatibility/2006">
          <mc:Choice Requires="x14">
            <control shapeId="2598920" r:id="rId12" name="Check Box 8">
              <controlPr defaultSize="0" autoFill="0" autoLine="0" autoPict="0">
                <anchor moveWithCells="1">
                  <from>
                    <xdr:col>4</xdr:col>
                    <xdr:colOff>400050</xdr:colOff>
                    <xdr:row>34</xdr:row>
                    <xdr:rowOff>57150</xdr:rowOff>
                  </from>
                  <to>
                    <xdr:col>4</xdr:col>
                    <xdr:colOff>657225</xdr:colOff>
                    <xdr:row>34</xdr:row>
                    <xdr:rowOff>247650</xdr:rowOff>
                  </to>
                </anchor>
              </controlPr>
            </control>
          </mc:Choice>
        </mc:AlternateContent>
        <mc:AlternateContent xmlns:mc="http://schemas.openxmlformats.org/markup-compatibility/2006">
          <mc:Choice Requires="x14">
            <control shapeId="2598921" r:id="rId13" name="Check Box 9">
              <controlPr defaultSize="0" autoFill="0" autoLine="0" autoPict="0">
                <anchor moveWithCells="1">
                  <from>
                    <xdr:col>7</xdr:col>
                    <xdr:colOff>1104900</xdr:colOff>
                    <xdr:row>34</xdr:row>
                    <xdr:rowOff>57150</xdr:rowOff>
                  </from>
                  <to>
                    <xdr:col>8</xdr:col>
                    <xdr:colOff>85725</xdr:colOff>
                    <xdr:row>34</xdr:row>
                    <xdr:rowOff>228600</xdr:rowOff>
                  </to>
                </anchor>
              </controlPr>
            </control>
          </mc:Choice>
        </mc:AlternateContent>
        <mc:AlternateContent xmlns:mc="http://schemas.openxmlformats.org/markup-compatibility/2006">
          <mc:Choice Requires="x14">
            <control shapeId="2598922" r:id="rId14" name="Check Box 10">
              <controlPr defaultSize="0" autoFill="0" autoLine="0" autoPict="0">
                <anchor moveWithCells="1">
                  <from>
                    <xdr:col>6</xdr:col>
                    <xdr:colOff>457200</xdr:colOff>
                    <xdr:row>34</xdr:row>
                    <xdr:rowOff>66675</xdr:rowOff>
                  </from>
                  <to>
                    <xdr:col>6</xdr:col>
                    <xdr:colOff>657225</xdr:colOff>
                    <xdr:row>34</xdr:row>
                    <xdr:rowOff>276225</xdr:rowOff>
                  </to>
                </anchor>
              </controlPr>
            </control>
          </mc:Choice>
        </mc:AlternateContent>
        <mc:AlternateContent xmlns:mc="http://schemas.openxmlformats.org/markup-compatibility/2006">
          <mc:Choice Requires="x14">
            <control shapeId="2598923" r:id="rId15" name="Check Box 11">
              <controlPr defaultSize="0" autoFill="0" autoLine="0" autoPict="0">
                <anchor moveWithCells="1">
                  <from>
                    <xdr:col>9</xdr:col>
                    <xdr:colOff>409575</xdr:colOff>
                    <xdr:row>34</xdr:row>
                    <xdr:rowOff>66675</xdr:rowOff>
                  </from>
                  <to>
                    <xdr:col>10</xdr:col>
                    <xdr:colOff>228600</xdr:colOff>
                    <xdr:row>34</xdr:row>
                    <xdr:rowOff>228600</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F348E-6D81-40C1-BDF2-B2CA1102C2EE}">
  <sheetPr>
    <tabColor rgb="FF00B0F0"/>
    <pageSetUpPr fitToPage="1"/>
  </sheetPr>
  <dimension ref="B1:P39"/>
  <sheetViews>
    <sheetView rightToLeft="1" view="pageBreakPreview" topLeftCell="B10" zoomScale="70" zoomScaleNormal="85" zoomScaleSheetLayoutView="70" workbookViewId="0">
      <selection activeCell="J4" sqref="J4:M10"/>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1316</v>
      </c>
      <c r="G11" s="332"/>
      <c r="H11" s="332"/>
      <c r="I11" s="333"/>
      <c r="J11" s="331" t="s">
        <v>1314</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541</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6" ht="15" customHeight="1" x14ac:dyDescent="0.25">
      <c r="B17" s="385" t="s">
        <v>830</v>
      </c>
      <c r="C17" s="386"/>
      <c r="D17" s="386"/>
      <c r="E17" s="386"/>
      <c r="F17" s="386"/>
      <c r="G17" s="386"/>
      <c r="H17" s="386"/>
      <c r="I17" s="386"/>
      <c r="J17" s="386"/>
      <c r="K17" s="386"/>
      <c r="L17" s="386"/>
      <c r="M17" s="387"/>
    </row>
    <row r="18" spans="2:16" ht="15" customHeight="1" x14ac:dyDescent="0.25">
      <c r="B18" s="388"/>
      <c r="C18" s="389"/>
      <c r="D18" s="389"/>
      <c r="E18" s="389"/>
      <c r="F18" s="389"/>
      <c r="G18" s="389"/>
      <c r="H18" s="389"/>
      <c r="I18" s="389"/>
      <c r="J18" s="389"/>
      <c r="K18" s="389"/>
      <c r="L18" s="389"/>
      <c r="M18" s="390"/>
    </row>
    <row r="19" spans="2:16" ht="41.25" customHeight="1" thickBot="1" x14ac:dyDescent="0.3">
      <c r="B19" s="388"/>
      <c r="C19" s="389"/>
      <c r="D19" s="389"/>
      <c r="E19" s="389"/>
      <c r="F19" s="389"/>
      <c r="G19" s="389"/>
      <c r="H19" s="389"/>
      <c r="I19" s="389"/>
      <c r="J19" s="389"/>
      <c r="K19" s="389"/>
      <c r="L19" s="389"/>
      <c r="M19" s="390"/>
    </row>
    <row r="20" spans="2:16" ht="15" customHeight="1" x14ac:dyDescent="0.25">
      <c r="B20" s="391" t="s">
        <v>1317</v>
      </c>
      <c r="C20" s="392"/>
      <c r="D20" s="392"/>
      <c r="E20" s="392"/>
      <c r="F20" s="392"/>
      <c r="G20" s="392"/>
      <c r="H20" s="392"/>
      <c r="I20" s="392"/>
      <c r="J20" s="392"/>
      <c r="K20" s="392"/>
      <c r="L20" s="392"/>
      <c r="M20" s="393"/>
    </row>
    <row r="21" spans="2:16" ht="15" customHeight="1" x14ac:dyDescent="0.25">
      <c r="B21" s="394"/>
      <c r="C21" s="395"/>
      <c r="D21" s="395"/>
      <c r="E21" s="395"/>
      <c r="F21" s="395"/>
      <c r="G21" s="395"/>
      <c r="H21" s="395"/>
      <c r="I21" s="395"/>
      <c r="J21" s="395"/>
      <c r="K21" s="395"/>
      <c r="L21" s="395"/>
      <c r="M21" s="396"/>
    </row>
    <row r="22" spans="2:16" ht="15" customHeight="1" x14ac:dyDescent="0.25">
      <c r="B22" s="394"/>
      <c r="C22" s="395"/>
      <c r="D22" s="395"/>
      <c r="E22" s="395"/>
      <c r="F22" s="395"/>
      <c r="G22" s="395"/>
      <c r="H22" s="395"/>
      <c r="I22" s="395"/>
      <c r="J22" s="395"/>
      <c r="K22" s="395"/>
      <c r="L22" s="395"/>
      <c r="M22" s="396"/>
    </row>
    <row r="23" spans="2:16" ht="15.75" customHeight="1" x14ac:dyDescent="0.25">
      <c r="B23" s="394"/>
      <c r="C23" s="395"/>
      <c r="D23" s="395"/>
      <c r="E23" s="395"/>
      <c r="F23" s="395"/>
      <c r="G23" s="395"/>
      <c r="H23" s="395"/>
      <c r="I23" s="395"/>
      <c r="J23" s="395"/>
      <c r="K23" s="395"/>
      <c r="L23" s="395"/>
      <c r="M23" s="396"/>
    </row>
    <row r="24" spans="2:16" ht="51.75" customHeight="1" thickBot="1" x14ac:dyDescent="0.3">
      <c r="B24" s="394"/>
      <c r="C24" s="395"/>
      <c r="D24" s="395"/>
      <c r="E24" s="395"/>
      <c r="F24" s="395"/>
      <c r="G24" s="395"/>
      <c r="H24" s="395"/>
      <c r="I24" s="395"/>
      <c r="J24" s="395"/>
      <c r="K24" s="395"/>
      <c r="L24" s="395"/>
      <c r="M24" s="396"/>
    </row>
    <row r="25" spans="2:16" ht="31.5" customHeight="1" thickBot="1" x14ac:dyDescent="0.3">
      <c r="B25" s="299"/>
      <c r="C25" s="300"/>
      <c r="D25" s="300"/>
      <c r="E25" s="300"/>
      <c r="F25" s="300"/>
      <c r="G25" s="300"/>
      <c r="H25" s="300"/>
      <c r="I25" s="300"/>
      <c r="J25" s="300"/>
      <c r="K25" s="300"/>
      <c r="L25" s="300"/>
      <c r="M25" s="301"/>
    </row>
    <row r="26" spans="2:16" ht="15.75" customHeight="1" x14ac:dyDescent="0.25">
      <c r="B26" s="397" t="s">
        <v>9</v>
      </c>
      <c r="C26" s="399" t="s">
        <v>10</v>
      </c>
      <c r="D26" s="400"/>
      <c r="E26" s="399" t="s">
        <v>11</v>
      </c>
      <c r="F26" s="400"/>
      <c r="G26" s="400"/>
      <c r="H26" s="403"/>
      <c r="I26" s="399" t="s">
        <v>12</v>
      </c>
      <c r="J26" s="403"/>
      <c r="K26" s="399" t="s">
        <v>13</v>
      </c>
      <c r="L26" s="400"/>
      <c r="M26" s="403"/>
    </row>
    <row r="27" spans="2:16" ht="15.75" customHeight="1" thickBot="1" x14ac:dyDescent="0.3">
      <c r="B27" s="398"/>
      <c r="C27" s="401"/>
      <c r="D27" s="402"/>
      <c r="E27" s="401"/>
      <c r="F27" s="402"/>
      <c r="G27" s="402"/>
      <c r="H27" s="404"/>
      <c r="I27" s="401"/>
      <c r="J27" s="404"/>
      <c r="K27" s="401"/>
      <c r="L27" s="402"/>
      <c r="M27" s="404"/>
    </row>
    <row r="28" spans="2:16" ht="49.5" customHeight="1" x14ac:dyDescent="0.25">
      <c r="B28" s="405">
        <v>24</v>
      </c>
      <c r="C28" s="312" t="s">
        <v>14</v>
      </c>
      <c r="D28" s="313"/>
      <c r="E28" s="331" t="s">
        <v>832</v>
      </c>
      <c r="F28" s="332"/>
      <c r="G28" s="332"/>
      <c r="H28" s="333"/>
      <c r="I28" s="318">
        <v>261.60000000000002</v>
      </c>
      <c r="J28" s="319"/>
      <c r="K28" s="322" t="s">
        <v>16</v>
      </c>
      <c r="L28" s="323"/>
      <c r="M28" s="324"/>
      <c r="P28">
        <v>569.15109599999994</v>
      </c>
    </row>
    <row r="29" spans="2:16" ht="57" customHeight="1" thickBot="1" x14ac:dyDescent="0.3">
      <c r="B29" s="406"/>
      <c r="C29" s="314"/>
      <c r="D29" s="315"/>
      <c r="E29" s="337"/>
      <c r="F29" s="338"/>
      <c r="G29" s="338"/>
      <c r="H29" s="339"/>
      <c r="I29" s="320"/>
      <c r="J29" s="321"/>
      <c r="K29" s="328"/>
      <c r="L29" s="329"/>
      <c r="M29" s="330"/>
    </row>
    <row r="30" spans="2:16" ht="37.5" customHeight="1" thickBot="1" x14ac:dyDescent="0.3">
      <c r="B30" s="382"/>
      <c r="C30" s="383"/>
      <c r="D30" s="383"/>
      <c r="E30" s="383"/>
      <c r="F30" s="383"/>
      <c r="G30" s="383"/>
      <c r="H30" s="383"/>
      <c r="I30" s="383"/>
      <c r="J30" s="383"/>
      <c r="K30" s="383"/>
      <c r="L30" s="383"/>
      <c r="M30" s="384"/>
    </row>
    <row r="31" spans="2:16" ht="18.75" customHeight="1" x14ac:dyDescent="0.25">
      <c r="B31" s="375" t="s">
        <v>17</v>
      </c>
      <c r="C31" s="376"/>
      <c r="D31" s="376"/>
      <c r="E31" s="377"/>
      <c r="F31" s="375" t="s">
        <v>18</v>
      </c>
      <c r="G31" s="376"/>
      <c r="H31" s="376"/>
      <c r="I31" s="377"/>
      <c r="J31" s="375" t="s">
        <v>19</v>
      </c>
      <c r="K31" s="376"/>
      <c r="L31" s="376"/>
      <c r="M31" s="377"/>
    </row>
    <row r="32" spans="2:16"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82"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B35:M35"/>
    <mergeCell ref="D39:E39"/>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64" orientation="portrait" r:id="rId1"/>
  <colBreaks count="1" manualBreakCount="1">
    <brk id="13" max="1048575" man="1"/>
  </colBreaks>
  <drawing r:id="rId2"/>
  <legacyDrawing r:id="rId3"/>
  <oleObjects>
    <mc:AlternateContent xmlns:mc="http://schemas.openxmlformats.org/markup-compatibility/2006">
      <mc:Choice Requires="x14">
        <oleObject progId="PBrush" shapeId="2599941"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2599941" r:id="rId4"/>
      </mc:Fallback>
    </mc:AlternateContent>
  </oleObjects>
  <mc:AlternateContent xmlns:mc="http://schemas.openxmlformats.org/markup-compatibility/2006">
    <mc:Choice Requires="x14">
      <controls>
        <mc:AlternateContent xmlns:mc="http://schemas.openxmlformats.org/markup-compatibility/2006">
          <mc:Choice Requires="x14">
            <control shapeId="2599937" r:id="rId6" name="Check Box 1">
              <controlPr defaultSize="0" autoFill="0" autoLine="0" autoPict="0">
                <anchor moveWithCells="1">
                  <from>
                    <xdr:col>2</xdr:col>
                    <xdr:colOff>476250</xdr:colOff>
                    <xdr:row>34</xdr:row>
                    <xdr:rowOff>47625</xdr:rowOff>
                  </from>
                  <to>
                    <xdr:col>3</xdr:col>
                    <xdr:colOff>152400</xdr:colOff>
                    <xdr:row>34</xdr:row>
                    <xdr:rowOff>247650</xdr:rowOff>
                  </to>
                </anchor>
              </controlPr>
            </control>
          </mc:Choice>
        </mc:AlternateContent>
        <mc:AlternateContent xmlns:mc="http://schemas.openxmlformats.org/markup-compatibility/2006">
          <mc:Choice Requires="x14">
            <control shapeId="2599938"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2599939" r:id="rId8" name="Check Box 3">
              <controlPr defaultSize="0" autoFill="0" autoLine="0" autoPict="0">
                <anchor moveWithCells="1">
                  <from>
                    <xdr:col>7</xdr:col>
                    <xdr:colOff>1104900</xdr:colOff>
                    <xdr:row>34</xdr:row>
                    <xdr:rowOff>57150</xdr:rowOff>
                  </from>
                  <to>
                    <xdr:col>8</xdr:col>
                    <xdr:colOff>85725</xdr:colOff>
                    <xdr:row>34</xdr:row>
                    <xdr:rowOff>228600</xdr:rowOff>
                  </to>
                </anchor>
              </controlPr>
            </control>
          </mc:Choice>
        </mc:AlternateContent>
        <mc:AlternateContent xmlns:mc="http://schemas.openxmlformats.org/markup-compatibility/2006">
          <mc:Choice Requires="x14">
            <control shapeId="2599940" r:id="rId9" name="Check Box 4">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2599942" r:id="rId10" name="Check Box 6">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B4254-2435-434C-A4AD-1BC22500C478}">
  <sheetPr>
    <tabColor rgb="FF00B0F0"/>
  </sheetPr>
  <dimension ref="B1:AU41"/>
  <sheetViews>
    <sheetView rightToLeft="1" view="pageBreakPreview" topLeftCell="A28" zoomScale="20" zoomScaleNormal="100" zoomScaleSheetLayoutView="20" workbookViewId="0">
      <selection activeCell="K9" sqref="K9"/>
    </sheetView>
  </sheetViews>
  <sheetFormatPr defaultRowHeight="23.25" x14ac:dyDescent="0.35"/>
  <cols>
    <col min="2" max="2" width="39.28515625" customWidth="1"/>
    <col min="3" max="3" width="32" customWidth="1"/>
    <col min="4" max="4" width="20.42578125" customWidth="1"/>
    <col min="5" max="5" width="44.5703125" customWidth="1"/>
    <col min="6" max="6" width="103.5703125" style="5" customWidth="1"/>
    <col min="7" max="7" width="168.7109375" bestFit="1" customWidth="1"/>
    <col min="8" max="8" width="78.7109375" bestFit="1" customWidth="1"/>
    <col min="9" max="9" width="27.28515625" bestFit="1" customWidth="1"/>
    <col min="10" max="10" width="79.42578125" bestFit="1" customWidth="1"/>
    <col min="11" max="11" width="101.5703125" bestFit="1" customWidth="1"/>
    <col min="12" max="12" width="118" bestFit="1" customWidth="1"/>
    <col min="13" max="13" width="97.28515625" bestFit="1" customWidth="1"/>
    <col min="14" max="14" width="70.85546875" bestFit="1" customWidth="1"/>
    <col min="15" max="15" width="4.42578125" customWidth="1"/>
    <col min="23" max="23" width="0.85546875" customWidth="1"/>
    <col min="24" max="25" width="9.140625" hidden="1" customWidth="1"/>
    <col min="26" max="26" width="44.42578125" bestFit="1" customWidth="1"/>
    <col min="29" max="29" width="3.5703125" customWidth="1"/>
    <col min="30" max="33" width="9.140625" hidden="1" customWidth="1"/>
    <col min="36" max="36" width="49.85546875" customWidth="1"/>
    <col min="38" max="38" width="49.140625" customWidth="1"/>
  </cols>
  <sheetData>
    <row r="1" spans="2:47" ht="24" thickBot="1" x14ac:dyDescent="0.4"/>
    <row r="2" spans="2:47" ht="234" customHeight="1" x14ac:dyDescent="0.25">
      <c r="B2" s="440"/>
      <c r="C2" s="440"/>
      <c r="D2" s="440"/>
      <c r="E2" s="440"/>
      <c r="F2" s="440"/>
      <c r="G2" s="472" t="s">
        <v>1318</v>
      </c>
      <c r="H2" s="473"/>
      <c r="I2" s="473"/>
      <c r="J2" s="473"/>
      <c r="K2" s="474"/>
      <c r="L2" s="440"/>
      <c r="M2" s="440"/>
      <c r="N2" s="440"/>
    </row>
    <row r="3" spans="2:47" ht="409.5" customHeight="1" x14ac:dyDescent="0.25">
      <c r="B3" s="471"/>
      <c r="C3" s="471"/>
      <c r="D3" s="471"/>
      <c r="E3" s="471"/>
      <c r="F3" s="471"/>
      <c r="G3" s="475"/>
      <c r="H3" s="476"/>
      <c r="I3" s="476"/>
      <c r="J3" s="476"/>
      <c r="K3" s="477"/>
      <c r="L3" s="471"/>
      <c r="M3" s="471"/>
      <c r="N3" s="471"/>
    </row>
    <row r="4" spans="2:47" ht="248.25" customHeight="1" thickBot="1" x14ac:dyDescent="0.3">
      <c r="B4" s="441"/>
      <c r="C4" s="441"/>
      <c r="D4" s="441"/>
      <c r="E4" s="441"/>
      <c r="F4" s="441"/>
      <c r="G4" s="478"/>
      <c r="H4" s="479"/>
      <c r="I4" s="479"/>
      <c r="J4" s="479"/>
      <c r="K4" s="480"/>
      <c r="L4" s="441"/>
      <c r="M4" s="441"/>
      <c r="N4" s="441"/>
    </row>
    <row r="5" spans="2:47" ht="282.75" customHeight="1" thickBot="1" x14ac:dyDescent="0.3">
      <c r="B5" s="497" t="s">
        <v>1319</v>
      </c>
      <c r="C5" s="498"/>
      <c r="D5" s="498"/>
      <c r="E5" s="498"/>
      <c r="F5" s="498"/>
      <c r="G5" s="498"/>
      <c r="H5" s="498"/>
      <c r="I5" s="498"/>
      <c r="J5" s="498"/>
      <c r="K5" s="498"/>
      <c r="L5" s="498"/>
      <c r="M5" s="498"/>
      <c r="N5" s="499"/>
      <c r="V5" s="6"/>
      <c r="W5" s="6"/>
      <c r="X5" s="6"/>
      <c r="Y5" s="6"/>
      <c r="Z5" s="6"/>
      <c r="AA5" s="6"/>
      <c r="AB5" s="6"/>
      <c r="AC5" s="6"/>
      <c r="AD5" s="6"/>
      <c r="AE5" s="6"/>
      <c r="AF5" s="6"/>
      <c r="AG5" s="6"/>
      <c r="AH5" s="6"/>
      <c r="AI5" s="6"/>
      <c r="AJ5" s="6"/>
      <c r="AK5" s="6"/>
      <c r="AL5" s="6"/>
      <c r="AM5" s="6"/>
      <c r="AN5" s="6"/>
      <c r="AO5" s="6"/>
      <c r="AP5" s="6"/>
      <c r="AQ5" s="6"/>
      <c r="AR5" s="6"/>
      <c r="AS5" s="6"/>
      <c r="AT5" s="6"/>
      <c r="AU5" s="6"/>
    </row>
    <row r="6" spans="2:47" ht="180.75" customHeight="1" thickBot="1" x14ac:dyDescent="0.3">
      <c r="B6" s="500" t="s">
        <v>21</v>
      </c>
      <c r="C6" s="501"/>
      <c r="D6" s="501"/>
      <c r="E6" s="501"/>
      <c r="F6" s="501"/>
      <c r="G6" s="501"/>
      <c r="H6" s="501"/>
      <c r="I6" s="501"/>
      <c r="J6" s="501"/>
      <c r="K6" s="501"/>
      <c r="L6" s="501"/>
      <c r="M6" s="501"/>
      <c r="N6" s="502"/>
      <c r="V6" s="6"/>
      <c r="W6" s="6"/>
      <c r="X6" s="6"/>
      <c r="Y6" s="6"/>
      <c r="Z6" s="6"/>
      <c r="AA6" s="6"/>
      <c r="AB6" s="6"/>
      <c r="AC6" s="6"/>
      <c r="AD6" s="6"/>
      <c r="AE6" s="6"/>
      <c r="AF6" s="6"/>
      <c r="AG6" s="6"/>
      <c r="AH6" s="6"/>
      <c r="AI6" s="6"/>
      <c r="AJ6" s="6"/>
      <c r="AK6" s="6"/>
      <c r="AL6" s="6"/>
      <c r="AM6" s="6"/>
      <c r="AN6" s="6"/>
      <c r="AO6" s="6"/>
      <c r="AP6" s="6"/>
      <c r="AQ6" s="6"/>
      <c r="AR6" s="6"/>
      <c r="AS6" s="6"/>
      <c r="AT6" s="6"/>
      <c r="AU6" s="6"/>
    </row>
    <row r="7" spans="2:47" s="35" customFormat="1" ht="165.75" customHeight="1" thickBot="1" x14ac:dyDescent="1.1499999999999999">
      <c r="B7" s="236" t="s">
        <v>9</v>
      </c>
      <c r="C7" s="491" t="s">
        <v>11</v>
      </c>
      <c r="D7" s="503"/>
      <c r="E7" s="503"/>
      <c r="F7" s="503"/>
      <c r="G7" s="504"/>
      <c r="H7" s="237" t="s">
        <v>1320</v>
      </c>
      <c r="I7" s="237" t="s">
        <v>23</v>
      </c>
      <c r="J7" s="238" t="s">
        <v>24</v>
      </c>
      <c r="K7" s="238" t="s">
        <v>121</v>
      </c>
      <c r="L7" s="238" t="s">
        <v>1321</v>
      </c>
      <c r="M7" s="238" t="s">
        <v>1322</v>
      </c>
      <c r="N7" s="238" t="s">
        <v>1323</v>
      </c>
      <c r="Z7" s="209"/>
    </row>
    <row r="8" spans="2:47" s="218" customFormat="1" ht="165" customHeight="1" thickBot="1" x14ac:dyDescent="1.55">
      <c r="B8" s="210">
        <v>1</v>
      </c>
      <c r="C8" s="425" t="s">
        <v>1324</v>
      </c>
      <c r="D8" s="426"/>
      <c r="E8" s="426"/>
      <c r="F8" s="427"/>
      <c r="G8" s="211" t="s">
        <v>35</v>
      </c>
      <c r="H8" s="212">
        <v>0.94399999999999995</v>
      </c>
      <c r="I8" s="213">
        <v>1</v>
      </c>
      <c r="J8" s="214">
        <v>1112</v>
      </c>
      <c r="K8" s="214">
        <v>1032</v>
      </c>
      <c r="L8" s="215">
        <v>0</v>
      </c>
      <c r="M8" s="239">
        <f t="shared" ref="M8:M21" si="0">H8*K8/1000</f>
        <v>0.97420799999999996</v>
      </c>
      <c r="N8" s="216">
        <f t="shared" ref="N8:N27" si="1">ROUND(M8*I8-I8*L8,1)</f>
        <v>1</v>
      </c>
      <c r="Z8" s="219"/>
    </row>
    <row r="9" spans="2:47" s="218" customFormat="1" ht="165" customHeight="1" thickBot="1" x14ac:dyDescent="1.55">
      <c r="B9" s="210">
        <v>2</v>
      </c>
      <c r="C9" s="425" t="s">
        <v>151</v>
      </c>
      <c r="D9" s="426"/>
      <c r="E9" s="426"/>
      <c r="F9" s="427"/>
      <c r="G9" s="211" t="s">
        <v>29</v>
      </c>
      <c r="H9" s="212">
        <v>1.284</v>
      </c>
      <c r="I9" s="213">
        <v>1</v>
      </c>
      <c r="J9" s="214">
        <v>1814</v>
      </c>
      <c r="K9" s="214">
        <v>1814</v>
      </c>
      <c r="L9" s="215">
        <v>0</v>
      </c>
      <c r="M9" s="239">
        <f t="shared" si="0"/>
        <v>2.3291759999999999</v>
      </c>
      <c r="N9" s="216">
        <f t="shared" si="1"/>
        <v>2.2999999999999998</v>
      </c>
      <c r="Z9" s="219"/>
    </row>
    <row r="10" spans="2:47" s="218" customFormat="1" ht="165" customHeight="1" thickBot="1" x14ac:dyDescent="1.55">
      <c r="B10" s="210">
        <v>3</v>
      </c>
      <c r="C10" s="425" t="s">
        <v>1325</v>
      </c>
      <c r="D10" s="426"/>
      <c r="E10" s="426"/>
      <c r="F10" s="427"/>
      <c r="G10" s="211" t="s">
        <v>29</v>
      </c>
      <c r="H10" s="212">
        <v>1.284</v>
      </c>
      <c r="I10" s="213">
        <v>1</v>
      </c>
      <c r="J10" s="214">
        <v>1510</v>
      </c>
      <c r="K10" s="214">
        <v>1510</v>
      </c>
      <c r="L10" s="215">
        <v>0</v>
      </c>
      <c r="M10" s="239">
        <f t="shared" si="0"/>
        <v>1.9388400000000001</v>
      </c>
      <c r="N10" s="216">
        <f t="shared" si="1"/>
        <v>1.9</v>
      </c>
      <c r="Z10" s="219"/>
      <c r="AG10" s="424" t="s">
        <v>1326</v>
      </c>
      <c r="AH10" s="424"/>
      <c r="AI10" s="424"/>
      <c r="AJ10" s="424"/>
      <c r="AK10" s="424"/>
      <c r="AL10" s="424"/>
      <c r="AM10" s="424"/>
      <c r="AN10" s="424"/>
      <c r="AO10" s="424"/>
      <c r="AP10" s="424"/>
    </row>
    <row r="11" spans="2:47" s="218" customFormat="1" ht="165" customHeight="1" thickBot="1" x14ac:dyDescent="1.55">
      <c r="B11" s="210">
        <v>4</v>
      </c>
      <c r="C11" s="425" t="s">
        <v>1327</v>
      </c>
      <c r="D11" s="426"/>
      <c r="E11" s="426"/>
      <c r="F11" s="427"/>
      <c r="G11" s="211" t="s">
        <v>35</v>
      </c>
      <c r="H11" s="212">
        <v>0.94399999999999995</v>
      </c>
      <c r="I11" s="213">
        <v>1</v>
      </c>
      <c r="J11" s="214">
        <v>2383</v>
      </c>
      <c r="K11" s="214">
        <v>2238</v>
      </c>
      <c r="L11" s="215">
        <v>0</v>
      </c>
      <c r="M11" s="239">
        <f t="shared" si="0"/>
        <v>2.1126719999999999</v>
      </c>
      <c r="N11" s="216">
        <f t="shared" si="1"/>
        <v>2.1</v>
      </c>
      <c r="Z11" s="219"/>
    </row>
    <row r="12" spans="2:47" s="218" customFormat="1" ht="156" customHeight="1" thickBot="1" x14ac:dyDescent="1.55">
      <c r="B12" s="210">
        <v>5</v>
      </c>
      <c r="C12" s="505" t="s">
        <v>203</v>
      </c>
      <c r="D12" s="432"/>
      <c r="E12" s="432"/>
      <c r="F12" s="433"/>
      <c r="G12" s="211" t="s">
        <v>182</v>
      </c>
      <c r="H12" s="212">
        <v>1.254</v>
      </c>
      <c r="I12" s="213">
        <v>6</v>
      </c>
      <c r="J12" s="214">
        <v>5460</v>
      </c>
      <c r="K12" s="214">
        <v>5460</v>
      </c>
      <c r="L12" s="215">
        <f>0.25*0.165</f>
        <v>4.1250000000000002E-2</v>
      </c>
      <c r="M12" s="239">
        <f>ROUNDUP(H12*K12/1000,2)</f>
        <v>6.85</v>
      </c>
      <c r="N12" s="217">
        <f t="shared" ref="N12:N13" si="2">M12*I12-L12*I12</f>
        <v>40.852499999999992</v>
      </c>
    </row>
    <row r="13" spans="2:47" s="218" customFormat="1" ht="159.75" customHeight="1" thickBot="1" x14ac:dyDescent="1.55">
      <c r="B13" s="210">
        <v>6</v>
      </c>
      <c r="C13" s="505" t="s">
        <v>516</v>
      </c>
      <c r="D13" s="432"/>
      <c r="E13" s="432"/>
      <c r="F13" s="433"/>
      <c r="G13" s="211" t="s">
        <v>914</v>
      </c>
      <c r="H13" s="212">
        <v>0.38119999999999998</v>
      </c>
      <c r="I13" s="213">
        <v>6</v>
      </c>
      <c r="J13" s="228" t="s">
        <v>514</v>
      </c>
      <c r="K13" s="228" t="s">
        <v>514</v>
      </c>
      <c r="L13" s="215">
        <f>0.165*0.25</f>
        <v>4.1250000000000002E-2</v>
      </c>
      <c r="M13" s="239">
        <f>H13</f>
        <v>0.38119999999999998</v>
      </c>
      <c r="N13" s="217">
        <f t="shared" si="2"/>
        <v>2.0396999999999998</v>
      </c>
    </row>
    <row r="14" spans="2:47" s="218" customFormat="1" ht="197.25" customHeight="1" thickBot="1" x14ac:dyDescent="1.55">
      <c r="B14" s="210">
        <v>7</v>
      </c>
      <c r="C14" s="431" t="s">
        <v>1328</v>
      </c>
      <c r="D14" s="432"/>
      <c r="E14" s="432"/>
      <c r="F14" s="433"/>
      <c r="G14" s="211" t="s">
        <v>27</v>
      </c>
      <c r="H14" s="212">
        <v>1.8280000000000001</v>
      </c>
      <c r="I14" s="213">
        <v>1</v>
      </c>
      <c r="J14" s="214">
        <v>5181</v>
      </c>
      <c r="K14" s="214">
        <v>5181</v>
      </c>
      <c r="L14" s="215">
        <f>0.85*0.308+0.37*0.308</f>
        <v>0.37575999999999998</v>
      </c>
      <c r="M14" s="239">
        <f>K14*H14/1000</f>
        <v>9.4708680000000012</v>
      </c>
      <c r="N14" s="216">
        <f t="shared" ref="N14:N16" si="3">ROUND(M14*I14-I14*L14,1)</f>
        <v>9.1</v>
      </c>
      <c r="Z14" s="219"/>
    </row>
    <row r="15" spans="2:47" s="218" customFormat="1" ht="189.75" customHeight="1" thickBot="1" x14ac:dyDescent="1.55">
      <c r="B15" s="210">
        <v>8</v>
      </c>
      <c r="C15" s="431" t="s">
        <v>1329</v>
      </c>
      <c r="D15" s="432"/>
      <c r="E15" s="432"/>
      <c r="F15" s="433"/>
      <c r="G15" s="211" t="s">
        <v>27</v>
      </c>
      <c r="H15" s="212">
        <v>1.8280000000000001</v>
      </c>
      <c r="I15" s="213">
        <v>1</v>
      </c>
      <c r="J15" s="214">
        <v>5181</v>
      </c>
      <c r="K15" s="214">
        <v>5181</v>
      </c>
      <c r="L15" s="215">
        <f>0.5*0.37*0.21</f>
        <v>3.8849999999999996E-2</v>
      </c>
      <c r="M15" s="239">
        <f>K15*H15/1000</f>
        <v>9.4708680000000012</v>
      </c>
      <c r="N15" s="216">
        <f t="shared" si="3"/>
        <v>9.4</v>
      </c>
      <c r="Z15" s="219"/>
    </row>
    <row r="16" spans="2:47" s="218" customFormat="1" ht="155.1" customHeight="1" thickBot="1" x14ac:dyDescent="1.55">
      <c r="B16" s="210">
        <v>9</v>
      </c>
      <c r="C16" s="425" t="s">
        <v>1330</v>
      </c>
      <c r="D16" s="426"/>
      <c r="E16" s="426"/>
      <c r="F16" s="427"/>
      <c r="G16" s="211" t="s">
        <v>35</v>
      </c>
      <c r="H16" s="212">
        <v>0.94399999999999995</v>
      </c>
      <c r="I16" s="213">
        <v>1</v>
      </c>
      <c r="J16" s="214">
        <v>2415</v>
      </c>
      <c r="K16" s="214">
        <v>2253</v>
      </c>
      <c r="L16" s="215">
        <v>0</v>
      </c>
      <c r="M16" s="239">
        <f t="shared" ref="M16" si="4">H16*K16/1000</f>
        <v>2.1268319999999998</v>
      </c>
      <c r="N16" s="216">
        <f t="shared" si="3"/>
        <v>2.1</v>
      </c>
      <c r="Z16" s="219"/>
    </row>
    <row r="17" spans="2:26" s="218" customFormat="1" ht="155.1" customHeight="1" thickBot="1" x14ac:dyDescent="1.55">
      <c r="B17" s="210">
        <v>10</v>
      </c>
      <c r="C17" s="425" t="s">
        <v>1331</v>
      </c>
      <c r="D17" s="426"/>
      <c r="E17" s="426"/>
      <c r="F17" s="427"/>
      <c r="G17" s="211" t="s">
        <v>35</v>
      </c>
      <c r="H17" s="212">
        <v>0.94399999999999995</v>
      </c>
      <c r="I17" s="213">
        <v>1</v>
      </c>
      <c r="J17" s="214">
        <v>1510</v>
      </c>
      <c r="K17" s="214">
        <v>1510</v>
      </c>
      <c r="L17" s="215">
        <v>0</v>
      </c>
      <c r="M17" s="239">
        <f t="shared" si="0"/>
        <v>1.4254399999999998</v>
      </c>
      <c r="N17" s="216">
        <f t="shared" si="1"/>
        <v>1.4</v>
      </c>
      <c r="Z17" s="219"/>
    </row>
    <row r="18" spans="2:26" s="218" customFormat="1" ht="155.1" customHeight="1" thickBot="1" x14ac:dyDescent="1.55">
      <c r="B18" s="210">
        <v>11</v>
      </c>
      <c r="C18" s="425" t="s">
        <v>1332</v>
      </c>
      <c r="D18" s="426"/>
      <c r="E18" s="426"/>
      <c r="F18" s="427"/>
      <c r="G18" s="211" t="s">
        <v>35</v>
      </c>
      <c r="H18" s="212">
        <v>0.94399999999999995</v>
      </c>
      <c r="I18" s="213">
        <v>1</v>
      </c>
      <c r="J18" s="214">
        <v>1817</v>
      </c>
      <c r="K18" s="214">
        <v>1735</v>
      </c>
      <c r="L18" s="215">
        <v>0</v>
      </c>
      <c r="M18" s="239">
        <f t="shared" si="0"/>
        <v>1.63784</v>
      </c>
      <c r="N18" s="216">
        <f t="shared" si="1"/>
        <v>1.6</v>
      </c>
      <c r="Z18" s="219"/>
    </row>
    <row r="19" spans="2:26" s="218" customFormat="1" ht="155.1" customHeight="1" thickBot="1" x14ac:dyDescent="1.55">
      <c r="B19" s="210">
        <v>12</v>
      </c>
      <c r="C19" s="425" t="s">
        <v>1333</v>
      </c>
      <c r="D19" s="426"/>
      <c r="E19" s="426"/>
      <c r="F19" s="427"/>
      <c r="G19" s="211" t="s">
        <v>35</v>
      </c>
      <c r="H19" s="212">
        <v>0.94399999999999995</v>
      </c>
      <c r="I19" s="213">
        <v>1</v>
      </c>
      <c r="J19" s="214">
        <v>1127</v>
      </c>
      <c r="K19" s="214">
        <v>1062</v>
      </c>
      <c r="L19" s="215">
        <v>0</v>
      </c>
      <c r="M19" s="239">
        <f t="shared" si="0"/>
        <v>1.0025279999999999</v>
      </c>
      <c r="N19" s="216">
        <f t="shared" si="1"/>
        <v>1</v>
      </c>
      <c r="Z19" s="219"/>
    </row>
    <row r="20" spans="2:26" s="218" customFormat="1" ht="155.1" customHeight="1" thickBot="1" x14ac:dyDescent="1.55">
      <c r="B20" s="210">
        <v>13</v>
      </c>
      <c r="C20" s="425" t="s">
        <v>1334</v>
      </c>
      <c r="D20" s="426"/>
      <c r="E20" s="426"/>
      <c r="F20" s="427"/>
      <c r="G20" s="211" t="s">
        <v>76</v>
      </c>
      <c r="H20" s="212">
        <v>1.22</v>
      </c>
      <c r="I20" s="213">
        <v>1</v>
      </c>
      <c r="J20" s="214">
        <v>3876</v>
      </c>
      <c r="K20" s="214">
        <v>3816</v>
      </c>
      <c r="L20" s="215">
        <f>0.5*0.252</f>
        <v>0.126</v>
      </c>
      <c r="M20" s="239">
        <f t="shared" si="0"/>
        <v>4.6555199999999992</v>
      </c>
      <c r="N20" s="216">
        <f t="shared" si="1"/>
        <v>4.5</v>
      </c>
      <c r="Z20" s="219"/>
    </row>
    <row r="21" spans="2:26" s="218" customFormat="1" ht="155.1" customHeight="1" thickBot="1" x14ac:dyDescent="1.55">
      <c r="B21" s="210">
        <v>14</v>
      </c>
      <c r="C21" s="425" t="s">
        <v>548</v>
      </c>
      <c r="D21" s="426"/>
      <c r="E21" s="426"/>
      <c r="F21" s="427"/>
      <c r="G21" s="211" t="s">
        <v>76</v>
      </c>
      <c r="H21" s="212">
        <v>1.22</v>
      </c>
      <c r="I21" s="213">
        <v>1</v>
      </c>
      <c r="J21" s="214">
        <v>3989</v>
      </c>
      <c r="K21" s="214">
        <v>3929</v>
      </c>
      <c r="L21" s="215">
        <f>0.5*0.252</f>
        <v>0.126</v>
      </c>
      <c r="M21" s="239">
        <f t="shared" si="0"/>
        <v>4.79338</v>
      </c>
      <c r="N21" s="216">
        <f t="shared" si="1"/>
        <v>4.7</v>
      </c>
      <c r="Z21" s="219"/>
    </row>
    <row r="22" spans="2:26" s="218" customFormat="1" ht="155.1" customHeight="1" thickBot="1" x14ac:dyDescent="1.55">
      <c r="B22" s="210">
        <v>15</v>
      </c>
      <c r="C22" s="425" t="s">
        <v>1335</v>
      </c>
      <c r="D22" s="426"/>
      <c r="E22" s="426"/>
      <c r="F22" s="427"/>
      <c r="G22" s="211" t="s">
        <v>76</v>
      </c>
      <c r="H22" s="212">
        <v>1.22</v>
      </c>
      <c r="I22" s="213">
        <v>1</v>
      </c>
      <c r="J22" s="214">
        <v>7619</v>
      </c>
      <c r="K22" s="214">
        <v>7619</v>
      </c>
      <c r="L22" s="215">
        <f>0.252+0.1088</f>
        <v>0.36080000000000001</v>
      </c>
      <c r="M22" s="239">
        <f>H22*K22/1000</f>
        <v>9.2951800000000002</v>
      </c>
      <c r="N22" s="216">
        <f t="shared" si="1"/>
        <v>8.9</v>
      </c>
      <c r="Z22" s="219"/>
    </row>
    <row r="23" spans="2:26" s="218" customFormat="1" ht="155.1" customHeight="1" thickBot="1" x14ac:dyDescent="1.55">
      <c r="B23" s="210">
        <v>16</v>
      </c>
      <c r="C23" s="425" t="s">
        <v>1336</v>
      </c>
      <c r="D23" s="426"/>
      <c r="E23" s="426"/>
      <c r="F23" s="427"/>
      <c r="G23" s="211" t="s">
        <v>76</v>
      </c>
      <c r="H23" s="212">
        <v>1.22</v>
      </c>
      <c r="I23" s="213">
        <v>1</v>
      </c>
      <c r="J23" s="214">
        <v>3876</v>
      </c>
      <c r="K23" s="214">
        <v>3929</v>
      </c>
      <c r="L23" s="215">
        <f>0.126+0.114</f>
        <v>0.24</v>
      </c>
      <c r="M23" s="239">
        <f t="shared" ref="M23:M24" si="5">H23*K23/1000</f>
        <v>4.79338</v>
      </c>
      <c r="N23" s="216">
        <f t="shared" si="1"/>
        <v>4.5999999999999996</v>
      </c>
      <c r="Z23" s="219"/>
    </row>
    <row r="24" spans="2:26" s="218" customFormat="1" ht="155.1" customHeight="1" thickBot="1" x14ac:dyDescent="1.55">
      <c r="B24" s="210">
        <v>17</v>
      </c>
      <c r="C24" s="425" t="s">
        <v>597</v>
      </c>
      <c r="D24" s="426"/>
      <c r="E24" s="426"/>
      <c r="F24" s="427"/>
      <c r="G24" s="211" t="s">
        <v>76</v>
      </c>
      <c r="H24" s="212">
        <v>1.22</v>
      </c>
      <c r="I24" s="213">
        <v>1</v>
      </c>
      <c r="J24" s="214">
        <v>3989</v>
      </c>
      <c r="K24" s="214">
        <v>3929</v>
      </c>
      <c r="L24" s="215">
        <f>0.126+0.114</f>
        <v>0.24</v>
      </c>
      <c r="M24" s="239">
        <f t="shared" si="5"/>
        <v>4.79338</v>
      </c>
      <c r="N24" s="216">
        <f t="shared" si="1"/>
        <v>4.5999999999999996</v>
      </c>
      <c r="Z24" s="219"/>
    </row>
    <row r="25" spans="2:26" s="218" customFormat="1" ht="155.1" customHeight="1" thickBot="1" x14ac:dyDescent="1.55">
      <c r="B25" s="210">
        <v>18</v>
      </c>
      <c r="C25" s="425" t="s">
        <v>1337</v>
      </c>
      <c r="D25" s="426"/>
      <c r="E25" s="426"/>
      <c r="F25" s="427"/>
      <c r="G25" s="211" t="s">
        <v>76</v>
      </c>
      <c r="H25" s="212">
        <v>1.22</v>
      </c>
      <c r="I25" s="213">
        <v>1</v>
      </c>
      <c r="J25" s="214">
        <v>7619</v>
      </c>
      <c r="K25" s="214">
        <v>7619</v>
      </c>
      <c r="L25" s="215">
        <v>0.252</v>
      </c>
      <c r="M25" s="239">
        <f>H25*K25/1000</f>
        <v>9.2951800000000002</v>
      </c>
      <c r="N25" s="216">
        <f t="shared" si="1"/>
        <v>9</v>
      </c>
      <c r="Z25" s="219"/>
    </row>
    <row r="26" spans="2:26" s="218" customFormat="1" ht="155.1" customHeight="1" thickBot="1" x14ac:dyDescent="1.55">
      <c r="B26" s="210">
        <v>19</v>
      </c>
      <c r="C26" s="425" t="s">
        <v>1338</v>
      </c>
      <c r="D26" s="426"/>
      <c r="E26" s="426"/>
      <c r="F26" s="427"/>
      <c r="G26" s="211" t="s">
        <v>76</v>
      </c>
      <c r="H26" s="212">
        <v>1.22</v>
      </c>
      <c r="I26" s="213">
        <v>1</v>
      </c>
      <c r="J26" s="214">
        <v>4586</v>
      </c>
      <c r="K26" s="214">
        <v>4586</v>
      </c>
      <c r="L26" s="215">
        <v>0.15834000000000001</v>
      </c>
      <c r="M26" s="239">
        <f t="shared" ref="M26:M27" si="6">H26*K26/1000</f>
        <v>5.5949200000000001</v>
      </c>
      <c r="N26" s="216">
        <f t="shared" si="1"/>
        <v>5.4</v>
      </c>
      <c r="Z26" s="219"/>
    </row>
    <row r="27" spans="2:26" s="218" customFormat="1" ht="155.1" customHeight="1" thickBot="1" x14ac:dyDescent="1.55">
      <c r="B27" s="210">
        <v>20</v>
      </c>
      <c r="C27" s="425" t="s">
        <v>1339</v>
      </c>
      <c r="D27" s="426"/>
      <c r="E27" s="426"/>
      <c r="F27" s="427"/>
      <c r="G27" s="211" t="s">
        <v>76</v>
      </c>
      <c r="H27" s="212">
        <v>1.22</v>
      </c>
      <c r="I27" s="213">
        <v>1</v>
      </c>
      <c r="J27" s="214">
        <v>4586</v>
      </c>
      <c r="K27" s="214">
        <v>4586</v>
      </c>
      <c r="L27" s="215">
        <v>0.126</v>
      </c>
      <c r="M27" s="239">
        <f t="shared" si="6"/>
        <v>5.5949200000000001</v>
      </c>
      <c r="N27" s="216">
        <f t="shared" si="1"/>
        <v>5.5</v>
      </c>
      <c r="Z27" s="219"/>
    </row>
    <row r="28" spans="2:26" s="218" customFormat="1" ht="155.1" customHeight="1" thickBot="1" x14ac:dyDescent="1.55">
      <c r="B28" s="210">
        <v>21</v>
      </c>
      <c r="C28" s="425" t="s">
        <v>1340</v>
      </c>
      <c r="D28" s="426"/>
      <c r="E28" s="426"/>
      <c r="F28" s="427"/>
      <c r="G28" s="211" t="s">
        <v>35</v>
      </c>
      <c r="H28" s="212">
        <v>0.94399999999999995</v>
      </c>
      <c r="I28" s="213">
        <v>1</v>
      </c>
      <c r="J28" s="214">
        <v>2948</v>
      </c>
      <c r="K28" s="214">
        <v>2771</v>
      </c>
      <c r="L28" s="215">
        <v>0</v>
      </c>
      <c r="M28" s="239">
        <f>ROUNDUP(H28*K28/1000,1)</f>
        <v>2.7</v>
      </c>
      <c r="N28" s="217">
        <f t="shared" ref="N28:N30" si="7">M28*I28-L28*I28</f>
        <v>2.7</v>
      </c>
    </row>
    <row r="29" spans="2:26" s="218" customFormat="1" ht="155.1" customHeight="1" thickBot="1" x14ac:dyDescent="1.55">
      <c r="B29" s="210">
        <v>22</v>
      </c>
      <c r="C29" s="425" t="s">
        <v>1341</v>
      </c>
      <c r="D29" s="426"/>
      <c r="E29" s="426"/>
      <c r="F29" s="427"/>
      <c r="G29" s="211" t="s">
        <v>35</v>
      </c>
      <c r="H29" s="212">
        <v>0.94399999999999995</v>
      </c>
      <c r="I29" s="213">
        <v>1</v>
      </c>
      <c r="J29" s="214">
        <v>2593</v>
      </c>
      <c r="K29" s="214">
        <v>2436</v>
      </c>
      <c r="L29" s="215">
        <v>0</v>
      </c>
      <c r="M29" s="239">
        <f>ROUNDUP(H29*K29/1000,1)</f>
        <v>2.3000000000000003</v>
      </c>
      <c r="N29" s="217">
        <f t="shared" si="7"/>
        <v>2.3000000000000003</v>
      </c>
    </row>
    <row r="30" spans="2:26" s="218" customFormat="1" ht="155.1" customHeight="1" thickBot="1" x14ac:dyDescent="1.55">
      <c r="B30" s="210">
        <v>23</v>
      </c>
      <c r="C30" s="425" t="s">
        <v>1342</v>
      </c>
      <c r="D30" s="426"/>
      <c r="E30" s="426"/>
      <c r="F30" s="427"/>
      <c r="G30" s="211" t="s">
        <v>35</v>
      </c>
      <c r="H30" s="212">
        <v>0.94399999999999995</v>
      </c>
      <c r="I30" s="213">
        <v>1</v>
      </c>
      <c r="J30" s="214">
        <v>1629</v>
      </c>
      <c r="K30" s="214">
        <v>1629</v>
      </c>
      <c r="L30" s="215">
        <v>0</v>
      </c>
      <c r="M30" s="239">
        <f>ROUNDUP(H30*K30/1000,1)</f>
        <v>1.6</v>
      </c>
      <c r="N30" s="217">
        <f t="shared" si="7"/>
        <v>1.6</v>
      </c>
    </row>
    <row r="31" spans="2:26" s="218" customFormat="1" ht="210.75" customHeight="1" thickBot="1" x14ac:dyDescent="1.55">
      <c r="B31" s="210">
        <v>24</v>
      </c>
      <c r="C31" s="416" t="s">
        <v>1343</v>
      </c>
      <c r="D31" s="417"/>
      <c r="E31" s="417"/>
      <c r="F31" s="418"/>
      <c r="G31" s="211" t="s">
        <v>1178</v>
      </c>
      <c r="H31" s="220">
        <f>4*(0.23081)</f>
        <v>0.92323999999999995</v>
      </c>
      <c r="I31" s="221">
        <v>1</v>
      </c>
      <c r="J31" s="214" t="s">
        <v>160</v>
      </c>
      <c r="K31" s="214" t="s">
        <v>160</v>
      </c>
      <c r="L31" s="215">
        <f>0.37*0.308</f>
        <v>0.11395999999999999</v>
      </c>
      <c r="M31" s="239">
        <f t="shared" ref="M31:M33" si="8">H31*I31</f>
        <v>0.92323999999999995</v>
      </c>
      <c r="N31" s="216">
        <f t="shared" ref="N31:N34" si="9">ROUND(M31*I31-I31*L31,1)</f>
        <v>0.8</v>
      </c>
      <c r="Z31" s="219"/>
    </row>
    <row r="32" spans="2:26" s="218" customFormat="1" ht="210.75" customHeight="1" thickBot="1" x14ac:dyDescent="1.55">
      <c r="B32" s="210">
        <v>25</v>
      </c>
      <c r="C32" s="416" t="s">
        <v>1344</v>
      </c>
      <c r="D32" s="417"/>
      <c r="E32" s="417"/>
      <c r="F32" s="418"/>
      <c r="G32" s="211" t="s">
        <v>1345</v>
      </c>
      <c r="H32" s="220">
        <f>H31*0.5</f>
        <v>0.46161999999999997</v>
      </c>
      <c r="I32" s="221">
        <v>1</v>
      </c>
      <c r="J32" s="214" t="s">
        <v>160</v>
      </c>
      <c r="K32" s="214" t="s">
        <v>160</v>
      </c>
      <c r="L32" s="215">
        <f>L31/2</f>
        <v>5.6979999999999996E-2</v>
      </c>
      <c r="M32" s="239">
        <f t="shared" si="8"/>
        <v>0.46161999999999997</v>
      </c>
      <c r="N32" s="216">
        <f t="shared" si="9"/>
        <v>0.4</v>
      </c>
      <c r="Z32" s="219"/>
    </row>
    <row r="33" spans="2:26" s="218" customFormat="1" ht="210.75" customHeight="1" thickBot="1" x14ac:dyDescent="1.55">
      <c r="B33" s="210">
        <v>26</v>
      </c>
      <c r="C33" s="416" t="s">
        <v>1346</v>
      </c>
      <c r="D33" s="417"/>
      <c r="E33" s="417"/>
      <c r="F33" s="418"/>
      <c r="G33" s="211" t="s">
        <v>1347</v>
      </c>
      <c r="H33" s="220">
        <v>0.83499999999999996</v>
      </c>
      <c r="I33" s="221">
        <v>1</v>
      </c>
      <c r="J33" s="214" t="s">
        <v>160</v>
      </c>
      <c r="K33" s="214" t="s">
        <v>160</v>
      </c>
      <c r="L33" s="215">
        <v>0.33679999999999999</v>
      </c>
      <c r="M33" s="239">
        <f t="shared" si="8"/>
        <v>0.83499999999999996</v>
      </c>
      <c r="N33" s="216">
        <f t="shared" si="9"/>
        <v>0.5</v>
      </c>
      <c r="Z33" s="219"/>
    </row>
    <row r="34" spans="2:26" s="218" customFormat="1" ht="207" customHeight="1" thickBot="1" x14ac:dyDescent="1.55">
      <c r="B34" s="210">
        <v>27</v>
      </c>
      <c r="C34" s="416" t="s">
        <v>1348</v>
      </c>
      <c r="D34" s="417"/>
      <c r="E34" s="417"/>
      <c r="F34" s="418"/>
      <c r="G34" s="211" t="s">
        <v>1349</v>
      </c>
      <c r="H34" s="220">
        <f>H33</f>
        <v>0.83499999999999996</v>
      </c>
      <c r="I34" s="221">
        <v>1</v>
      </c>
      <c r="J34" s="214" t="s">
        <v>160</v>
      </c>
      <c r="K34" s="214" t="s">
        <v>160</v>
      </c>
      <c r="L34" s="215">
        <f>L33</f>
        <v>0.33679999999999999</v>
      </c>
      <c r="M34" s="239">
        <f>M33/2</f>
        <v>0.41749999999999998</v>
      </c>
      <c r="N34" s="216">
        <f t="shared" si="9"/>
        <v>0.1</v>
      </c>
      <c r="Z34" s="219"/>
    </row>
    <row r="35" spans="2:26" s="218" customFormat="1" ht="199.5" customHeight="1" thickBot="1" x14ac:dyDescent="1.55">
      <c r="B35" s="210">
        <v>28</v>
      </c>
      <c r="C35" s="506" t="s">
        <v>1350</v>
      </c>
      <c r="D35" s="507"/>
      <c r="E35" s="507"/>
      <c r="F35" s="508"/>
      <c r="G35" s="222" t="s">
        <v>1218</v>
      </c>
      <c r="H35" s="223">
        <f>0.8*0.8</f>
        <v>0.64000000000000012</v>
      </c>
      <c r="I35" s="224">
        <v>1</v>
      </c>
      <c r="J35" s="214" t="s">
        <v>160</v>
      </c>
      <c r="K35" s="214" t="s">
        <v>160</v>
      </c>
      <c r="L35" s="225">
        <f>0.8*0.308</f>
        <v>0.24640000000000001</v>
      </c>
      <c r="M35" s="226">
        <v>0.64</v>
      </c>
      <c r="N35" s="227">
        <f>ROUND(M35*I35-L35*I35,1)</f>
        <v>0.4</v>
      </c>
      <c r="Z35" s="219"/>
    </row>
    <row r="36" spans="2:26" s="50" customFormat="1" ht="156" customHeight="1" thickBot="1" x14ac:dyDescent="1.1000000000000001">
      <c r="B36" s="437" t="s">
        <v>30</v>
      </c>
      <c r="C36" s="438"/>
      <c r="D36" s="438"/>
      <c r="E36" s="438"/>
      <c r="F36" s="438"/>
      <c r="G36" s="438"/>
      <c r="H36" s="438"/>
      <c r="I36" s="438"/>
      <c r="J36" s="438"/>
      <c r="K36" s="438"/>
      <c r="L36" s="438"/>
      <c r="M36" s="439"/>
      <c r="N36" s="229">
        <f>SUM(N8:N35)</f>
        <v>130.79220000000001</v>
      </c>
    </row>
    <row r="37" spans="2:26" s="50" customFormat="1" ht="156" customHeight="1" thickBot="1" x14ac:dyDescent="1.1000000000000001">
      <c r="B37" s="437" t="s">
        <v>1351</v>
      </c>
      <c r="C37" s="438"/>
      <c r="D37" s="438"/>
      <c r="E37" s="438"/>
      <c r="F37" s="438"/>
      <c r="G37" s="438"/>
      <c r="H37" s="438"/>
      <c r="I37" s="438"/>
      <c r="J37" s="438"/>
      <c r="K37" s="438"/>
      <c r="L37" s="438"/>
      <c r="M37" s="439"/>
      <c r="N37" s="240">
        <v>261.58440000000002</v>
      </c>
    </row>
    <row r="38" spans="2:26" s="231" customFormat="1" ht="189.75" customHeight="1" x14ac:dyDescent="0.25">
      <c r="B38" s="509" t="s">
        <v>320</v>
      </c>
      <c r="C38" s="509"/>
      <c r="D38" s="509"/>
      <c r="E38" s="509"/>
      <c r="F38" s="509"/>
      <c r="G38" s="509"/>
      <c r="H38" s="509"/>
      <c r="I38" s="509" t="s">
        <v>319</v>
      </c>
      <c r="J38" s="509"/>
      <c r="K38" s="509"/>
      <c r="L38" s="509"/>
      <c r="M38" s="509"/>
      <c r="N38" s="509"/>
    </row>
    <row r="39" spans="2:26" s="51" customFormat="1" ht="409.5" customHeight="1" thickBot="1" x14ac:dyDescent="1.1499999999999999">
      <c r="B39" s="510"/>
      <c r="C39" s="510"/>
      <c r="D39" s="510"/>
      <c r="E39" s="510"/>
      <c r="F39" s="510"/>
      <c r="G39" s="510"/>
      <c r="H39" s="510"/>
      <c r="I39" s="510"/>
      <c r="J39" s="510"/>
      <c r="K39" s="510"/>
      <c r="L39" s="510"/>
      <c r="M39" s="510"/>
      <c r="N39" s="510"/>
    </row>
    <row r="40" spans="2:26" s="58" customFormat="1" ht="129.75" customHeight="1" thickBot="1" x14ac:dyDescent="1.1499999999999999">
      <c r="B40" s="53" t="s">
        <v>45</v>
      </c>
      <c r="C40" s="54"/>
      <c r="D40" s="54"/>
      <c r="E40" s="54"/>
      <c r="F40" s="54"/>
      <c r="G40" s="54"/>
      <c r="H40" s="54"/>
      <c r="I40" s="54"/>
      <c r="J40" s="54"/>
      <c r="K40" s="54"/>
      <c r="L40" s="54"/>
      <c r="M40" s="54"/>
      <c r="N40" s="55"/>
      <c r="O40" s="56"/>
      <c r="P40" s="68"/>
      <c r="Q40" s="35"/>
      <c r="R40" s="35"/>
    </row>
    <row r="41" spans="2:26" s="51" customFormat="1" ht="174.95" customHeight="1" x14ac:dyDescent="1.1000000000000001"/>
  </sheetData>
  <mergeCells count="41">
    <mergeCell ref="C35:F35"/>
    <mergeCell ref="B36:M36"/>
    <mergeCell ref="B37:M37"/>
    <mergeCell ref="B38:H39"/>
    <mergeCell ref="I38:N39"/>
    <mergeCell ref="C34:F34"/>
    <mergeCell ref="C23:F23"/>
    <mergeCell ref="C24:F24"/>
    <mergeCell ref="C25:F25"/>
    <mergeCell ref="C26:F26"/>
    <mergeCell ref="C27:F27"/>
    <mergeCell ref="C28:F28"/>
    <mergeCell ref="C29:F29"/>
    <mergeCell ref="C30:F30"/>
    <mergeCell ref="C31:F31"/>
    <mergeCell ref="C32:F32"/>
    <mergeCell ref="C33:F33"/>
    <mergeCell ref="C22:F22"/>
    <mergeCell ref="C11:F11"/>
    <mergeCell ref="C12:F12"/>
    <mergeCell ref="C13:F13"/>
    <mergeCell ref="C14:F14"/>
    <mergeCell ref="C15:F15"/>
    <mergeCell ref="C16:F16"/>
    <mergeCell ref="C17:F17"/>
    <mergeCell ref="C18:F18"/>
    <mergeCell ref="C19:F19"/>
    <mergeCell ref="C20:F20"/>
    <mergeCell ref="C21:F21"/>
    <mergeCell ref="AG10:AP10"/>
    <mergeCell ref="B2:F3"/>
    <mergeCell ref="G2:K4"/>
    <mergeCell ref="L2:N3"/>
    <mergeCell ref="B4:F4"/>
    <mergeCell ref="L4:N4"/>
    <mergeCell ref="B5:N5"/>
    <mergeCell ref="B6:N6"/>
    <mergeCell ref="C7:G7"/>
    <mergeCell ref="C8:F8"/>
    <mergeCell ref="C9:F9"/>
    <mergeCell ref="C10:F10"/>
  </mergeCells>
  <printOptions horizontalCentered="1" verticalCentered="1"/>
  <pageMargins left="0" right="0" top="0.23622047244094491" bottom="0.23622047244094491" header="0.51181102362204722" footer="0.23622047244094491"/>
  <pageSetup paperSize="9" scale="10" orientation="portrait" r:id="rId1"/>
  <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38622-D688-49EF-9B91-1CA1FF49BF29}">
  <sheetPr>
    <tabColor rgb="FF00B0F0"/>
    <pageSetUpPr fitToPage="1"/>
  </sheetPr>
  <dimension ref="B1:O35"/>
  <sheetViews>
    <sheetView rightToLeft="1" view="pageBreakPreview" zoomScale="80" zoomScaleNormal="85" zoomScaleSheetLayoutView="80" workbookViewId="0">
      <selection activeCell="K9" sqref="K9"/>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1352</v>
      </c>
      <c r="G11" s="332"/>
      <c r="H11" s="332"/>
      <c r="I11" s="333"/>
      <c r="J11" s="331" t="s">
        <v>1314</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541</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827</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1353</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15.75" customHeight="1" thickBot="1" x14ac:dyDescent="0.3">
      <c r="B27" s="398"/>
      <c r="C27" s="401"/>
      <c r="D27" s="402"/>
      <c r="E27" s="401"/>
      <c r="F27" s="402"/>
      <c r="G27" s="402"/>
      <c r="H27" s="404"/>
      <c r="I27" s="401"/>
      <c r="J27" s="404"/>
      <c r="K27" s="401"/>
      <c r="L27" s="402"/>
      <c r="M27" s="404"/>
    </row>
    <row r="28" spans="2:15" ht="36" customHeight="1" x14ac:dyDescent="0.25">
      <c r="B28" s="405">
        <v>21</v>
      </c>
      <c r="C28" s="312">
        <v>641903122</v>
      </c>
      <c r="D28" s="313"/>
      <c r="E28" s="322" t="s">
        <v>828</v>
      </c>
      <c r="F28" s="323"/>
      <c r="G28" s="323"/>
      <c r="H28" s="324"/>
      <c r="I28" s="318">
        <v>126</v>
      </c>
      <c r="J28" s="319"/>
      <c r="K28" s="322" t="s">
        <v>16</v>
      </c>
      <c r="L28" s="323"/>
      <c r="M28" s="324"/>
    </row>
    <row r="29" spans="2:15" ht="57" customHeight="1" thickBot="1" x14ac:dyDescent="0.3">
      <c r="B29" s="406"/>
      <c r="C29" s="314"/>
      <c r="D29" s="315"/>
      <c r="E29" s="328"/>
      <c r="F29" s="329"/>
      <c r="G29" s="329"/>
      <c r="H29" s="330"/>
      <c r="I29" s="320"/>
      <c r="J29" s="321"/>
      <c r="K29" s="328"/>
      <c r="L29" s="329"/>
      <c r="M29" s="330"/>
      <c r="O29" s="108"/>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82" customFormat="1" ht="25.5" customHeight="1" thickBot="1" x14ac:dyDescent="0.3">
      <c r="B35" s="370" t="s">
        <v>47</v>
      </c>
      <c r="C35" s="371"/>
      <c r="D35" s="371"/>
      <c r="E35" s="371"/>
      <c r="F35" s="371"/>
      <c r="G35" s="371"/>
      <c r="H35" s="371"/>
      <c r="I35" s="371"/>
      <c r="J35" s="371"/>
      <c r="K35" s="371"/>
      <c r="L35" s="371"/>
      <c r="M35" s="372"/>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2601985"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2601985" r:id="rId4"/>
      </mc:Fallback>
    </mc:AlternateContent>
  </oleObjects>
  <mc:AlternateContent xmlns:mc="http://schemas.openxmlformats.org/markup-compatibility/2006">
    <mc:Choice Requires="x14">
      <controls>
        <mc:AlternateContent xmlns:mc="http://schemas.openxmlformats.org/markup-compatibility/2006">
          <mc:Choice Requires="x14">
            <control shapeId="2601986"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2601987"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2601988"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2601989"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2601990"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1511E-8007-45E3-8843-65DD2961B204}">
  <sheetPr>
    <tabColor rgb="FF00B0F0"/>
    <pageSetUpPr fitToPage="1"/>
  </sheetPr>
  <dimension ref="B1:AU41"/>
  <sheetViews>
    <sheetView rightToLeft="1" view="pageBreakPreview" topLeftCell="A7" zoomScale="20" zoomScaleNormal="100" zoomScaleSheetLayoutView="20" workbookViewId="0">
      <selection activeCell="K9" sqref="K9"/>
    </sheetView>
  </sheetViews>
  <sheetFormatPr defaultRowHeight="23.25" x14ac:dyDescent="0.35"/>
  <cols>
    <col min="2" max="2" width="39.28515625" customWidth="1"/>
    <col min="3" max="3" width="32" customWidth="1"/>
    <col min="4" max="4" width="20.42578125" customWidth="1"/>
    <col min="5" max="5" width="44.5703125" customWidth="1"/>
    <col min="6" max="6" width="103.5703125" style="5" customWidth="1"/>
    <col min="7" max="7" width="170.140625" bestFit="1" customWidth="1"/>
    <col min="8" max="8" width="78.7109375" bestFit="1" customWidth="1"/>
    <col min="9" max="9" width="27.28515625" bestFit="1" customWidth="1"/>
    <col min="10" max="10" width="84.42578125" bestFit="1" customWidth="1"/>
    <col min="11" max="11" width="95.42578125" bestFit="1" customWidth="1"/>
    <col min="12" max="12" width="127.28515625" bestFit="1" customWidth="1"/>
    <col min="13" max="13" width="103.7109375" bestFit="1" customWidth="1"/>
    <col min="14" max="14" width="65.140625" bestFit="1" customWidth="1"/>
    <col min="15" max="15" width="4.42578125" customWidth="1"/>
    <col min="23" max="23" width="0.85546875" customWidth="1"/>
    <col min="24" max="25" width="9.140625" hidden="1" customWidth="1"/>
    <col min="26" max="26" width="44.42578125" bestFit="1" customWidth="1"/>
    <col min="29" max="29" width="3.5703125" customWidth="1"/>
    <col min="30" max="33" width="9.140625" hidden="1" customWidth="1"/>
    <col min="36" max="36" width="49.85546875" customWidth="1"/>
    <col min="38" max="38" width="49.140625" customWidth="1"/>
  </cols>
  <sheetData>
    <row r="1" spans="2:47" ht="24" thickBot="1" x14ac:dyDescent="0.4"/>
    <row r="2" spans="2:47" ht="234" customHeight="1" x14ac:dyDescent="0.25">
      <c r="B2" s="440"/>
      <c r="C2" s="440"/>
      <c r="D2" s="440"/>
      <c r="E2" s="440"/>
      <c r="F2" s="440"/>
      <c r="G2" s="472" t="s">
        <v>1354</v>
      </c>
      <c r="H2" s="473"/>
      <c r="I2" s="473"/>
      <c r="J2" s="473"/>
      <c r="K2" s="474"/>
      <c r="L2" s="440"/>
      <c r="M2" s="440"/>
      <c r="N2" s="440"/>
    </row>
    <row r="3" spans="2:47" ht="409.5" customHeight="1" x14ac:dyDescent="0.25">
      <c r="B3" s="471"/>
      <c r="C3" s="471"/>
      <c r="D3" s="471"/>
      <c r="E3" s="471"/>
      <c r="F3" s="471"/>
      <c r="G3" s="475"/>
      <c r="H3" s="476"/>
      <c r="I3" s="476"/>
      <c r="J3" s="476"/>
      <c r="K3" s="477"/>
      <c r="L3" s="471"/>
      <c r="M3" s="471"/>
      <c r="N3" s="471"/>
    </row>
    <row r="4" spans="2:47" ht="192" customHeight="1" thickBot="1" x14ac:dyDescent="0.3">
      <c r="B4" s="441"/>
      <c r="C4" s="441"/>
      <c r="D4" s="441"/>
      <c r="E4" s="441"/>
      <c r="F4" s="441"/>
      <c r="G4" s="478"/>
      <c r="H4" s="479"/>
      <c r="I4" s="479"/>
      <c r="J4" s="479"/>
      <c r="K4" s="480"/>
      <c r="L4" s="441"/>
      <c r="M4" s="441"/>
      <c r="N4" s="441"/>
    </row>
    <row r="5" spans="2:47" ht="286.5" customHeight="1" thickBot="1" x14ac:dyDescent="0.3">
      <c r="B5" s="448" t="s">
        <v>1355</v>
      </c>
      <c r="C5" s="449"/>
      <c r="D5" s="449"/>
      <c r="E5" s="449"/>
      <c r="F5" s="449"/>
      <c r="G5" s="449"/>
      <c r="H5" s="449"/>
      <c r="I5" s="449"/>
      <c r="J5" s="449"/>
      <c r="K5" s="449"/>
      <c r="L5" s="449"/>
      <c r="M5" s="449"/>
      <c r="N5" s="450"/>
      <c r="V5" s="6"/>
      <c r="W5" s="6"/>
      <c r="X5" s="6"/>
      <c r="Y5" s="6"/>
      <c r="Z5" s="6"/>
      <c r="AA5" s="6"/>
      <c r="AB5" s="6"/>
      <c r="AC5" s="6"/>
      <c r="AD5" s="6"/>
      <c r="AE5" s="6"/>
      <c r="AF5" s="6"/>
      <c r="AG5" s="6"/>
      <c r="AH5" s="6"/>
      <c r="AI5" s="6"/>
      <c r="AJ5" s="6"/>
      <c r="AK5" s="6"/>
      <c r="AL5" s="6"/>
      <c r="AM5" s="6"/>
      <c r="AN5" s="6"/>
      <c r="AO5" s="6"/>
      <c r="AP5" s="6"/>
      <c r="AQ5" s="6"/>
      <c r="AR5" s="6"/>
      <c r="AS5" s="6"/>
      <c r="AT5" s="6"/>
      <c r="AU5" s="6"/>
    </row>
    <row r="6" spans="2:47" ht="180.75" customHeight="1" thickBot="1" x14ac:dyDescent="0.3">
      <c r="B6" s="481" t="s">
        <v>21</v>
      </c>
      <c r="C6" s="482"/>
      <c r="D6" s="482"/>
      <c r="E6" s="482"/>
      <c r="F6" s="482"/>
      <c r="G6" s="482"/>
      <c r="H6" s="482"/>
      <c r="I6" s="482"/>
      <c r="J6" s="482"/>
      <c r="K6" s="482"/>
      <c r="L6" s="482"/>
      <c r="M6" s="482"/>
      <c r="N6" s="483"/>
      <c r="V6" s="6"/>
      <c r="W6" s="6"/>
      <c r="X6" s="6"/>
      <c r="Y6" s="6"/>
      <c r="Z6" s="6"/>
      <c r="AA6" s="6"/>
      <c r="AB6" s="6"/>
      <c r="AC6" s="6"/>
      <c r="AD6" s="6"/>
      <c r="AE6" s="6"/>
      <c r="AF6" s="6"/>
      <c r="AG6" s="6"/>
      <c r="AH6" s="6"/>
      <c r="AI6" s="6"/>
      <c r="AJ6" s="6"/>
      <c r="AK6" s="6"/>
      <c r="AL6" s="6"/>
      <c r="AM6" s="6"/>
      <c r="AN6" s="6"/>
      <c r="AO6" s="6"/>
      <c r="AP6" s="6"/>
      <c r="AQ6" s="6"/>
      <c r="AR6" s="6"/>
      <c r="AS6" s="6"/>
      <c r="AT6" s="6"/>
      <c r="AU6" s="6"/>
    </row>
    <row r="7" spans="2:47" s="35" customFormat="1" ht="165.75" customHeight="1" thickBot="1" x14ac:dyDescent="1.1499999999999999">
      <c r="B7" s="236" t="s">
        <v>9</v>
      </c>
      <c r="C7" s="491" t="s">
        <v>11</v>
      </c>
      <c r="D7" s="503"/>
      <c r="E7" s="503"/>
      <c r="F7" s="503"/>
      <c r="G7" s="504"/>
      <c r="H7" s="237" t="s">
        <v>1320</v>
      </c>
      <c r="I7" s="237" t="s">
        <v>23</v>
      </c>
      <c r="J7" s="237" t="s">
        <v>24</v>
      </c>
      <c r="K7" s="237" t="s">
        <v>121</v>
      </c>
      <c r="L7" s="237" t="s">
        <v>1356</v>
      </c>
      <c r="M7" s="237" t="s">
        <v>1357</v>
      </c>
      <c r="N7" s="237" t="s">
        <v>1358</v>
      </c>
      <c r="Z7" s="209"/>
    </row>
    <row r="8" spans="2:47" s="218" customFormat="1" ht="165" customHeight="1" thickBot="1" x14ac:dyDescent="1.55">
      <c r="B8" s="210">
        <v>1</v>
      </c>
      <c r="C8" s="425" t="s">
        <v>1324</v>
      </c>
      <c r="D8" s="426"/>
      <c r="E8" s="426"/>
      <c r="F8" s="427"/>
      <c r="G8" s="211" t="s">
        <v>35</v>
      </c>
      <c r="H8" s="212">
        <v>0.94399999999999995</v>
      </c>
      <c r="I8" s="213">
        <v>1</v>
      </c>
      <c r="J8" s="214">
        <v>1112</v>
      </c>
      <c r="K8" s="214">
        <v>1032</v>
      </c>
      <c r="L8" s="215">
        <v>0</v>
      </c>
      <c r="M8" s="239">
        <f t="shared" ref="M8:M21" si="0">H8*K8/1000</f>
        <v>0.97420799999999996</v>
      </c>
      <c r="N8" s="216">
        <f t="shared" ref="N8:N27" si="1">ROUND(M8*I8-I8*L8,1)</f>
        <v>1</v>
      </c>
      <c r="Z8" s="219"/>
    </row>
    <row r="9" spans="2:47" s="218" customFormat="1" ht="165" customHeight="1" thickBot="1" x14ac:dyDescent="1.55">
      <c r="B9" s="210">
        <v>2</v>
      </c>
      <c r="C9" s="425" t="s">
        <v>151</v>
      </c>
      <c r="D9" s="426"/>
      <c r="E9" s="426"/>
      <c r="F9" s="427"/>
      <c r="G9" s="211" t="s">
        <v>29</v>
      </c>
      <c r="H9" s="212">
        <v>1.284</v>
      </c>
      <c r="I9" s="213">
        <v>1</v>
      </c>
      <c r="J9" s="214">
        <v>1814</v>
      </c>
      <c r="K9" s="214">
        <v>1814</v>
      </c>
      <c r="L9" s="215">
        <v>0</v>
      </c>
      <c r="M9" s="239">
        <f t="shared" si="0"/>
        <v>2.3291759999999999</v>
      </c>
      <c r="N9" s="216">
        <f>ROUND(M9*I9-I9*L9,1)*0</f>
        <v>0</v>
      </c>
      <c r="Z9" s="219"/>
    </row>
    <row r="10" spans="2:47" s="218" customFormat="1" ht="165" customHeight="1" thickBot="1" x14ac:dyDescent="1.55">
      <c r="B10" s="210">
        <v>3</v>
      </c>
      <c r="C10" s="425" t="s">
        <v>1325</v>
      </c>
      <c r="D10" s="426"/>
      <c r="E10" s="426"/>
      <c r="F10" s="427"/>
      <c r="G10" s="211" t="s">
        <v>29</v>
      </c>
      <c r="H10" s="212">
        <v>1.284</v>
      </c>
      <c r="I10" s="213">
        <v>1</v>
      </c>
      <c r="J10" s="214">
        <v>1510</v>
      </c>
      <c r="K10" s="214">
        <v>1510</v>
      </c>
      <c r="L10" s="215">
        <v>0</v>
      </c>
      <c r="M10" s="239">
        <f t="shared" si="0"/>
        <v>1.9388400000000001</v>
      </c>
      <c r="N10" s="216">
        <f>ROUND(M10*I10-I10*L10,1)*0</f>
        <v>0</v>
      </c>
      <c r="Z10" s="219"/>
      <c r="AG10" s="424" t="s">
        <v>1326</v>
      </c>
      <c r="AH10" s="424"/>
      <c r="AI10" s="424"/>
      <c r="AJ10" s="424"/>
      <c r="AK10" s="424"/>
      <c r="AL10" s="424"/>
      <c r="AM10" s="424"/>
      <c r="AN10" s="424"/>
      <c r="AO10" s="424"/>
      <c r="AP10" s="424"/>
    </row>
    <row r="11" spans="2:47" s="218" customFormat="1" ht="165" customHeight="1" thickBot="1" x14ac:dyDescent="1.55">
      <c r="B11" s="210">
        <v>4</v>
      </c>
      <c r="C11" s="425" t="s">
        <v>1327</v>
      </c>
      <c r="D11" s="426"/>
      <c r="E11" s="426"/>
      <c r="F11" s="427"/>
      <c r="G11" s="211" t="s">
        <v>35</v>
      </c>
      <c r="H11" s="212">
        <v>0.94399999999999995</v>
      </c>
      <c r="I11" s="213">
        <v>1</v>
      </c>
      <c r="J11" s="214">
        <v>2383</v>
      </c>
      <c r="K11" s="214">
        <v>2238</v>
      </c>
      <c r="L11" s="215">
        <v>0</v>
      </c>
      <c r="M11" s="239">
        <f t="shared" si="0"/>
        <v>2.1126719999999999</v>
      </c>
      <c r="N11" s="216">
        <f t="shared" si="1"/>
        <v>2.1</v>
      </c>
      <c r="Z11" s="219"/>
    </row>
    <row r="12" spans="2:47" s="218" customFormat="1" ht="156" customHeight="1" thickBot="1" x14ac:dyDescent="1.55">
      <c r="B12" s="210">
        <v>5</v>
      </c>
      <c r="C12" s="505" t="s">
        <v>203</v>
      </c>
      <c r="D12" s="432"/>
      <c r="E12" s="432"/>
      <c r="F12" s="433"/>
      <c r="G12" s="211" t="s">
        <v>182</v>
      </c>
      <c r="H12" s="212">
        <v>1.254</v>
      </c>
      <c r="I12" s="213">
        <v>6</v>
      </c>
      <c r="J12" s="214">
        <v>5460</v>
      </c>
      <c r="K12" s="214">
        <v>5460</v>
      </c>
      <c r="L12" s="215">
        <f>0.25*0.165</f>
        <v>4.1250000000000002E-2</v>
      </c>
      <c r="M12" s="239">
        <f>ROUNDUP(H12*K12/1000,2)</f>
        <v>6.85</v>
      </c>
      <c r="N12" s="217">
        <v>0</v>
      </c>
    </row>
    <row r="13" spans="2:47" s="218" customFormat="1" ht="159.75" customHeight="1" thickBot="1" x14ac:dyDescent="1.55">
      <c r="B13" s="210">
        <v>6</v>
      </c>
      <c r="C13" s="505" t="s">
        <v>516</v>
      </c>
      <c r="D13" s="432"/>
      <c r="E13" s="432"/>
      <c r="F13" s="433"/>
      <c r="G13" s="211" t="s">
        <v>914</v>
      </c>
      <c r="H13" s="212">
        <v>0.38119999999999998</v>
      </c>
      <c r="I13" s="213">
        <v>6</v>
      </c>
      <c r="J13" s="228" t="s">
        <v>514</v>
      </c>
      <c r="K13" s="228" t="s">
        <v>514</v>
      </c>
      <c r="L13" s="215">
        <f>0.165*0.25</f>
        <v>4.1250000000000002E-2</v>
      </c>
      <c r="M13" s="239">
        <f>H13</f>
        <v>0.38119999999999998</v>
      </c>
      <c r="N13" s="217">
        <v>0</v>
      </c>
    </row>
    <row r="14" spans="2:47" s="218" customFormat="1" ht="197.25" customHeight="1" thickBot="1" x14ac:dyDescent="1.55">
      <c r="B14" s="210">
        <v>7</v>
      </c>
      <c r="C14" s="431" t="s">
        <v>1328</v>
      </c>
      <c r="D14" s="432"/>
      <c r="E14" s="432"/>
      <c r="F14" s="433"/>
      <c r="G14" s="211" t="s">
        <v>27</v>
      </c>
      <c r="H14" s="212">
        <v>1.8280000000000001</v>
      </c>
      <c r="I14" s="213">
        <v>1</v>
      </c>
      <c r="J14" s="214">
        <v>5181</v>
      </c>
      <c r="K14" s="214">
        <v>5181</v>
      </c>
      <c r="L14" s="215">
        <f>0.85*0.308+0.37*0.308</f>
        <v>0.37575999999999998</v>
      </c>
      <c r="M14" s="239">
        <f>K14*H14/1000</f>
        <v>9.4708680000000012</v>
      </c>
      <c r="N14" s="216">
        <v>0</v>
      </c>
      <c r="Z14" s="219"/>
    </row>
    <row r="15" spans="2:47" s="218" customFormat="1" ht="189.75" customHeight="1" thickBot="1" x14ac:dyDescent="1.55">
      <c r="B15" s="210">
        <v>8</v>
      </c>
      <c r="C15" s="431" t="s">
        <v>1329</v>
      </c>
      <c r="D15" s="432"/>
      <c r="E15" s="432"/>
      <c r="F15" s="433"/>
      <c r="G15" s="211" t="s">
        <v>27</v>
      </c>
      <c r="H15" s="212">
        <v>1.8280000000000001</v>
      </c>
      <c r="I15" s="213">
        <v>1</v>
      </c>
      <c r="J15" s="214">
        <v>5181</v>
      </c>
      <c r="K15" s="214">
        <v>5181</v>
      </c>
      <c r="L15" s="215">
        <f>0.5*0.37*0.21</f>
        <v>3.8849999999999996E-2</v>
      </c>
      <c r="M15" s="239">
        <f>K15*H15/1000</f>
        <v>9.4708680000000012</v>
      </c>
      <c r="N15" s="216">
        <v>0</v>
      </c>
      <c r="Z15" s="219"/>
    </row>
    <row r="16" spans="2:47" s="218" customFormat="1" ht="155.1" customHeight="1" thickBot="1" x14ac:dyDescent="1.55">
      <c r="B16" s="210">
        <v>9</v>
      </c>
      <c r="C16" s="425" t="s">
        <v>1330</v>
      </c>
      <c r="D16" s="426"/>
      <c r="E16" s="426"/>
      <c r="F16" s="427"/>
      <c r="G16" s="211" t="s">
        <v>35</v>
      </c>
      <c r="H16" s="212">
        <v>0.94399999999999995</v>
      </c>
      <c r="I16" s="213">
        <v>1</v>
      </c>
      <c r="J16" s="214">
        <v>2415</v>
      </c>
      <c r="K16" s="214">
        <v>2253</v>
      </c>
      <c r="L16" s="215">
        <v>0</v>
      </c>
      <c r="M16" s="239">
        <f t="shared" ref="M16" si="2">H16*K16/1000</f>
        <v>2.1268319999999998</v>
      </c>
      <c r="N16" s="216">
        <f t="shared" ref="N16" si="3">ROUND(M16*I16-I16*L16,1)</f>
        <v>2.1</v>
      </c>
      <c r="Z16" s="219"/>
    </row>
    <row r="17" spans="2:26" s="218" customFormat="1" ht="155.1" customHeight="1" thickBot="1" x14ac:dyDescent="1.55">
      <c r="B17" s="210">
        <v>10</v>
      </c>
      <c r="C17" s="425" t="s">
        <v>1331</v>
      </c>
      <c r="D17" s="426"/>
      <c r="E17" s="426"/>
      <c r="F17" s="427"/>
      <c r="G17" s="211" t="s">
        <v>35</v>
      </c>
      <c r="H17" s="212">
        <v>0.94399999999999995</v>
      </c>
      <c r="I17" s="213">
        <v>1</v>
      </c>
      <c r="J17" s="214">
        <v>1510</v>
      </c>
      <c r="K17" s="214">
        <v>1510</v>
      </c>
      <c r="L17" s="215">
        <v>0</v>
      </c>
      <c r="M17" s="239">
        <f t="shared" si="0"/>
        <v>1.4254399999999998</v>
      </c>
      <c r="N17" s="216">
        <f t="shared" si="1"/>
        <v>1.4</v>
      </c>
      <c r="Z17" s="219"/>
    </row>
    <row r="18" spans="2:26" s="218" customFormat="1" ht="155.1" customHeight="1" thickBot="1" x14ac:dyDescent="1.55">
      <c r="B18" s="210">
        <v>11</v>
      </c>
      <c r="C18" s="425" t="s">
        <v>1332</v>
      </c>
      <c r="D18" s="426"/>
      <c r="E18" s="426"/>
      <c r="F18" s="427"/>
      <c r="G18" s="211" t="s">
        <v>35</v>
      </c>
      <c r="H18" s="212">
        <v>0.94399999999999995</v>
      </c>
      <c r="I18" s="213">
        <v>1</v>
      </c>
      <c r="J18" s="214">
        <v>1817</v>
      </c>
      <c r="K18" s="214">
        <v>1735</v>
      </c>
      <c r="L18" s="215">
        <v>0</v>
      </c>
      <c r="M18" s="239">
        <f t="shared" si="0"/>
        <v>1.63784</v>
      </c>
      <c r="N18" s="216">
        <f t="shared" si="1"/>
        <v>1.6</v>
      </c>
      <c r="Z18" s="219"/>
    </row>
    <row r="19" spans="2:26" s="218" customFormat="1" ht="155.1" customHeight="1" thickBot="1" x14ac:dyDescent="1.55">
      <c r="B19" s="210">
        <v>12</v>
      </c>
      <c r="C19" s="425" t="s">
        <v>1333</v>
      </c>
      <c r="D19" s="426"/>
      <c r="E19" s="426"/>
      <c r="F19" s="427"/>
      <c r="G19" s="211" t="s">
        <v>35</v>
      </c>
      <c r="H19" s="212">
        <v>0.94399999999999995</v>
      </c>
      <c r="I19" s="213">
        <v>1</v>
      </c>
      <c r="J19" s="214">
        <v>1127</v>
      </c>
      <c r="K19" s="214">
        <v>1062</v>
      </c>
      <c r="L19" s="215">
        <v>0</v>
      </c>
      <c r="M19" s="239">
        <f t="shared" si="0"/>
        <v>1.0025279999999999</v>
      </c>
      <c r="N19" s="216">
        <f t="shared" si="1"/>
        <v>1</v>
      </c>
      <c r="Z19" s="219"/>
    </row>
    <row r="20" spans="2:26" s="218" customFormat="1" ht="155.1" customHeight="1" thickBot="1" x14ac:dyDescent="1.55">
      <c r="B20" s="210">
        <v>13</v>
      </c>
      <c r="C20" s="425" t="s">
        <v>1334</v>
      </c>
      <c r="D20" s="426"/>
      <c r="E20" s="426"/>
      <c r="F20" s="427"/>
      <c r="G20" s="211" t="s">
        <v>76</v>
      </c>
      <c r="H20" s="212">
        <v>1.22</v>
      </c>
      <c r="I20" s="213">
        <v>1</v>
      </c>
      <c r="J20" s="214">
        <v>3876</v>
      </c>
      <c r="K20" s="214">
        <v>3816</v>
      </c>
      <c r="L20" s="215">
        <f>0.5*0.252</f>
        <v>0.126</v>
      </c>
      <c r="M20" s="239">
        <f t="shared" si="0"/>
        <v>4.6555199999999992</v>
      </c>
      <c r="N20" s="216">
        <f t="shared" si="1"/>
        <v>4.5</v>
      </c>
      <c r="Z20" s="219"/>
    </row>
    <row r="21" spans="2:26" s="218" customFormat="1" ht="155.1" customHeight="1" thickBot="1" x14ac:dyDescent="1.55">
      <c r="B21" s="210">
        <v>14</v>
      </c>
      <c r="C21" s="425" t="s">
        <v>548</v>
      </c>
      <c r="D21" s="426"/>
      <c r="E21" s="426"/>
      <c r="F21" s="427"/>
      <c r="G21" s="211" t="s">
        <v>76</v>
      </c>
      <c r="H21" s="212">
        <v>1.22</v>
      </c>
      <c r="I21" s="213">
        <v>1</v>
      </c>
      <c r="J21" s="214">
        <v>3989</v>
      </c>
      <c r="K21" s="214">
        <v>3929</v>
      </c>
      <c r="L21" s="215">
        <f>0.5*0.252</f>
        <v>0.126</v>
      </c>
      <c r="M21" s="239">
        <f t="shared" si="0"/>
        <v>4.79338</v>
      </c>
      <c r="N21" s="216">
        <f t="shared" si="1"/>
        <v>4.7</v>
      </c>
      <c r="Z21" s="219"/>
    </row>
    <row r="22" spans="2:26" s="218" customFormat="1" ht="155.1" customHeight="1" thickBot="1" x14ac:dyDescent="1.55">
      <c r="B22" s="210">
        <v>15</v>
      </c>
      <c r="C22" s="425" t="s">
        <v>1335</v>
      </c>
      <c r="D22" s="426"/>
      <c r="E22" s="426"/>
      <c r="F22" s="427"/>
      <c r="G22" s="211" t="s">
        <v>76</v>
      </c>
      <c r="H22" s="212">
        <v>1.22</v>
      </c>
      <c r="I22" s="213">
        <v>1</v>
      </c>
      <c r="J22" s="214">
        <v>7619</v>
      </c>
      <c r="K22" s="214">
        <v>7619</v>
      </c>
      <c r="L22" s="215">
        <f>0.252+0.1088</f>
        <v>0.36080000000000001</v>
      </c>
      <c r="M22" s="239">
        <f>H22*K22/1000</f>
        <v>9.2951800000000002</v>
      </c>
      <c r="N22" s="216">
        <f t="shared" si="1"/>
        <v>8.9</v>
      </c>
      <c r="Z22" s="219"/>
    </row>
    <row r="23" spans="2:26" s="218" customFormat="1" ht="155.1" customHeight="1" thickBot="1" x14ac:dyDescent="1.55">
      <c r="B23" s="210">
        <v>16</v>
      </c>
      <c r="C23" s="425" t="s">
        <v>1336</v>
      </c>
      <c r="D23" s="426"/>
      <c r="E23" s="426"/>
      <c r="F23" s="427"/>
      <c r="G23" s="211" t="s">
        <v>76</v>
      </c>
      <c r="H23" s="212">
        <v>1.22</v>
      </c>
      <c r="I23" s="213">
        <v>1</v>
      </c>
      <c r="J23" s="214">
        <v>3876</v>
      </c>
      <c r="K23" s="214">
        <v>3929</v>
      </c>
      <c r="L23" s="215">
        <f>0.126+0.114</f>
        <v>0.24</v>
      </c>
      <c r="M23" s="239">
        <f t="shared" ref="M23:M24" si="4">H23*K23/1000</f>
        <v>4.79338</v>
      </c>
      <c r="N23" s="216">
        <f t="shared" si="1"/>
        <v>4.5999999999999996</v>
      </c>
      <c r="Z23" s="219"/>
    </row>
    <row r="24" spans="2:26" s="218" customFormat="1" ht="155.1" customHeight="1" thickBot="1" x14ac:dyDescent="1.55">
      <c r="B24" s="210">
        <v>17</v>
      </c>
      <c r="C24" s="425" t="s">
        <v>597</v>
      </c>
      <c r="D24" s="426"/>
      <c r="E24" s="426"/>
      <c r="F24" s="427"/>
      <c r="G24" s="211" t="s">
        <v>76</v>
      </c>
      <c r="H24" s="212">
        <v>1.22</v>
      </c>
      <c r="I24" s="213">
        <v>1</v>
      </c>
      <c r="J24" s="214">
        <v>3989</v>
      </c>
      <c r="K24" s="214">
        <v>3929</v>
      </c>
      <c r="L24" s="215">
        <f>0.126+0.114</f>
        <v>0.24</v>
      </c>
      <c r="M24" s="239">
        <f t="shared" si="4"/>
        <v>4.79338</v>
      </c>
      <c r="N24" s="216">
        <f t="shared" si="1"/>
        <v>4.5999999999999996</v>
      </c>
      <c r="Z24" s="219"/>
    </row>
    <row r="25" spans="2:26" s="218" customFormat="1" ht="155.1" customHeight="1" thickBot="1" x14ac:dyDescent="1.55">
      <c r="B25" s="210">
        <v>18</v>
      </c>
      <c r="C25" s="425" t="s">
        <v>1337</v>
      </c>
      <c r="D25" s="426"/>
      <c r="E25" s="426"/>
      <c r="F25" s="427"/>
      <c r="G25" s="211" t="s">
        <v>76</v>
      </c>
      <c r="H25" s="212">
        <v>1.22</v>
      </c>
      <c r="I25" s="213">
        <v>1</v>
      </c>
      <c r="J25" s="214">
        <v>7619</v>
      </c>
      <c r="K25" s="214">
        <v>7619</v>
      </c>
      <c r="L25" s="215">
        <v>0.252</v>
      </c>
      <c r="M25" s="239">
        <f>H25*K25/1000</f>
        <v>9.2951800000000002</v>
      </c>
      <c r="N25" s="216">
        <f t="shared" si="1"/>
        <v>9</v>
      </c>
      <c r="Z25" s="219"/>
    </row>
    <row r="26" spans="2:26" s="218" customFormat="1" ht="155.1" customHeight="1" thickBot="1" x14ac:dyDescent="1.55">
      <c r="B26" s="210">
        <v>19</v>
      </c>
      <c r="C26" s="425" t="s">
        <v>1338</v>
      </c>
      <c r="D26" s="426"/>
      <c r="E26" s="426"/>
      <c r="F26" s="427"/>
      <c r="G26" s="211" t="s">
        <v>76</v>
      </c>
      <c r="H26" s="212">
        <v>1.22</v>
      </c>
      <c r="I26" s="213">
        <v>1</v>
      </c>
      <c r="J26" s="214">
        <v>4586</v>
      </c>
      <c r="K26" s="214">
        <v>4586</v>
      </c>
      <c r="L26" s="215">
        <v>0.15834000000000001</v>
      </c>
      <c r="M26" s="239">
        <f t="shared" ref="M26:M27" si="5">H26*K26/1000</f>
        <v>5.5949200000000001</v>
      </c>
      <c r="N26" s="216">
        <f t="shared" si="1"/>
        <v>5.4</v>
      </c>
      <c r="Z26" s="219"/>
    </row>
    <row r="27" spans="2:26" s="218" customFormat="1" ht="155.1" customHeight="1" thickBot="1" x14ac:dyDescent="1.55">
      <c r="B27" s="210">
        <v>20</v>
      </c>
      <c r="C27" s="425" t="s">
        <v>1339</v>
      </c>
      <c r="D27" s="426"/>
      <c r="E27" s="426"/>
      <c r="F27" s="427"/>
      <c r="G27" s="211" t="s">
        <v>76</v>
      </c>
      <c r="H27" s="212">
        <v>1.22</v>
      </c>
      <c r="I27" s="213">
        <v>1</v>
      </c>
      <c r="J27" s="214">
        <v>4586</v>
      </c>
      <c r="K27" s="214">
        <v>4586</v>
      </c>
      <c r="L27" s="215">
        <v>0.126</v>
      </c>
      <c r="M27" s="239">
        <f t="shared" si="5"/>
        <v>5.5949200000000001</v>
      </c>
      <c r="N27" s="216">
        <f t="shared" si="1"/>
        <v>5.5</v>
      </c>
      <c r="Z27" s="219"/>
    </row>
    <row r="28" spans="2:26" s="218" customFormat="1" ht="155.1" customHeight="1" thickBot="1" x14ac:dyDescent="1.55">
      <c r="B28" s="210">
        <v>21</v>
      </c>
      <c r="C28" s="425" t="s">
        <v>1340</v>
      </c>
      <c r="D28" s="426"/>
      <c r="E28" s="426"/>
      <c r="F28" s="427"/>
      <c r="G28" s="211" t="s">
        <v>35</v>
      </c>
      <c r="H28" s="212">
        <v>0.94399999999999995</v>
      </c>
      <c r="I28" s="213">
        <v>1</v>
      </c>
      <c r="J28" s="214">
        <v>2948</v>
      </c>
      <c r="K28" s="214">
        <v>2771</v>
      </c>
      <c r="L28" s="215">
        <v>0</v>
      </c>
      <c r="M28" s="239">
        <f>ROUNDUP(H28*K28/1000,1)</f>
        <v>2.7</v>
      </c>
      <c r="N28" s="217">
        <f t="shared" ref="N28:N30" si="6">M28*I28-L28*I28</f>
        <v>2.7</v>
      </c>
    </row>
    <row r="29" spans="2:26" s="218" customFormat="1" ht="155.1" customHeight="1" thickBot="1" x14ac:dyDescent="1.55">
      <c r="B29" s="210">
        <v>22</v>
      </c>
      <c r="C29" s="425" t="s">
        <v>1341</v>
      </c>
      <c r="D29" s="426"/>
      <c r="E29" s="426"/>
      <c r="F29" s="427"/>
      <c r="G29" s="211" t="s">
        <v>35</v>
      </c>
      <c r="H29" s="212">
        <v>0.94399999999999995</v>
      </c>
      <c r="I29" s="213">
        <v>1</v>
      </c>
      <c r="J29" s="214">
        <v>2593</v>
      </c>
      <c r="K29" s="214">
        <v>2436</v>
      </c>
      <c r="L29" s="215">
        <v>0</v>
      </c>
      <c r="M29" s="239">
        <f>ROUNDUP(H29*K29/1000,1)</f>
        <v>2.3000000000000003</v>
      </c>
      <c r="N29" s="217">
        <f t="shared" si="6"/>
        <v>2.3000000000000003</v>
      </c>
    </row>
    <row r="30" spans="2:26" s="218" customFormat="1" ht="155.1" customHeight="1" thickBot="1" x14ac:dyDescent="1.55">
      <c r="B30" s="210">
        <v>23</v>
      </c>
      <c r="C30" s="425" t="s">
        <v>1342</v>
      </c>
      <c r="D30" s="426"/>
      <c r="E30" s="426"/>
      <c r="F30" s="427"/>
      <c r="G30" s="211" t="s">
        <v>35</v>
      </c>
      <c r="H30" s="212">
        <v>0.94399999999999995</v>
      </c>
      <c r="I30" s="213">
        <v>1</v>
      </c>
      <c r="J30" s="214">
        <v>1629</v>
      </c>
      <c r="K30" s="214">
        <v>1629</v>
      </c>
      <c r="L30" s="215">
        <v>0</v>
      </c>
      <c r="M30" s="239">
        <f>ROUNDUP(H30*K30/1000,1)</f>
        <v>1.6</v>
      </c>
      <c r="N30" s="217">
        <f t="shared" si="6"/>
        <v>1.6</v>
      </c>
    </row>
    <row r="31" spans="2:26" s="218" customFormat="1" ht="210.75" customHeight="1" thickBot="1" x14ac:dyDescent="1.55">
      <c r="B31" s="210">
        <v>24</v>
      </c>
      <c r="C31" s="416" t="s">
        <v>1343</v>
      </c>
      <c r="D31" s="417"/>
      <c r="E31" s="417"/>
      <c r="F31" s="418"/>
      <c r="G31" s="211" t="s">
        <v>1178</v>
      </c>
      <c r="H31" s="220">
        <f>4*(0.23081)</f>
        <v>0.92323999999999995</v>
      </c>
      <c r="I31" s="221">
        <v>1</v>
      </c>
      <c r="J31" s="214" t="s">
        <v>160</v>
      </c>
      <c r="K31" s="214" t="s">
        <v>160</v>
      </c>
      <c r="L31" s="215">
        <f>0.37*0.308</f>
        <v>0.11395999999999999</v>
      </c>
      <c r="M31" s="239">
        <f t="shared" ref="M31:M33" si="7">H31*I31</f>
        <v>0.92323999999999995</v>
      </c>
      <c r="N31" s="216">
        <v>0</v>
      </c>
      <c r="Z31" s="219"/>
    </row>
    <row r="32" spans="2:26" s="218" customFormat="1" ht="210.75" customHeight="1" thickBot="1" x14ac:dyDescent="1.55">
      <c r="B32" s="210">
        <v>25</v>
      </c>
      <c r="C32" s="416" t="s">
        <v>1344</v>
      </c>
      <c r="D32" s="417"/>
      <c r="E32" s="417"/>
      <c r="F32" s="418"/>
      <c r="G32" s="211" t="s">
        <v>1345</v>
      </c>
      <c r="H32" s="220">
        <f>H31*0.5</f>
        <v>0.46161999999999997</v>
      </c>
      <c r="I32" s="221">
        <v>1</v>
      </c>
      <c r="J32" s="214" t="s">
        <v>160</v>
      </c>
      <c r="K32" s="214" t="s">
        <v>160</v>
      </c>
      <c r="L32" s="215">
        <f>L31/2</f>
        <v>5.6979999999999996E-2</v>
      </c>
      <c r="M32" s="239">
        <f t="shared" si="7"/>
        <v>0.46161999999999997</v>
      </c>
      <c r="N32" s="216">
        <v>0</v>
      </c>
      <c r="Z32" s="219"/>
    </row>
    <row r="33" spans="2:26" s="218" customFormat="1" ht="210.75" customHeight="1" thickBot="1" x14ac:dyDescent="1.55">
      <c r="B33" s="210">
        <v>26</v>
      </c>
      <c r="C33" s="416" t="s">
        <v>1346</v>
      </c>
      <c r="D33" s="417"/>
      <c r="E33" s="417"/>
      <c r="F33" s="418"/>
      <c r="G33" s="211" t="s">
        <v>1347</v>
      </c>
      <c r="H33" s="220">
        <v>0.83499999999999996</v>
      </c>
      <c r="I33" s="221">
        <v>1</v>
      </c>
      <c r="J33" s="214" t="s">
        <v>160</v>
      </c>
      <c r="K33" s="214" t="s">
        <v>160</v>
      </c>
      <c r="L33" s="215">
        <v>0.33679999999999999</v>
      </c>
      <c r="M33" s="239">
        <f t="shared" si="7"/>
        <v>0.83499999999999996</v>
      </c>
      <c r="N33" s="216">
        <v>0</v>
      </c>
      <c r="Z33" s="219"/>
    </row>
    <row r="34" spans="2:26" s="218" customFormat="1" ht="207" customHeight="1" thickBot="1" x14ac:dyDescent="1.55">
      <c r="B34" s="210">
        <v>27</v>
      </c>
      <c r="C34" s="416" t="s">
        <v>1348</v>
      </c>
      <c r="D34" s="417"/>
      <c r="E34" s="417"/>
      <c r="F34" s="418"/>
      <c r="G34" s="211" t="s">
        <v>1349</v>
      </c>
      <c r="H34" s="220">
        <f>H33</f>
        <v>0.83499999999999996</v>
      </c>
      <c r="I34" s="221">
        <v>1</v>
      </c>
      <c r="J34" s="214" t="s">
        <v>160</v>
      </c>
      <c r="K34" s="214" t="s">
        <v>160</v>
      </c>
      <c r="L34" s="215">
        <f>L33</f>
        <v>0.33679999999999999</v>
      </c>
      <c r="M34" s="239">
        <f>M33/2</f>
        <v>0.41749999999999998</v>
      </c>
      <c r="N34" s="216">
        <v>0</v>
      </c>
      <c r="Z34" s="219"/>
    </row>
    <row r="35" spans="2:26" s="218" customFormat="1" ht="199.5" customHeight="1" thickBot="1" x14ac:dyDescent="1.55">
      <c r="B35" s="210">
        <v>28</v>
      </c>
      <c r="C35" s="506" t="s">
        <v>1350</v>
      </c>
      <c r="D35" s="507"/>
      <c r="E35" s="507"/>
      <c r="F35" s="508"/>
      <c r="G35" s="222" t="s">
        <v>1218</v>
      </c>
      <c r="H35" s="223">
        <f>0.8*0.8</f>
        <v>0.64000000000000012</v>
      </c>
      <c r="I35" s="224">
        <v>1</v>
      </c>
      <c r="J35" s="214" t="s">
        <v>160</v>
      </c>
      <c r="K35" s="214" t="s">
        <v>160</v>
      </c>
      <c r="L35" s="225">
        <f>0.8*0.308</f>
        <v>0.24640000000000001</v>
      </c>
      <c r="M35" s="226">
        <v>0.64</v>
      </c>
      <c r="N35" s="227">
        <v>0</v>
      </c>
      <c r="Z35" s="219"/>
    </row>
    <row r="36" spans="2:26" s="50" customFormat="1" ht="156" customHeight="1" thickBot="1" x14ac:dyDescent="1.1000000000000001">
      <c r="B36" s="437" t="s">
        <v>30</v>
      </c>
      <c r="C36" s="438"/>
      <c r="D36" s="438"/>
      <c r="E36" s="438"/>
      <c r="F36" s="438"/>
      <c r="G36" s="438"/>
      <c r="H36" s="438"/>
      <c r="I36" s="438"/>
      <c r="J36" s="438"/>
      <c r="K36" s="438"/>
      <c r="L36" s="438"/>
      <c r="M36" s="439"/>
      <c r="N36" s="229">
        <f>SUM(N8:N35)</f>
        <v>63</v>
      </c>
    </row>
    <row r="37" spans="2:26" s="50" customFormat="1" ht="156" customHeight="1" thickBot="1" x14ac:dyDescent="1.1000000000000001">
      <c r="B37" s="437" t="s">
        <v>1351</v>
      </c>
      <c r="C37" s="438"/>
      <c r="D37" s="438"/>
      <c r="E37" s="438"/>
      <c r="F37" s="438"/>
      <c r="G37" s="438"/>
      <c r="H37" s="438"/>
      <c r="I37" s="438"/>
      <c r="J37" s="438"/>
      <c r="K37" s="438"/>
      <c r="L37" s="438"/>
      <c r="M37" s="439"/>
      <c r="N37" s="240">
        <f>N36*2</f>
        <v>126</v>
      </c>
    </row>
    <row r="38" spans="2:26" s="231" customFormat="1" ht="189.75" customHeight="1" x14ac:dyDescent="0.25">
      <c r="B38" s="511" t="s">
        <v>31</v>
      </c>
      <c r="C38" s="511"/>
      <c r="D38" s="511"/>
      <c r="E38" s="511"/>
      <c r="F38" s="511"/>
      <c r="G38" s="511"/>
      <c r="H38" s="511"/>
      <c r="I38" s="511" t="s">
        <v>32</v>
      </c>
      <c r="J38" s="511"/>
      <c r="K38" s="511"/>
      <c r="L38" s="511"/>
      <c r="M38" s="511"/>
      <c r="N38" s="511"/>
    </row>
    <row r="39" spans="2:26" s="51" customFormat="1" ht="409.5" customHeight="1" thickBot="1" x14ac:dyDescent="1.1499999999999999">
      <c r="B39" s="512"/>
      <c r="C39" s="512"/>
      <c r="D39" s="512"/>
      <c r="E39" s="512"/>
      <c r="F39" s="512"/>
      <c r="G39" s="512"/>
      <c r="H39" s="512"/>
      <c r="I39" s="512"/>
      <c r="J39" s="512"/>
      <c r="K39" s="512"/>
      <c r="L39" s="512"/>
      <c r="M39" s="512"/>
      <c r="N39" s="512"/>
    </row>
    <row r="40" spans="2:26" s="58" customFormat="1" ht="129.75" customHeight="1" thickBot="1" x14ac:dyDescent="1.1499999999999999">
      <c r="B40" s="53" t="s">
        <v>45</v>
      </c>
      <c r="C40" s="54"/>
      <c r="D40" s="54"/>
      <c r="E40" s="54"/>
      <c r="F40" s="54"/>
      <c r="G40" s="54"/>
      <c r="H40" s="54"/>
      <c r="I40" s="54"/>
      <c r="J40" s="54"/>
      <c r="K40" s="54"/>
      <c r="L40" s="54"/>
      <c r="M40" s="54"/>
      <c r="N40" s="55"/>
      <c r="O40" s="56"/>
      <c r="P40" s="68"/>
      <c r="Q40" s="35"/>
      <c r="R40" s="35"/>
    </row>
    <row r="41" spans="2:26" s="51" customFormat="1" ht="174.95" customHeight="1" x14ac:dyDescent="1.1000000000000001"/>
  </sheetData>
  <mergeCells count="41">
    <mergeCell ref="C35:F35"/>
    <mergeCell ref="B36:M36"/>
    <mergeCell ref="B37:M37"/>
    <mergeCell ref="B38:H39"/>
    <mergeCell ref="I38:N39"/>
    <mergeCell ref="C34:F34"/>
    <mergeCell ref="C23:F23"/>
    <mergeCell ref="C24:F24"/>
    <mergeCell ref="C25:F25"/>
    <mergeCell ref="C26:F26"/>
    <mergeCell ref="C27:F27"/>
    <mergeCell ref="C28:F28"/>
    <mergeCell ref="C29:F29"/>
    <mergeCell ref="C30:F30"/>
    <mergeCell ref="C31:F31"/>
    <mergeCell ref="C32:F32"/>
    <mergeCell ref="C33:F33"/>
    <mergeCell ref="C22:F22"/>
    <mergeCell ref="C11:F11"/>
    <mergeCell ref="C12:F12"/>
    <mergeCell ref="C13:F13"/>
    <mergeCell ref="C14:F14"/>
    <mergeCell ref="C15:F15"/>
    <mergeCell ref="C16:F16"/>
    <mergeCell ref="C17:F17"/>
    <mergeCell ref="C18:F18"/>
    <mergeCell ref="C19:F19"/>
    <mergeCell ref="C20:F20"/>
    <mergeCell ref="C21:F21"/>
    <mergeCell ref="AG10:AP10"/>
    <mergeCell ref="B2:F3"/>
    <mergeCell ref="G2:K4"/>
    <mergeCell ref="L2:N3"/>
    <mergeCell ref="B4:F4"/>
    <mergeCell ref="L4:N4"/>
    <mergeCell ref="B5:N5"/>
    <mergeCell ref="B6:N6"/>
    <mergeCell ref="C7:G7"/>
    <mergeCell ref="C8:F8"/>
    <mergeCell ref="C9:F9"/>
    <mergeCell ref="C10:F10"/>
  </mergeCells>
  <printOptions horizontalCentered="1" verticalCentered="1"/>
  <pageMargins left="0" right="0" top="0.23622047244094491" bottom="0.23622047244094491" header="0.51181102362204722" footer="0.23622047244094491"/>
  <pageSetup paperSize="9" scale="10" orientation="portrait" r:id="rId1"/>
  <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C9030-5FC3-4E3C-9256-2CA471B9223F}">
  <sheetPr>
    <tabColor rgb="FF00B0F0"/>
    <pageSetUpPr fitToPage="1"/>
  </sheetPr>
  <dimension ref="A1:AG35"/>
  <sheetViews>
    <sheetView rightToLeft="1" view="pageBreakPreview" zoomScale="80" zoomScaleNormal="85" zoomScaleSheetLayoutView="80" workbookViewId="0">
      <selection activeCell="K9" sqref="K9"/>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5" max="15" width="12.8554687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1359</v>
      </c>
      <c r="G11" s="332"/>
      <c r="H11" s="332"/>
      <c r="I11" s="333"/>
      <c r="J11" s="331" t="s">
        <v>1314</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541</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824</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1360</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9.75" customHeight="1" thickBot="1" x14ac:dyDescent="0.3">
      <c r="B27" s="398"/>
      <c r="C27" s="401"/>
      <c r="D27" s="402"/>
      <c r="E27" s="401"/>
      <c r="F27" s="402"/>
      <c r="G27" s="402"/>
      <c r="H27" s="404"/>
      <c r="I27" s="401"/>
      <c r="J27" s="404"/>
      <c r="K27" s="401"/>
      <c r="L27" s="402"/>
      <c r="M27" s="404"/>
    </row>
    <row r="28" spans="2:15" ht="36" customHeight="1" x14ac:dyDescent="0.25">
      <c r="B28" s="405">
        <v>17</v>
      </c>
      <c r="C28" s="312">
        <v>641903107</v>
      </c>
      <c r="D28" s="313"/>
      <c r="E28" s="322" t="s">
        <v>826</v>
      </c>
      <c r="F28" s="323"/>
      <c r="G28" s="323"/>
      <c r="H28" s="324"/>
      <c r="I28" s="318">
        <v>261.60000000000002</v>
      </c>
      <c r="J28" s="319"/>
      <c r="K28" s="322" t="s">
        <v>16</v>
      </c>
      <c r="L28" s="323"/>
      <c r="M28" s="324"/>
    </row>
    <row r="29" spans="2:15" ht="45" customHeight="1" thickBot="1" x14ac:dyDescent="0.3">
      <c r="B29" s="406"/>
      <c r="C29" s="314"/>
      <c r="D29" s="315"/>
      <c r="E29" s="328"/>
      <c r="F29" s="329"/>
      <c r="G29" s="329"/>
      <c r="H29" s="330"/>
      <c r="I29" s="320"/>
      <c r="J29" s="321"/>
      <c r="K29" s="328"/>
      <c r="L29" s="329"/>
      <c r="M29" s="330"/>
      <c r="O29" s="192"/>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85" customFormat="1" ht="25.5" customHeight="1" thickBot="1" x14ac:dyDescent="0.3">
      <c r="A35" s="84"/>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2604033"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2604033" r:id="rId4"/>
      </mc:Fallback>
    </mc:AlternateContent>
  </oleObjects>
  <mc:AlternateContent xmlns:mc="http://schemas.openxmlformats.org/markup-compatibility/2006">
    <mc:Choice Requires="x14">
      <controls>
        <mc:AlternateContent xmlns:mc="http://schemas.openxmlformats.org/markup-compatibility/2006">
          <mc:Choice Requires="x14">
            <control shapeId="2604034"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2604035"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2604036"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2604037"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2604038"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09AB9-907F-4808-BBE7-ABEB70A7908E}">
  <sheetPr>
    <tabColor rgb="FF00B0F0"/>
  </sheetPr>
  <dimension ref="B1:AU41"/>
  <sheetViews>
    <sheetView rightToLeft="1" view="pageBreakPreview" topLeftCell="A31" zoomScale="20" zoomScaleNormal="100" zoomScaleSheetLayoutView="20" workbookViewId="0">
      <selection activeCell="K9" sqref="K9"/>
    </sheetView>
  </sheetViews>
  <sheetFormatPr defaultRowHeight="23.25" x14ac:dyDescent="0.35"/>
  <cols>
    <col min="2" max="2" width="39.28515625" customWidth="1"/>
    <col min="3" max="3" width="32" customWidth="1"/>
    <col min="4" max="4" width="20.42578125" customWidth="1"/>
    <col min="5" max="5" width="44.5703125" customWidth="1"/>
    <col min="6" max="6" width="103.5703125" style="5" customWidth="1"/>
    <col min="7" max="7" width="168.7109375" bestFit="1" customWidth="1"/>
    <col min="8" max="8" width="71.42578125" bestFit="1" customWidth="1"/>
    <col min="9" max="9" width="25.85546875" bestFit="1" customWidth="1"/>
    <col min="10" max="10" width="84.42578125" bestFit="1" customWidth="1"/>
    <col min="11" max="11" width="108.7109375" bestFit="1" customWidth="1"/>
    <col min="12" max="12" width="127.28515625" bestFit="1" customWidth="1"/>
    <col min="13" max="13" width="103.7109375" bestFit="1" customWidth="1"/>
    <col min="14" max="14" width="65.140625" bestFit="1" customWidth="1"/>
    <col min="15" max="15" width="4.42578125" customWidth="1"/>
    <col min="23" max="23" width="0.85546875" customWidth="1"/>
    <col min="24" max="25" width="9.140625" hidden="1" customWidth="1"/>
    <col min="26" max="26" width="44.42578125" bestFit="1" customWidth="1"/>
    <col min="29" max="29" width="3.5703125" customWidth="1"/>
    <col min="30" max="33" width="9.140625" hidden="1" customWidth="1"/>
    <col min="36" max="36" width="49.85546875" customWidth="1"/>
    <col min="38" max="38" width="49.140625" customWidth="1"/>
  </cols>
  <sheetData>
    <row r="1" spans="2:47" ht="24" thickBot="1" x14ac:dyDescent="0.4"/>
    <row r="2" spans="2:47" ht="234" customHeight="1" x14ac:dyDescent="0.25">
      <c r="B2" s="440"/>
      <c r="C2" s="440"/>
      <c r="D2" s="440"/>
      <c r="E2" s="440"/>
      <c r="F2" s="440"/>
      <c r="G2" s="472" t="s">
        <v>1361</v>
      </c>
      <c r="H2" s="473"/>
      <c r="I2" s="473"/>
      <c r="J2" s="473"/>
      <c r="K2" s="474"/>
      <c r="L2" s="440"/>
      <c r="M2" s="440"/>
      <c r="N2" s="440"/>
    </row>
    <row r="3" spans="2:47" ht="409.5" customHeight="1" x14ac:dyDescent="0.25">
      <c r="B3" s="471"/>
      <c r="C3" s="471"/>
      <c r="D3" s="471"/>
      <c r="E3" s="471"/>
      <c r="F3" s="471"/>
      <c r="G3" s="475"/>
      <c r="H3" s="476"/>
      <c r="I3" s="476"/>
      <c r="J3" s="476"/>
      <c r="K3" s="477"/>
      <c r="L3" s="471"/>
      <c r="M3" s="471"/>
      <c r="N3" s="471"/>
    </row>
    <row r="4" spans="2:47" ht="222" customHeight="1" thickBot="1" x14ac:dyDescent="0.3">
      <c r="B4" s="441"/>
      <c r="C4" s="441"/>
      <c r="D4" s="441"/>
      <c r="E4" s="441"/>
      <c r="F4" s="441"/>
      <c r="G4" s="478"/>
      <c r="H4" s="479"/>
      <c r="I4" s="479"/>
      <c r="J4" s="479"/>
      <c r="K4" s="480"/>
      <c r="L4" s="441"/>
      <c r="M4" s="441"/>
      <c r="N4" s="441"/>
    </row>
    <row r="5" spans="2:47" ht="181.5" customHeight="1" thickBot="1" x14ac:dyDescent="0.3">
      <c r="B5" s="448" t="s">
        <v>823</v>
      </c>
      <c r="C5" s="449"/>
      <c r="D5" s="449"/>
      <c r="E5" s="449"/>
      <c r="F5" s="449"/>
      <c r="G5" s="449"/>
      <c r="H5" s="449"/>
      <c r="I5" s="449"/>
      <c r="J5" s="449"/>
      <c r="K5" s="449"/>
      <c r="L5" s="449"/>
      <c r="M5" s="449"/>
      <c r="N5" s="450"/>
      <c r="V5" s="6"/>
      <c r="W5" s="6"/>
      <c r="X5" s="6"/>
      <c r="Y5" s="6"/>
      <c r="Z5" s="6"/>
      <c r="AA5" s="6"/>
      <c r="AB5" s="6"/>
      <c r="AC5" s="6"/>
      <c r="AD5" s="6"/>
      <c r="AE5" s="6"/>
      <c r="AF5" s="6"/>
      <c r="AG5" s="6"/>
      <c r="AH5" s="6"/>
      <c r="AI5" s="6"/>
      <c r="AJ5" s="6"/>
      <c r="AK5" s="6"/>
      <c r="AL5" s="6"/>
      <c r="AM5" s="6"/>
      <c r="AN5" s="6"/>
      <c r="AO5" s="6"/>
      <c r="AP5" s="6"/>
      <c r="AQ5" s="6"/>
      <c r="AR5" s="6"/>
      <c r="AS5" s="6"/>
      <c r="AT5" s="6"/>
      <c r="AU5" s="6"/>
    </row>
    <row r="6" spans="2:47" ht="180.75" customHeight="1" thickBot="1" x14ac:dyDescent="0.3">
      <c r="B6" s="481" t="s">
        <v>21</v>
      </c>
      <c r="C6" s="482"/>
      <c r="D6" s="482"/>
      <c r="E6" s="482"/>
      <c r="F6" s="482"/>
      <c r="G6" s="482"/>
      <c r="H6" s="482"/>
      <c r="I6" s="482"/>
      <c r="J6" s="482"/>
      <c r="K6" s="482"/>
      <c r="L6" s="482"/>
      <c r="M6" s="482"/>
      <c r="N6" s="483"/>
      <c r="V6" s="6"/>
      <c r="W6" s="6"/>
      <c r="X6" s="6"/>
      <c r="Y6" s="6"/>
      <c r="Z6" s="6"/>
      <c r="AA6" s="6"/>
      <c r="AB6" s="6"/>
      <c r="AC6" s="6"/>
      <c r="AD6" s="6"/>
      <c r="AE6" s="6"/>
      <c r="AF6" s="6"/>
      <c r="AG6" s="6"/>
      <c r="AH6" s="6"/>
      <c r="AI6" s="6"/>
      <c r="AJ6" s="6"/>
      <c r="AK6" s="6"/>
      <c r="AL6" s="6"/>
      <c r="AM6" s="6"/>
      <c r="AN6" s="6"/>
      <c r="AO6" s="6"/>
      <c r="AP6" s="6"/>
      <c r="AQ6" s="6"/>
      <c r="AR6" s="6"/>
      <c r="AS6" s="6"/>
      <c r="AT6" s="6"/>
      <c r="AU6" s="6"/>
    </row>
    <row r="7" spans="2:47" s="35" customFormat="1" ht="165.75" customHeight="1" thickBot="1" x14ac:dyDescent="1.1499999999999999">
      <c r="B7" s="236" t="s">
        <v>9</v>
      </c>
      <c r="C7" s="491" t="s">
        <v>11</v>
      </c>
      <c r="D7" s="503"/>
      <c r="E7" s="503"/>
      <c r="F7" s="503"/>
      <c r="G7" s="504"/>
      <c r="H7" s="237" t="s">
        <v>1320</v>
      </c>
      <c r="I7" s="237" t="s">
        <v>23</v>
      </c>
      <c r="J7" s="237" t="s">
        <v>24</v>
      </c>
      <c r="K7" s="237" t="s">
        <v>121</v>
      </c>
      <c r="L7" s="237" t="s">
        <v>1356</v>
      </c>
      <c r="M7" s="237" t="s">
        <v>1357</v>
      </c>
      <c r="N7" s="237" t="s">
        <v>1358</v>
      </c>
      <c r="Z7" s="209"/>
    </row>
    <row r="8" spans="2:47" s="218" customFormat="1" ht="165" customHeight="1" thickBot="1" x14ac:dyDescent="1.55">
      <c r="B8" s="210">
        <v>1</v>
      </c>
      <c r="C8" s="425" t="s">
        <v>1324</v>
      </c>
      <c r="D8" s="426"/>
      <c r="E8" s="426"/>
      <c r="F8" s="427"/>
      <c r="G8" s="211" t="s">
        <v>35</v>
      </c>
      <c r="H8" s="212">
        <v>0.94399999999999995</v>
      </c>
      <c r="I8" s="213">
        <v>1</v>
      </c>
      <c r="J8" s="214">
        <v>1112</v>
      </c>
      <c r="K8" s="214">
        <v>1032</v>
      </c>
      <c r="L8" s="215">
        <v>0</v>
      </c>
      <c r="M8" s="239">
        <f t="shared" ref="M8:M21" si="0">H8*K8/1000</f>
        <v>0.97420799999999996</v>
      </c>
      <c r="N8" s="216">
        <f t="shared" ref="N8:N27" si="1">ROUND(M8*I8-I8*L8,1)</f>
        <v>1</v>
      </c>
      <c r="Z8" s="219"/>
    </row>
    <row r="9" spans="2:47" s="218" customFormat="1" ht="165" customHeight="1" thickBot="1" x14ac:dyDescent="1.55">
      <c r="B9" s="210">
        <v>2</v>
      </c>
      <c r="C9" s="425" t="s">
        <v>151</v>
      </c>
      <c r="D9" s="426"/>
      <c r="E9" s="426"/>
      <c r="F9" s="427"/>
      <c r="G9" s="211" t="s">
        <v>29</v>
      </c>
      <c r="H9" s="212">
        <v>1.284</v>
      </c>
      <c r="I9" s="213">
        <v>1</v>
      </c>
      <c r="J9" s="214">
        <v>1814</v>
      </c>
      <c r="K9" s="214">
        <v>1814</v>
      </c>
      <c r="L9" s="215">
        <v>0</v>
      </c>
      <c r="M9" s="239">
        <f t="shared" si="0"/>
        <v>2.3291759999999999</v>
      </c>
      <c r="N9" s="216">
        <f t="shared" si="1"/>
        <v>2.2999999999999998</v>
      </c>
      <c r="Z9" s="219"/>
    </row>
    <row r="10" spans="2:47" s="218" customFormat="1" ht="165" customHeight="1" thickBot="1" x14ac:dyDescent="1.55">
      <c r="B10" s="210">
        <v>3</v>
      </c>
      <c r="C10" s="425" t="s">
        <v>1325</v>
      </c>
      <c r="D10" s="426"/>
      <c r="E10" s="426"/>
      <c r="F10" s="427"/>
      <c r="G10" s="211" t="s">
        <v>29</v>
      </c>
      <c r="H10" s="212">
        <v>1.284</v>
      </c>
      <c r="I10" s="213">
        <v>1</v>
      </c>
      <c r="J10" s="214">
        <v>1510</v>
      </c>
      <c r="K10" s="214">
        <v>1510</v>
      </c>
      <c r="L10" s="215">
        <v>0</v>
      </c>
      <c r="M10" s="239">
        <f t="shared" si="0"/>
        <v>1.9388400000000001</v>
      </c>
      <c r="N10" s="216">
        <f t="shared" si="1"/>
        <v>1.9</v>
      </c>
      <c r="Z10" s="219"/>
      <c r="AG10" s="424" t="s">
        <v>1326</v>
      </c>
      <c r="AH10" s="424"/>
      <c r="AI10" s="424"/>
      <c r="AJ10" s="424"/>
      <c r="AK10" s="424"/>
      <c r="AL10" s="424"/>
      <c r="AM10" s="424"/>
      <c r="AN10" s="424"/>
      <c r="AO10" s="424"/>
      <c r="AP10" s="424"/>
    </row>
    <row r="11" spans="2:47" s="218" customFormat="1" ht="165" customHeight="1" thickBot="1" x14ac:dyDescent="1.55">
      <c r="B11" s="210">
        <v>4</v>
      </c>
      <c r="C11" s="425" t="s">
        <v>1327</v>
      </c>
      <c r="D11" s="426"/>
      <c r="E11" s="426"/>
      <c r="F11" s="427"/>
      <c r="G11" s="211" t="s">
        <v>35</v>
      </c>
      <c r="H11" s="212">
        <v>0.94399999999999995</v>
      </c>
      <c r="I11" s="213">
        <v>1</v>
      </c>
      <c r="J11" s="214">
        <v>2383</v>
      </c>
      <c r="K11" s="214">
        <v>2238</v>
      </c>
      <c r="L11" s="215">
        <v>0</v>
      </c>
      <c r="M11" s="239">
        <f t="shared" si="0"/>
        <v>2.1126719999999999</v>
      </c>
      <c r="N11" s="216">
        <f t="shared" si="1"/>
        <v>2.1</v>
      </c>
      <c r="Z11" s="219"/>
    </row>
    <row r="12" spans="2:47" s="218" customFormat="1" ht="156" customHeight="1" thickBot="1" x14ac:dyDescent="1.55">
      <c r="B12" s="210">
        <v>5</v>
      </c>
      <c r="C12" s="505" t="s">
        <v>203</v>
      </c>
      <c r="D12" s="432"/>
      <c r="E12" s="432"/>
      <c r="F12" s="433"/>
      <c r="G12" s="211" t="s">
        <v>182</v>
      </c>
      <c r="H12" s="212">
        <v>1.254</v>
      </c>
      <c r="I12" s="213">
        <v>6</v>
      </c>
      <c r="J12" s="214">
        <v>5460</v>
      </c>
      <c r="K12" s="214">
        <v>5460</v>
      </c>
      <c r="L12" s="215">
        <f>0.25*0.165</f>
        <v>4.1250000000000002E-2</v>
      </c>
      <c r="M12" s="239">
        <f>ROUNDUP(H12*K12/1000,2)</f>
        <v>6.85</v>
      </c>
      <c r="N12" s="217">
        <f t="shared" ref="N12:N13" si="2">M12*I12-L12*I12</f>
        <v>40.852499999999992</v>
      </c>
    </row>
    <row r="13" spans="2:47" s="218" customFormat="1" ht="159.75" customHeight="1" thickBot="1" x14ac:dyDescent="1.55">
      <c r="B13" s="210">
        <v>6</v>
      </c>
      <c r="C13" s="505" t="s">
        <v>516</v>
      </c>
      <c r="D13" s="432"/>
      <c r="E13" s="432"/>
      <c r="F13" s="433"/>
      <c r="G13" s="211" t="s">
        <v>914</v>
      </c>
      <c r="H13" s="212">
        <v>0.38119999999999998</v>
      </c>
      <c r="I13" s="213">
        <v>6</v>
      </c>
      <c r="J13" s="228" t="s">
        <v>514</v>
      </c>
      <c r="K13" s="228" t="s">
        <v>514</v>
      </c>
      <c r="L13" s="215">
        <f>0.165*0.25</f>
        <v>4.1250000000000002E-2</v>
      </c>
      <c r="M13" s="239">
        <f>H13</f>
        <v>0.38119999999999998</v>
      </c>
      <c r="N13" s="217">
        <f t="shared" si="2"/>
        <v>2.0396999999999998</v>
      </c>
    </row>
    <row r="14" spans="2:47" s="218" customFormat="1" ht="197.25" customHeight="1" thickBot="1" x14ac:dyDescent="1.55">
      <c r="B14" s="210">
        <v>7</v>
      </c>
      <c r="C14" s="431" t="s">
        <v>1328</v>
      </c>
      <c r="D14" s="432"/>
      <c r="E14" s="432"/>
      <c r="F14" s="433"/>
      <c r="G14" s="211" t="s">
        <v>27</v>
      </c>
      <c r="H14" s="212">
        <v>1.8280000000000001</v>
      </c>
      <c r="I14" s="213">
        <v>1</v>
      </c>
      <c r="J14" s="214">
        <v>5181</v>
      </c>
      <c r="K14" s="214">
        <v>5181</v>
      </c>
      <c r="L14" s="215">
        <f>0.85*0.308+0.37*0.308</f>
        <v>0.37575999999999998</v>
      </c>
      <c r="M14" s="239">
        <f>K14*H14/1000</f>
        <v>9.4708680000000012</v>
      </c>
      <c r="N14" s="216">
        <f t="shared" ref="N14:N16" si="3">ROUND(M14*I14-I14*L14,1)</f>
        <v>9.1</v>
      </c>
      <c r="Z14" s="219"/>
    </row>
    <row r="15" spans="2:47" s="218" customFormat="1" ht="189.75" customHeight="1" thickBot="1" x14ac:dyDescent="1.55">
      <c r="B15" s="210">
        <v>8</v>
      </c>
      <c r="C15" s="431" t="s">
        <v>1329</v>
      </c>
      <c r="D15" s="432"/>
      <c r="E15" s="432"/>
      <c r="F15" s="433"/>
      <c r="G15" s="211" t="s">
        <v>27</v>
      </c>
      <c r="H15" s="212">
        <v>1.8280000000000001</v>
      </c>
      <c r="I15" s="213">
        <v>1</v>
      </c>
      <c r="J15" s="214">
        <v>5181</v>
      </c>
      <c r="K15" s="214">
        <v>5181</v>
      </c>
      <c r="L15" s="215">
        <f>0.5*0.37*0.21</f>
        <v>3.8849999999999996E-2</v>
      </c>
      <c r="M15" s="239">
        <f>K15*H15/1000</f>
        <v>9.4708680000000012</v>
      </c>
      <c r="N15" s="216">
        <f t="shared" si="3"/>
        <v>9.4</v>
      </c>
      <c r="Z15" s="219"/>
    </row>
    <row r="16" spans="2:47" s="218" customFormat="1" ht="155.1" customHeight="1" thickBot="1" x14ac:dyDescent="1.55">
      <c r="B16" s="210">
        <v>9</v>
      </c>
      <c r="C16" s="425" t="s">
        <v>1330</v>
      </c>
      <c r="D16" s="426"/>
      <c r="E16" s="426"/>
      <c r="F16" s="427"/>
      <c r="G16" s="211" t="s">
        <v>35</v>
      </c>
      <c r="H16" s="212">
        <v>0.94399999999999995</v>
      </c>
      <c r="I16" s="213">
        <v>1</v>
      </c>
      <c r="J16" s="214">
        <v>2415</v>
      </c>
      <c r="K16" s="214">
        <v>2253</v>
      </c>
      <c r="L16" s="215">
        <v>0</v>
      </c>
      <c r="M16" s="239">
        <f t="shared" ref="M16" si="4">H16*K16/1000</f>
        <v>2.1268319999999998</v>
      </c>
      <c r="N16" s="216">
        <f t="shared" si="3"/>
        <v>2.1</v>
      </c>
      <c r="Z16" s="219"/>
    </row>
    <row r="17" spans="2:26" s="218" customFormat="1" ht="155.1" customHeight="1" thickBot="1" x14ac:dyDescent="1.55">
      <c r="B17" s="210">
        <v>10</v>
      </c>
      <c r="C17" s="425" t="s">
        <v>1331</v>
      </c>
      <c r="D17" s="426"/>
      <c r="E17" s="426"/>
      <c r="F17" s="427"/>
      <c r="G17" s="211" t="s">
        <v>35</v>
      </c>
      <c r="H17" s="212">
        <v>0.94399999999999995</v>
      </c>
      <c r="I17" s="213">
        <v>1</v>
      </c>
      <c r="J17" s="214">
        <v>1510</v>
      </c>
      <c r="K17" s="214">
        <v>1510</v>
      </c>
      <c r="L17" s="215">
        <v>0</v>
      </c>
      <c r="M17" s="239">
        <f t="shared" si="0"/>
        <v>1.4254399999999998</v>
      </c>
      <c r="N17" s="216">
        <f t="shared" si="1"/>
        <v>1.4</v>
      </c>
      <c r="Z17" s="219"/>
    </row>
    <row r="18" spans="2:26" s="218" customFormat="1" ht="155.1" customHeight="1" thickBot="1" x14ac:dyDescent="1.55">
      <c r="B18" s="210">
        <v>11</v>
      </c>
      <c r="C18" s="425" t="s">
        <v>1332</v>
      </c>
      <c r="D18" s="426"/>
      <c r="E18" s="426"/>
      <c r="F18" s="427"/>
      <c r="G18" s="211" t="s">
        <v>35</v>
      </c>
      <c r="H18" s="212">
        <v>0.94399999999999995</v>
      </c>
      <c r="I18" s="213">
        <v>1</v>
      </c>
      <c r="J18" s="214">
        <v>1817</v>
      </c>
      <c r="K18" s="214">
        <v>1735</v>
      </c>
      <c r="L18" s="215">
        <v>0</v>
      </c>
      <c r="M18" s="239">
        <f t="shared" si="0"/>
        <v>1.63784</v>
      </c>
      <c r="N18" s="216">
        <f t="shared" si="1"/>
        <v>1.6</v>
      </c>
      <c r="Z18" s="219"/>
    </row>
    <row r="19" spans="2:26" s="218" customFormat="1" ht="155.1" customHeight="1" thickBot="1" x14ac:dyDescent="1.55">
      <c r="B19" s="210">
        <v>12</v>
      </c>
      <c r="C19" s="425" t="s">
        <v>1333</v>
      </c>
      <c r="D19" s="426"/>
      <c r="E19" s="426"/>
      <c r="F19" s="427"/>
      <c r="G19" s="211" t="s">
        <v>35</v>
      </c>
      <c r="H19" s="212">
        <v>0.94399999999999995</v>
      </c>
      <c r="I19" s="213">
        <v>1</v>
      </c>
      <c r="J19" s="214">
        <v>1127</v>
      </c>
      <c r="K19" s="214">
        <v>1062</v>
      </c>
      <c r="L19" s="215">
        <v>0</v>
      </c>
      <c r="M19" s="239">
        <f t="shared" si="0"/>
        <v>1.0025279999999999</v>
      </c>
      <c r="N19" s="216">
        <f t="shared" si="1"/>
        <v>1</v>
      </c>
      <c r="Z19" s="219"/>
    </row>
    <row r="20" spans="2:26" s="218" customFormat="1" ht="155.1" customHeight="1" thickBot="1" x14ac:dyDescent="1.55">
      <c r="B20" s="210">
        <v>13</v>
      </c>
      <c r="C20" s="425" t="s">
        <v>1334</v>
      </c>
      <c r="D20" s="426"/>
      <c r="E20" s="426"/>
      <c r="F20" s="427"/>
      <c r="G20" s="211" t="s">
        <v>76</v>
      </c>
      <c r="H20" s="212">
        <v>1.22</v>
      </c>
      <c r="I20" s="213">
        <v>1</v>
      </c>
      <c r="J20" s="214">
        <v>3876</v>
      </c>
      <c r="K20" s="214">
        <v>3816</v>
      </c>
      <c r="L20" s="215">
        <f>0.5*0.252</f>
        <v>0.126</v>
      </c>
      <c r="M20" s="239">
        <f t="shared" si="0"/>
        <v>4.6555199999999992</v>
      </c>
      <c r="N20" s="216">
        <f t="shared" si="1"/>
        <v>4.5</v>
      </c>
      <c r="Z20" s="219"/>
    </row>
    <row r="21" spans="2:26" s="218" customFormat="1" ht="155.1" customHeight="1" thickBot="1" x14ac:dyDescent="1.55">
      <c r="B21" s="210">
        <v>14</v>
      </c>
      <c r="C21" s="425" t="s">
        <v>548</v>
      </c>
      <c r="D21" s="426"/>
      <c r="E21" s="426"/>
      <c r="F21" s="427"/>
      <c r="G21" s="211" t="s">
        <v>76</v>
      </c>
      <c r="H21" s="212">
        <v>1.22</v>
      </c>
      <c r="I21" s="213">
        <v>1</v>
      </c>
      <c r="J21" s="214">
        <v>3989</v>
      </c>
      <c r="K21" s="214">
        <v>3929</v>
      </c>
      <c r="L21" s="215">
        <f>0.5*0.252</f>
        <v>0.126</v>
      </c>
      <c r="M21" s="239">
        <f t="shared" si="0"/>
        <v>4.79338</v>
      </c>
      <c r="N21" s="216">
        <f t="shared" si="1"/>
        <v>4.7</v>
      </c>
      <c r="Z21" s="219"/>
    </row>
    <row r="22" spans="2:26" s="218" customFormat="1" ht="155.1" customHeight="1" thickBot="1" x14ac:dyDescent="1.55">
      <c r="B22" s="210">
        <v>15</v>
      </c>
      <c r="C22" s="425" t="s">
        <v>1335</v>
      </c>
      <c r="D22" s="426"/>
      <c r="E22" s="426"/>
      <c r="F22" s="427"/>
      <c r="G22" s="211" t="s">
        <v>76</v>
      </c>
      <c r="H22" s="212">
        <v>1.22</v>
      </c>
      <c r="I22" s="213">
        <v>1</v>
      </c>
      <c r="J22" s="214">
        <v>7619</v>
      </c>
      <c r="K22" s="214">
        <v>7619</v>
      </c>
      <c r="L22" s="215">
        <f>0.252+0.1088</f>
        <v>0.36080000000000001</v>
      </c>
      <c r="M22" s="239">
        <f>H22*K22/1000</f>
        <v>9.2951800000000002</v>
      </c>
      <c r="N22" s="216">
        <f t="shared" si="1"/>
        <v>8.9</v>
      </c>
      <c r="Z22" s="219"/>
    </row>
    <row r="23" spans="2:26" s="218" customFormat="1" ht="155.1" customHeight="1" thickBot="1" x14ac:dyDescent="1.55">
      <c r="B23" s="210">
        <v>16</v>
      </c>
      <c r="C23" s="425" t="s">
        <v>1336</v>
      </c>
      <c r="D23" s="426"/>
      <c r="E23" s="426"/>
      <c r="F23" s="427"/>
      <c r="G23" s="211" t="s">
        <v>76</v>
      </c>
      <c r="H23" s="212">
        <v>1.22</v>
      </c>
      <c r="I23" s="213">
        <v>1</v>
      </c>
      <c r="J23" s="214">
        <v>3876</v>
      </c>
      <c r="K23" s="214">
        <v>3929</v>
      </c>
      <c r="L23" s="215">
        <f>0.126+0.114</f>
        <v>0.24</v>
      </c>
      <c r="M23" s="239">
        <f t="shared" ref="M23:M24" si="5">H23*K23/1000</f>
        <v>4.79338</v>
      </c>
      <c r="N23" s="216">
        <f t="shared" si="1"/>
        <v>4.5999999999999996</v>
      </c>
      <c r="Z23" s="219"/>
    </row>
    <row r="24" spans="2:26" s="218" customFormat="1" ht="155.1" customHeight="1" thickBot="1" x14ac:dyDescent="1.55">
      <c r="B24" s="210">
        <v>17</v>
      </c>
      <c r="C24" s="425" t="s">
        <v>597</v>
      </c>
      <c r="D24" s="426"/>
      <c r="E24" s="426"/>
      <c r="F24" s="427"/>
      <c r="G24" s="211" t="s">
        <v>76</v>
      </c>
      <c r="H24" s="212">
        <v>1.22</v>
      </c>
      <c r="I24" s="213">
        <v>1</v>
      </c>
      <c r="J24" s="214">
        <v>3989</v>
      </c>
      <c r="K24" s="214">
        <v>3929</v>
      </c>
      <c r="L24" s="215">
        <f>0.126+0.114</f>
        <v>0.24</v>
      </c>
      <c r="M24" s="239">
        <f t="shared" si="5"/>
        <v>4.79338</v>
      </c>
      <c r="N24" s="216">
        <f t="shared" si="1"/>
        <v>4.5999999999999996</v>
      </c>
      <c r="Z24" s="219"/>
    </row>
    <row r="25" spans="2:26" s="218" customFormat="1" ht="155.1" customHeight="1" thickBot="1" x14ac:dyDescent="1.55">
      <c r="B25" s="210">
        <v>18</v>
      </c>
      <c r="C25" s="425" t="s">
        <v>1337</v>
      </c>
      <c r="D25" s="426"/>
      <c r="E25" s="426"/>
      <c r="F25" s="427"/>
      <c r="G25" s="211" t="s">
        <v>76</v>
      </c>
      <c r="H25" s="212">
        <v>1.22</v>
      </c>
      <c r="I25" s="213">
        <v>1</v>
      </c>
      <c r="J25" s="214">
        <v>7619</v>
      </c>
      <c r="K25" s="214">
        <v>7619</v>
      </c>
      <c r="L25" s="215">
        <v>0.252</v>
      </c>
      <c r="M25" s="239">
        <f>H25*K25/1000</f>
        <v>9.2951800000000002</v>
      </c>
      <c r="N25" s="216">
        <f t="shared" si="1"/>
        <v>9</v>
      </c>
      <c r="Z25" s="219"/>
    </row>
    <row r="26" spans="2:26" s="218" customFormat="1" ht="155.1" customHeight="1" thickBot="1" x14ac:dyDescent="1.55">
      <c r="B26" s="210">
        <v>19</v>
      </c>
      <c r="C26" s="425" t="s">
        <v>1338</v>
      </c>
      <c r="D26" s="426"/>
      <c r="E26" s="426"/>
      <c r="F26" s="427"/>
      <c r="G26" s="211" t="s">
        <v>76</v>
      </c>
      <c r="H26" s="212">
        <v>1.22</v>
      </c>
      <c r="I26" s="213">
        <v>1</v>
      </c>
      <c r="J26" s="214">
        <v>4586</v>
      </c>
      <c r="K26" s="214">
        <v>4586</v>
      </c>
      <c r="L26" s="215">
        <v>0.15834000000000001</v>
      </c>
      <c r="M26" s="239">
        <f t="shared" ref="M26:M27" si="6">H26*K26/1000</f>
        <v>5.5949200000000001</v>
      </c>
      <c r="N26" s="216">
        <f t="shared" si="1"/>
        <v>5.4</v>
      </c>
      <c r="Z26" s="219"/>
    </row>
    <row r="27" spans="2:26" s="218" customFormat="1" ht="155.1" customHeight="1" thickBot="1" x14ac:dyDescent="1.55">
      <c r="B27" s="210">
        <v>20</v>
      </c>
      <c r="C27" s="425" t="s">
        <v>1339</v>
      </c>
      <c r="D27" s="426"/>
      <c r="E27" s="426"/>
      <c r="F27" s="427"/>
      <c r="G27" s="211" t="s">
        <v>76</v>
      </c>
      <c r="H27" s="212">
        <v>1.22</v>
      </c>
      <c r="I27" s="213">
        <v>1</v>
      </c>
      <c r="J27" s="214">
        <v>4586</v>
      </c>
      <c r="K27" s="214">
        <v>4586</v>
      </c>
      <c r="L27" s="215">
        <v>0.126</v>
      </c>
      <c r="M27" s="239">
        <f t="shared" si="6"/>
        <v>5.5949200000000001</v>
      </c>
      <c r="N27" s="216">
        <f t="shared" si="1"/>
        <v>5.5</v>
      </c>
      <c r="Z27" s="219"/>
    </row>
    <row r="28" spans="2:26" s="218" customFormat="1" ht="155.1" customHeight="1" thickBot="1" x14ac:dyDescent="1.55">
      <c r="B28" s="210">
        <v>21</v>
      </c>
      <c r="C28" s="425" t="s">
        <v>1340</v>
      </c>
      <c r="D28" s="426"/>
      <c r="E28" s="426"/>
      <c r="F28" s="427"/>
      <c r="G28" s="211" t="s">
        <v>35</v>
      </c>
      <c r="H28" s="212">
        <v>0.94399999999999995</v>
      </c>
      <c r="I28" s="213">
        <v>1</v>
      </c>
      <c r="J28" s="214">
        <v>2948</v>
      </c>
      <c r="K28" s="214">
        <v>2771</v>
      </c>
      <c r="L28" s="215">
        <v>0</v>
      </c>
      <c r="M28" s="239">
        <f>ROUNDUP(H28*K28/1000,1)</f>
        <v>2.7</v>
      </c>
      <c r="N28" s="217">
        <f t="shared" ref="N28:N30" si="7">M28*I28-L28*I28</f>
        <v>2.7</v>
      </c>
    </row>
    <row r="29" spans="2:26" s="218" customFormat="1" ht="155.1" customHeight="1" thickBot="1" x14ac:dyDescent="1.55">
      <c r="B29" s="210">
        <v>22</v>
      </c>
      <c r="C29" s="425" t="s">
        <v>1341</v>
      </c>
      <c r="D29" s="426"/>
      <c r="E29" s="426"/>
      <c r="F29" s="427"/>
      <c r="G29" s="211" t="s">
        <v>35</v>
      </c>
      <c r="H29" s="212">
        <v>0.94399999999999995</v>
      </c>
      <c r="I29" s="213">
        <v>1</v>
      </c>
      <c r="J29" s="214">
        <v>2593</v>
      </c>
      <c r="K29" s="214">
        <v>2436</v>
      </c>
      <c r="L29" s="215">
        <v>0</v>
      </c>
      <c r="M29" s="239">
        <f>ROUNDUP(H29*K29/1000,1)</f>
        <v>2.3000000000000003</v>
      </c>
      <c r="N29" s="217">
        <f t="shared" si="7"/>
        <v>2.3000000000000003</v>
      </c>
    </row>
    <row r="30" spans="2:26" s="218" customFormat="1" ht="155.1" customHeight="1" thickBot="1" x14ac:dyDescent="1.55">
      <c r="B30" s="210">
        <v>23</v>
      </c>
      <c r="C30" s="425" t="s">
        <v>1342</v>
      </c>
      <c r="D30" s="426"/>
      <c r="E30" s="426"/>
      <c r="F30" s="427"/>
      <c r="G30" s="211" t="s">
        <v>35</v>
      </c>
      <c r="H30" s="212">
        <v>0.94399999999999995</v>
      </c>
      <c r="I30" s="213">
        <v>1</v>
      </c>
      <c r="J30" s="214">
        <v>1629</v>
      </c>
      <c r="K30" s="214">
        <v>1629</v>
      </c>
      <c r="L30" s="215">
        <v>0</v>
      </c>
      <c r="M30" s="239">
        <f>ROUNDUP(H30*K30/1000,1)</f>
        <v>1.6</v>
      </c>
      <c r="N30" s="217">
        <f t="shared" si="7"/>
        <v>1.6</v>
      </c>
    </row>
    <row r="31" spans="2:26" s="218" customFormat="1" ht="210.75" customHeight="1" thickBot="1" x14ac:dyDescent="1.55">
      <c r="B31" s="210">
        <v>24</v>
      </c>
      <c r="C31" s="416" t="s">
        <v>1343</v>
      </c>
      <c r="D31" s="417"/>
      <c r="E31" s="417"/>
      <c r="F31" s="418"/>
      <c r="G31" s="211" t="s">
        <v>1178</v>
      </c>
      <c r="H31" s="220">
        <f>4*(0.23081)</f>
        <v>0.92323999999999995</v>
      </c>
      <c r="I31" s="221">
        <v>1</v>
      </c>
      <c r="J31" s="214" t="s">
        <v>160</v>
      </c>
      <c r="K31" s="214" t="s">
        <v>160</v>
      </c>
      <c r="L31" s="215">
        <f>0.37*0.308</f>
        <v>0.11395999999999999</v>
      </c>
      <c r="M31" s="239">
        <f t="shared" ref="M31:M33" si="8">H31*I31</f>
        <v>0.92323999999999995</v>
      </c>
      <c r="N31" s="216">
        <f t="shared" ref="N31:N34" si="9">ROUND(M31*I31-I31*L31,1)</f>
        <v>0.8</v>
      </c>
      <c r="Z31" s="219"/>
    </row>
    <row r="32" spans="2:26" s="218" customFormat="1" ht="210.75" customHeight="1" thickBot="1" x14ac:dyDescent="1.55">
      <c r="B32" s="210">
        <v>25</v>
      </c>
      <c r="C32" s="416" t="s">
        <v>1344</v>
      </c>
      <c r="D32" s="417"/>
      <c r="E32" s="417"/>
      <c r="F32" s="418"/>
      <c r="G32" s="211" t="s">
        <v>1345</v>
      </c>
      <c r="H32" s="220">
        <f>H31*0.5</f>
        <v>0.46161999999999997</v>
      </c>
      <c r="I32" s="221">
        <v>1</v>
      </c>
      <c r="J32" s="214" t="s">
        <v>160</v>
      </c>
      <c r="K32" s="214" t="s">
        <v>160</v>
      </c>
      <c r="L32" s="215">
        <f>L31/2</f>
        <v>5.6979999999999996E-2</v>
      </c>
      <c r="M32" s="239">
        <f t="shared" si="8"/>
        <v>0.46161999999999997</v>
      </c>
      <c r="N32" s="216">
        <f t="shared" si="9"/>
        <v>0.4</v>
      </c>
      <c r="Z32" s="219"/>
    </row>
    <row r="33" spans="2:26" s="218" customFormat="1" ht="210.75" customHeight="1" thickBot="1" x14ac:dyDescent="1.55">
      <c r="B33" s="210">
        <v>26</v>
      </c>
      <c r="C33" s="416" t="s">
        <v>1346</v>
      </c>
      <c r="D33" s="417"/>
      <c r="E33" s="417"/>
      <c r="F33" s="418"/>
      <c r="G33" s="211" t="s">
        <v>1347</v>
      </c>
      <c r="H33" s="220">
        <v>0.83499999999999996</v>
      </c>
      <c r="I33" s="221">
        <v>1</v>
      </c>
      <c r="J33" s="214" t="s">
        <v>160</v>
      </c>
      <c r="K33" s="214" t="s">
        <v>160</v>
      </c>
      <c r="L33" s="215">
        <v>0.33679999999999999</v>
      </c>
      <c r="M33" s="239">
        <f t="shared" si="8"/>
        <v>0.83499999999999996</v>
      </c>
      <c r="N33" s="216">
        <f t="shared" si="9"/>
        <v>0.5</v>
      </c>
      <c r="Z33" s="219"/>
    </row>
    <row r="34" spans="2:26" s="218" customFormat="1" ht="207" customHeight="1" thickBot="1" x14ac:dyDescent="1.55">
      <c r="B34" s="210">
        <v>27</v>
      </c>
      <c r="C34" s="416" t="s">
        <v>1348</v>
      </c>
      <c r="D34" s="417"/>
      <c r="E34" s="417"/>
      <c r="F34" s="418"/>
      <c r="G34" s="211" t="s">
        <v>1349</v>
      </c>
      <c r="H34" s="220">
        <f>H33</f>
        <v>0.83499999999999996</v>
      </c>
      <c r="I34" s="221">
        <v>1</v>
      </c>
      <c r="J34" s="214" t="s">
        <v>160</v>
      </c>
      <c r="K34" s="214" t="s">
        <v>160</v>
      </c>
      <c r="L34" s="215">
        <f>L33</f>
        <v>0.33679999999999999</v>
      </c>
      <c r="M34" s="239">
        <f>M33/2</f>
        <v>0.41749999999999998</v>
      </c>
      <c r="N34" s="216">
        <f t="shared" si="9"/>
        <v>0.1</v>
      </c>
      <c r="Z34" s="219"/>
    </row>
    <row r="35" spans="2:26" s="218" customFormat="1" ht="199.5" customHeight="1" thickBot="1" x14ac:dyDescent="1.55">
      <c r="B35" s="210">
        <v>28</v>
      </c>
      <c r="C35" s="506" t="s">
        <v>1350</v>
      </c>
      <c r="D35" s="507"/>
      <c r="E35" s="507"/>
      <c r="F35" s="508"/>
      <c r="G35" s="222" t="s">
        <v>1218</v>
      </c>
      <c r="H35" s="223">
        <f>0.8*0.8</f>
        <v>0.64000000000000012</v>
      </c>
      <c r="I35" s="224">
        <v>1</v>
      </c>
      <c r="J35" s="214" t="s">
        <v>160</v>
      </c>
      <c r="K35" s="214" t="s">
        <v>160</v>
      </c>
      <c r="L35" s="225">
        <f>0.8*0.308</f>
        <v>0.24640000000000001</v>
      </c>
      <c r="M35" s="226">
        <v>0.64</v>
      </c>
      <c r="N35" s="227">
        <f>ROUND(M35*I35-L35*I35,1)</f>
        <v>0.4</v>
      </c>
      <c r="Z35" s="219"/>
    </row>
    <row r="36" spans="2:26" s="50" customFormat="1" ht="156" customHeight="1" thickBot="1" x14ac:dyDescent="1.1000000000000001">
      <c r="B36" s="437" t="s">
        <v>30</v>
      </c>
      <c r="C36" s="438"/>
      <c r="D36" s="438"/>
      <c r="E36" s="438"/>
      <c r="F36" s="438"/>
      <c r="G36" s="438"/>
      <c r="H36" s="438"/>
      <c r="I36" s="438"/>
      <c r="J36" s="438"/>
      <c r="K36" s="438"/>
      <c r="L36" s="438"/>
      <c r="M36" s="439"/>
      <c r="N36" s="229">
        <f>SUM(N8:N35)</f>
        <v>130.79220000000001</v>
      </c>
    </row>
    <row r="37" spans="2:26" s="50" customFormat="1" ht="156" customHeight="1" thickBot="1" x14ac:dyDescent="1.1000000000000001">
      <c r="B37" s="437" t="s">
        <v>1351</v>
      </c>
      <c r="C37" s="438"/>
      <c r="D37" s="438"/>
      <c r="E37" s="438"/>
      <c r="F37" s="438"/>
      <c r="G37" s="438"/>
      <c r="H37" s="438"/>
      <c r="I37" s="438"/>
      <c r="J37" s="438"/>
      <c r="K37" s="438"/>
      <c r="L37" s="438"/>
      <c r="M37" s="439"/>
      <c r="N37" s="240">
        <v>261.58440000000002</v>
      </c>
    </row>
    <row r="38" spans="2:26" s="231" customFormat="1" ht="189.75" customHeight="1" x14ac:dyDescent="0.25">
      <c r="B38" s="495" t="s">
        <v>31</v>
      </c>
      <c r="C38" s="495"/>
      <c r="D38" s="495"/>
      <c r="E38" s="495"/>
      <c r="F38" s="495"/>
      <c r="G38" s="495"/>
      <c r="H38" s="495"/>
      <c r="I38" s="495" t="s">
        <v>32</v>
      </c>
      <c r="J38" s="495"/>
      <c r="K38" s="495"/>
      <c r="L38" s="495"/>
      <c r="M38" s="495"/>
      <c r="N38" s="495"/>
    </row>
    <row r="39" spans="2:26" s="51" customFormat="1" ht="409.5" customHeight="1" thickBot="1" x14ac:dyDescent="1.1499999999999999">
      <c r="B39" s="496"/>
      <c r="C39" s="496"/>
      <c r="D39" s="496"/>
      <c r="E39" s="496"/>
      <c r="F39" s="496"/>
      <c r="G39" s="496"/>
      <c r="H39" s="496"/>
      <c r="I39" s="496"/>
      <c r="J39" s="496"/>
      <c r="K39" s="496"/>
      <c r="L39" s="496"/>
      <c r="M39" s="496"/>
      <c r="N39" s="496"/>
    </row>
    <row r="40" spans="2:26" s="58" customFormat="1" ht="129.75" customHeight="1" thickBot="1" x14ac:dyDescent="1.1499999999999999">
      <c r="B40" s="53" t="s">
        <v>45</v>
      </c>
      <c r="C40" s="54"/>
      <c r="D40" s="54"/>
      <c r="E40" s="54"/>
      <c r="F40" s="54"/>
      <c r="G40" s="54"/>
      <c r="H40" s="54"/>
      <c r="I40" s="54"/>
      <c r="J40" s="54"/>
      <c r="K40" s="54"/>
      <c r="L40" s="54"/>
      <c r="M40" s="54"/>
      <c r="N40" s="55"/>
      <c r="O40" s="56"/>
      <c r="P40" s="68"/>
      <c r="Q40" s="35"/>
      <c r="R40" s="35"/>
    </row>
    <row r="41" spans="2:26" s="51" customFormat="1" ht="174.95" customHeight="1" x14ac:dyDescent="1.1000000000000001"/>
  </sheetData>
  <mergeCells count="41">
    <mergeCell ref="C35:F35"/>
    <mergeCell ref="B36:M36"/>
    <mergeCell ref="B37:M37"/>
    <mergeCell ref="B38:H39"/>
    <mergeCell ref="I38:N39"/>
    <mergeCell ref="C34:F34"/>
    <mergeCell ref="C23:F23"/>
    <mergeCell ref="C24:F24"/>
    <mergeCell ref="C25:F25"/>
    <mergeCell ref="C26:F26"/>
    <mergeCell ref="C27:F27"/>
    <mergeCell ref="C28:F28"/>
    <mergeCell ref="C29:F29"/>
    <mergeCell ref="C30:F30"/>
    <mergeCell ref="C31:F31"/>
    <mergeCell ref="C32:F32"/>
    <mergeCell ref="C33:F33"/>
    <mergeCell ref="C22:F22"/>
    <mergeCell ref="C11:F11"/>
    <mergeCell ref="C12:F12"/>
    <mergeCell ref="C13:F13"/>
    <mergeCell ref="C14:F14"/>
    <mergeCell ref="C15:F15"/>
    <mergeCell ref="C16:F16"/>
    <mergeCell ref="C17:F17"/>
    <mergeCell ref="C18:F18"/>
    <mergeCell ref="C19:F19"/>
    <mergeCell ref="C20:F20"/>
    <mergeCell ref="C21:F21"/>
    <mergeCell ref="AG10:AP10"/>
    <mergeCell ref="B2:F3"/>
    <mergeCell ref="G2:K4"/>
    <mergeCell ref="L2:N3"/>
    <mergeCell ref="B4:F4"/>
    <mergeCell ref="L4:N4"/>
    <mergeCell ref="B5:N5"/>
    <mergeCell ref="B6:N6"/>
    <mergeCell ref="C7:G7"/>
    <mergeCell ref="C8:F8"/>
    <mergeCell ref="C9:F9"/>
    <mergeCell ref="C10:F10"/>
  </mergeCells>
  <printOptions horizontalCentered="1" verticalCentered="1"/>
  <pageMargins left="0" right="0" top="0.74803149606299213" bottom="0.74803149606299213" header="0.31496062992125984" footer="0.31496062992125984"/>
  <pageSetup paperSize="9" scale="10" orientation="portrait" r:id="rId1"/>
  <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pageSetUpPr fitToPage="1"/>
  </sheetPr>
  <dimension ref="B1:M35"/>
  <sheetViews>
    <sheetView rightToLeft="1" view="pageBreakPreview" topLeftCell="A4" zoomScale="70" zoomScaleNormal="85" zoomScaleSheetLayoutView="70" workbookViewId="0">
      <selection activeCell="J14" sqref="J14:M16"/>
    </sheetView>
  </sheetViews>
  <sheetFormatPr defaultRowHeight="15" x14ac:dyDescent="0.25"/>
  <cols>
    <col min="1" max="1" width="4.85546875" customWidth="1"/>
    <col min="4" max="4" width="11.85546875" customWidth="1"/>
    <col min="5" max="5" width="24" customWidth="1"/>
    <col min="7" max="7" width="20.140625" customWidth="1"/>
    <col min="8" max="8" width="18.7109375" customWidth="1"/>
    <col min="9" max="9" width="16.285156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1301</v>
      </c>
      <c r="G11" s="323"/>
      <c r="H11" s="323"/>
      <c r="I11" s="324"/>
      <c r="J11" s="331" t="s">
        <v>1311</v>
      </c>
      <c r="K11" s="332"/>
      <c r="L11" s="332"/>
      <c r="M11" s="333"/>
    </row>
    <row r="12" spans="2:13" ht="15.75" customHeight="1" x14ac:dyDescent="0.25">
      <c r="B12" s="325"/>
      <c r="C12" s="326"/>
      <c r="D12" s="326"/>
      <c r="E12" s="327"/>
      <c r="F12" s="325"/>
      <c r="G12" s="326"/>
      <c r="H12" s="326"/>
      <c r="I12" s="327"/>
      <c r="J12" s="334"/>
      <c r="K12" s="335"/>
      <c r="L12" s="335"/>
      <c r="M12" s="336"/>
    </row>
    <row r="13" spans="2:13" ht="25.5" customHeight="1" thickBot="1" x14ac:dyDescent="0.3">
      <c r="B13" s="328"/>
      <c r="C13" s="329"/>
      <c r="D13" s="329"/>
      <c r="E13" s="330"/>
      <c r="F13" s="328"/>
      <c r="G13" s="329"/>
      <c r="H13" s="329"/>
      <c r="I13" s="330"/>
      <c r="J13" s="337"/>
      <c r="K13" s="338"/>
      <c r="L13" s="338"/>
      <c r="M13" s="339"/>
    </row>
    <row r="14" spans="2:13" ht="15" customHeight="1" x14ac:dyDescent="0.25">
      <c r="B14" s="322" t="s">
        <v>6</v>
      </c>
      <c r="C14" s="323"/>
      <c r="D14" s="323"/>
      <c r="E14" s="324"/>
      <c r="F14" s="322" t="s">
        <v>7</v>
      </c>
      <c r="G14" s="323"/>
      <c r="H14" s="323"/>
      <c r="I14" s="324"/>
      <c r="J14" s="331" t="s">
        <v>989</v>
      </c>
      <c r="K14" s="332"/>
      <c r="L14" s="332"/>
      <c r="M14" s="333"/>
    </row>
    <row r="15" spans="2:13" ht="15" customHeight="1" x14ac:dyDescent="0.25">
      <c r="B15" s="325"/>
      <c r="C15" s="326"/>
      <c r="D15" s="326"/>
      <c r="E15" s="327"/>
      <c r="F15" s="325"/>
      <c r="G15" s="326"/>
      <c r="H15" s="326"/>
      <c r="I15" s="327"/>
      <c r="J15" s="334"/>
      <c r="K15" s="335"/>
      <c r="L15" s="335"/>
      <c r="M15" s="336"/>
    </row>
    <row r="16" spans="2:13" ht="19.5" customHeight="1" thickBot="1" x14ac:dyDescent="0.3">
      <c r="B16" s="328"/>
      <c r="C16" s="329"/>
      <c r="D16" s="329"/>
      <c r="E16" s="330"/>
      <c r="F16" s="328"/>
      <c r="G16" s="329"/>
      <c r="H16" s="329"/>
      <c r="I16" s="330"/>
      <c r="J16" s="337"/>
      <c r="K16" s="338"/>
      <c r="L16" s="338"/>
      <c r="M16" s="339"/>
    </row>
    <row r="17" spans="2:13" ht="15" customHeight="1" x14ac:dyDescent="0.25">
      <c r="B17" s="287" t="s">
        <v>833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1308</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52.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835</v>
      </c>
      <c r="F28" s="316"/>
      <c r="G28" s="316"/>
      <c r="H28" s="313"/>
      <c r="I28" s="318" t="s">
        <v>1305</v>
      </c>
      <c r="J28" s="319"/>
      <c r="K28" s="312" t="s">
        <v>16</v>
      </c>
      <c r="L28" s="316"/>
      <c r="M28" s="313"/>
    </row>
    <row r="29" spans="2:13" ht="49.5" customHeight="1" thickBot="1" x14ac:dyDescent="0.3">
      <c r="B29" s="311"/>
      <c r="C29" s="314"/>
      <c r="D29" s="315"/>
      <c r="E29" s="314"/>
      <c r="F29" s="317"/>
      <c r="G29" s="317"/>
      <c r="H29" s="315"/>
      <c r="I29" s="320"/>
      <c r="J29" s="321"/>
      <c r="K29" s="314"/>
      <c r="L29" s="317"/>
      <c r="M29" s="315"/>
    </row>
    <row r="30" spans="2:13" ht="36" customHeight="1" thickBot="1" x14ac:dyDescent="0.3">
      <c r="B30" s="284"/>
      <c r="C30" s="285"/>
      <c r="D30" s="285"/>
      <c r="E30" s="285"/>
      <c r="F30" s="285"/>
      <c r="G30" s="285"/>
      <c r="H30" s="285"/>
      <c r="I30" s="285"/>
      <c r="J30" s="285"/>
      <c r="K30" s="285"/>
      <c r="L30" s="285"/>
      <c r="M30" s="286"/>
    </row>
    <row r="31" spans="2:13" ht="18.75" customHeight="1" x14ac:dyDescent="0.25">
      <c r="B31" s="272" t="s">
        <v>17</v>
      </c>
      <c r="C31" s="273"/>
      <c r="D31" s="273"/>
      <c r="E31" s="274"/>
      <c r="F31" s="272" t="s">
        <v>18</v>
      </c>
      <c r="G31" s="273"/>
      <c r="H31" s="273"/>
      <c r="I31" s="274"/>
      <c r="J31" s="272" t="s">
        <v>19</v>
      </c>
      <c r="K31" s="273"/>
      <c r="L31" s="273"/>
      <c r="M31" s="274"/>
    </row>
    <row r="32" spans="2:13" ht="29.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18" customFormat="1" ht="22.5" customHeight="1" thickBot="1" x14ac:dyDescent="0.3">
      <c r="B35" s="269" t="s">
        <v>61</v>
      </c>
      <c r="C35" s="270"/>
      <c r="D35" s="270"/>
      <c r="E35" s="270"/>
      <c r="F35" s="270"/>
      <c r="G35" s="270"/>
      <c r="H35" s="270"/>
      <c r="I35" s="270"/>
      <c r="J35" s="270"/>
      <c r="K35" s="270"/>
      <c r="L35" s="270"/>
      <c r="M35" s="271"/>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25" top="0.75" bottom="0.75" header="0.3" footer="0.3"/>
  <pageSetup paperSize="9" scale="56" orientation="portrait" r:id="rId1"/>
  <colBreaks count="1" manualBreakCount="1">
    <brk id="13" max="1048575" man="1"/>
  </colBreaks>
  <drawing r:id="rId2"/>
  <legacyDrawing r:id="rId3"/>
  <oleObjects>
    <mc:AlternateContent xmlns:mc="http://schemas.openxmlformats.org/markup-compatibility/2006">
      <mc:Choice Requires="x14">
        <oleObject progId="PBrush" shapeId="2404358" r:id="rId4">
          <objectPr defaultSize="0" autoPict="0" r:id="rId5">
            <anchor moveWithCells="1" sizeWithCells="1">
              <from>
                <xdr:col>1</xdr:col>
                <xdr:colOff>95250</xdr:colOff>
                <xdr:row>3</xdr:row>
                <xdr:rowOff>85725</xdr:rowOff>
              </from>
              <to>
                <xdr:col>2</xdr:col>
                <xdr:colOff>447675</xdr:colOff>
                <xdr:row>7</xdr:row>
                <xdr:rowOff>9525</xdr:rowOff>
              </to>
            </anchor>
          </objectPr>
        </oleObject>
      </mc:Choice>
      <mc:Fallback>
        <oleObject progId="PBrush" shapeId="2404358" r:id="rId4"/>
      </mc:Fallback>
    </mc:AlternateContent>
  </oleObjects>
  <mc:AlternateContent xmlns:mc="http://schemas.openxmlformats.org/markup-compatibility/2006">
    <mc:Choice Requires="x14">
      <controls>
        <mc:AlternateContent xmlns:mc="http://schemas.openxmlformats.org/markup-compatibility/2006">
          <mc:Choice Requires="x14">
            <control shapeId="2404353" r:id="rId6" name="Check Box 1">
              <controlPr defaultSize="0" autoFill="0" autoLine="0" autoPict="0">
                <anchor moveWithCells="1">
                  <from>
                    <xdr:col>3</xdr:col>
                    <xdr:colOff>381000</xdr:colOff>
                    <xdr:row>35</xdr:row>
                    <xdr:rowOff>0</xdr:rowOff>
                  </from>
                  <to>
                    <xdr:col>4</xdr:col>
                    <xdr:colOff>419100</xdr:colOff>
                    <xdr:row>36</xdr:row>
                    <xdr:rowOff>38100</xdr:rowOff>
                  </to>
                </anchor>
              </controlPr>
            </control>
          </mc:Choice>
        </mc:AlternateContent>
        <mc:AlternateContent xmlns:mc="http://schemas.openxmlformats.org/markup-compatibility/2006">
          <mc:Choice Requires="x14">
            <control shapeId="2404354" r:id="rId7" name="Check Box 2">
              <controlPr defaultSize="0" autoFill="0" autoLine="0" autoPict="0">
                <anchor moveWithCells="1">
                  <from>
                    <xdr:col>6</xdr:col>
                    <xdr:colOff>180975</xdr:colOff>
                    <xdr:row>35</xdr:row>
                    <xdr:rowOff>0</xdr:rowOff>
                  </from>
                  <to>
                    <xdr:col>6</xdr:col>
                    <xdr:colOff>1009650</xdr:colOff>
                    <xdr:row>36</xdr:row>
                    <xdr:rowOff>9525</xdr:rowOff>
                  </to>
                </anchor>
              </controlPr>
            </control>
          </mc:Choice>
        </mc:AlternateContent>
        <mc:AlternateContent xmlns:mc="http://schemas.openxmlformats.org/markup-compatibility/2006">
          <mc:Choice Requires="x14">
            <control shapeId="2404355"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2404356" r:id="rId9" name="Check Box 4">
              <controlPr defaultSize="0" autoFill="0" autoLine="0" autoPict="0">
                <anchor moveWithCells="1">
                  <from>
                    <xdr:col>10</xdr:col>
                    <xdr:colOff>381000</xdr:colOff>
                    <xdr:row>35</xdr:row>
                    <xdr:rowOff>0</xdr:rowOff>
                  </from>
                  <to>
                    <xdr:col>11</xdr:col>
                    <xdr:colOff>609600</xdr:colOff>
                    <xdr:row>36</xdr:row>
                    <xdr:rowOff>38100</xdr:rowOff>
                  </to>
                </anchor>
              </controlPr>
            </control>
          </mc:Choice>
        </mc:AlternateContent>
        <mc:AlternateContent xmlns:mc="http://schemas.openxmlformats.org/markup-compatibility/2006">
          <mc:Choice Requires="x14">
            <control shapeId="2404357" r:id="rId10" name="Check Box 5">
              <controlPr defaultSize="0" autoFill="0" autoLine="0" autoPict="0">
                <anchor moveWithCells="1">
                  <from>
                    <xdr:col>11</xdr:col>
                    <xdr:colOff>552450</xdr:colOff>
                    <xdr:row>35</xdr:row>
                    <xdr:rowOff>0</xdr:rowOff>
                  </from>
                  <to>
                    <xdr:col>12</xdr:col>
                    <xdr:colOff>628650</xdr:colOff>
                    <xdr:row>36</xdr:row>
                    <xdr:rowOff>38100</xdr:rowOff>
                  </to>
                </anchor>
              </controlPr>
            </control>
          </mc:Choice>
        </mc:AlternateContent>
        <mc:AlternateContent xmlns:mc="http://schemas.openxmlformats.org/markup-compatibility/2006">
          <mc:Choice Requires="x14">
            <control shapeId="2404359" r:id="rId11" name="Check Box 7">
              <controlPr defaultSize="0" autoFill="0" autoLine="0" autoPict="0">
                <anchor moveWithCells="1">
                  <from>
                    <xdr:col>2</xdr:col>
                    <xdr:colOff>476250</xdr:colOff>
                    <xdr:row>34</xdr:row>
                    <xdr:rowOff>47625</xdr:rowOff>
                  </from>
                  <to>
                    <xdr:col>3</xdr:col>
                    <xdr:colOff>180975</xdr:colOff>
                    <xdr:row>34</xdr:row>
                    <xdr:rowOff>247650</xdr:rowOff>
                  </to>
                </anchor>
              </controlPr>
            </control>
          </mc:Choice>
        </mc:AlternateContent>
        <mc:AlternateContent xmlns:mc="http://schemas.openxmlformats.org/markup-compatibility/2006">
          <mc:Choice Requires="x14">
            <control shapeId="2404360" r:id="rId12" name="Check Box 8">
              <controlPr defaultSize="0" autoFill="0" autoLine="0" autoPict="0">
                <anchor moveWithCells="1">
                  <from>
                    <xdr:col>4</xdr:col>
                    <xdr:colOff>400050</xdr:colOff>
                    <xdr:row>34</xdr:row>
                    <xdr:rowOff>57150</xdr:rowOff>
                  </from>
                  <to>
                    <xdr:col>4</xdr:col>
                    <xdr:colOff>657225</xdr:colOff>
                    <xdr:row>34</xdr:row>
                    <xdr:rowOff>247650</xdr:rowOff>
                  </to>
                </anchor>
              </controlPr>
            </control>
          </mc:Choice>
        </mc:AlternateContent>
        <mc:AlternateContent xmlns:mc="http://schemas.openxmlformats.org/markup-compatibility/2006">
          <mc:Choice Requires="x14">
            <control shapeId="2404361" r:id="rId13" name="Check Box 9">
              <controlPr defaultSize="0" autoFill="0" autoLine="0" autoPict="0">
                <anchor moveWithCells="1">
                  <from>
                    <xdr:col>7</xdr:col>
                    <xdr:colOff>1104900</xdr:colOff>
                    <xdr:row>34</xdr:row>
                    <xdr:rowOff>57150</xdr:rowOff>
                  </from>
                  <to>
                    <xdr:col>8</xdr:col>
                    <xdr:colOff>85725</xdr:colOff>
                    <xdr:row>34</xdr:row>
                    <xdr:rowOff>228600</xdr:rowOff>
                  </to>
                </anchor>
              </controlPr>
            </control>
          </mc:Choice>
        </mc:AlternateContent>
        <mc:AlternateContent xmlns:mc="http://schemas.openxmlformats.org/markup-compatibility/2006">
          <mc:Choice Requires="x14">
            <control shapeId="2404362" r:id="rId14" name="Check Box 10">
              <controlPr defaultSize="0" autoFill="0" autoLine="0" autoPict="0">
                <anchor moveWithCells="1">
                  <from>
                    <xdr:col>6</xdr:col>
                    <xdr:colOff>457200</xdr:colOff>
                    <xdr:row>34</xdr:row>
                    <xdr:rowOff>66675</xdr:rowOff>
                  </from>
                  <to>
                    <xdr:col>6</xdr:col>
                    <xdr:colOff>657225</xdr:colOff>
                    <xdr:row>34</xdr:row>
                    <xdr:rowOff>276225</xdr:rowOff>
                  </to>
                </anchor>
              </controlPr>
            </control>
          </mc:Choice>
        </mc:AlternateContent>
        <mc:AlternateContent xmlns:mc="http://schemas.openxmlformats.org/markup-compatibility/2006">
          <mc:Choice Requires="x14">
            <control shapeId="2404363" r:id="rId15" name="Check Box 11">
              <controlPr defaultSize="0" autoFill="0" autoLine="0" autoPict="0">
                <anchor moveWithCells="1">
                  <from>
                    <xdr:col>9</xdr:col>
                    <xdr:colOff>409575</xdr:colOff>
                    <xdr:row>34</xdr:row>
                    <xdr:rowOff>66675</xdr:rowOff>
                  </from>
                  <to>
                    <xdr:col>10</xdr:col>
                    <xdr:colOff>228600</xdr:colOff>
                    <xdr:row>34</xdr:row>
                    <xdr:rowOff>228600</xdr:rowOff>
                  </to>
                </anchor>
              </controlPr>
            </control>
          </mc:Choice>
        </mc:AlternateContent>
      </controls>
    </mc:Choice>
  </mc:AlternateContent>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499984740745262"/>
    <pageSetUpPr fitToPage="1"/>
  </sheetPr>
  <dimension ref="B1:P39"/>
  <sheetViews>
    <sheetView rightToLeft="1" view="pageBreakPreview" topLeftCell="B3" zoomScale="70" zoomScaleNormal="85" zoomScaleSheetLayoutView="7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1302</v>
      </c>
      <c r="G11" s="332"/>
      <c r="H11" s="332"/>
      <c r="I11" s="333"/>
      <c r="J11" s="331" t="s">
        <v>1311</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6" ht="15" customHeight="1" x14ac:dyDescent="0.25">
      <c r="B17" s="385" t="s">
        <v>830</v>
      </c>
      <c r="C17" s="386"/>
      <c r="D17" s="386"/>
      <c r="E17" s="386"/>
      <c r="F17" s="386"/>
      <c r="G17" s="386"/>
      <c r="H17" s="386"/>
      <c r="I17" s="386"/>
      <c r="J17" s="386"/>
      <c r="K17" s="386"/>
      <c r="L17" s="386"/>
      <c r="M17" s="387"/>
    </row>
    <row r="18" spans="2:16" ht="15" customHeight="1" x14ac:dyDescent="0.25">
      <c r="B18" s="388"/>
      <c r="C18" s="389"/>
      <c r="D18" s="389"/>
      <c r="E18" s="389"/>
      <c r="F18" s="389"/>
      <c r="G18" s="389"/>
      <c r="H18" s="389"/>
      <c r="I18" s="389"/>
      <c r="J18" s="389"/>
      <c r="K18" s="389"/>
      <c r="L18" s="389"/>
      <c r="M18" s="390"/>
    </row>
    <row r="19" spans="2:16" ht="41.25" customHeight="1" thickBot="1" x14ac:dyDescent="0.3">
      <c r="B19" s="388"/>
      <c r="C19" s="389"/>
      <c r="D19" s="389"/>
      <c r="E19" s="389"/>
      <c r="F19" s="389"/>
      <c r="G19" s="389"/>
      <c r="H19" s="389"/>
      <c r="I19" s="389"/>
      <c r="J19" s="389"/>
      <c r="K19" s="389"/>
      <c r="L19" s="389"/>
      <c r="M19" s="390"/>
    </row>
    <row r="20" spans="2:16" ht="15" customHeight="1" x14ac:dyDescent="0.25">
      <c r="B20" s="391" t="s">
        <v>1307</v>
      </c>
      <c r="C20" s="392"/>
      <c r="D20" s="392"/>
      <c r="E20" s="392"/>
      <c r="F20" s="392"/>
      <c r="G20" s="392"/>
      <c r="H20" s="392"/>
      <c r="I20" s="392"/>
      <c r="J20" s="392"/>
      <c r="K20" s="392"/>
      <c r="L20" s="392"/>
      <c r="M20" s="393"/>
    </row>
    <row r="21" spans="2:16" ht="15" customHeight="1" x14ac:dyDescent="0.25">
      <c r="B21" s="394"/>
      <c r="C21" s="395"/>
      <c r="D21" s="395"/>
      <c r="E21" s="395"/>
      <c r="F21" s="395"/>
      <c r="G21" s="395"/>
      <c r="H21" s="395"/>
      <c r="I21" s="395"/>
      <c r="J21" s="395"/>
      <c r="K21" s="395"/>
      <c r="L21" s="395"/>
      <c r="M21" s="396"/>
    </row>
    <row r="22" spans="2:16" ht="15" customHeight="1" x14ac:dyDescent="0.25">
      <c r="B22" s="394"/>
      <c r="C22" s="395"/>
      <c r="D22" s="395"/>
      <c r="E22" s="395"/>
      <c r="F22" s="395"/>
      <c r="G22" s="395"/>
      <c r="H22" s="395"/>
      <c r="I22" s="395"/>
      <c r="J22" s="395"/>
      <c r="K22" s="395"/>
      <c r="L22" s="395"/>
      <c r="M22" s="396"/>
    </row>
    <row r="23" spans="2:16" ht="15.75" customHeight="1" x14ac:dyDescent="0.25">
      <c r="B23" s="394"/>
      <c r="C23" s="395"/>
      <c r="D23" s="395"/>
      <c r="E23" s="395"/>
      <c r="F23" s="395"/>
      <c r="G23" s="395"/>
      <c r="H23" s="395"/>
      <c r="I23" s="395"/>
      <c r="J23" s="395"/>
      <c r="K23" s="395"/>
      <c r="L23" s="395"/>
      <c r="M23" s="396"/>
    </row>
    <row r="24" spans="2:16" ht="51.75" customHeight="1" thickBot="1" x14ac:dyDescent="0.3">
      <c r="B24" s="394"/>
      <c r="C24" s="395"/>
      <c r="D24" s="395"/>
      <c r="E24" s="395"/>
      <c r="F24" s="395"/>
      <c r="G24" s="395"/>
      <c r="H24" s="395"/>
      <c r="I24" s="395"/>
      <c r="J24" s="395"/>
      <c r="K24" s="395"/>
      <c r="L24" s="395"/>
      <c r="M24" s="396"/>
    </row>
    <row r="25" spans="2:16" ht="31.5" customHeight="1" thickBot="1" x14ac:dyDescent="0.3">
      <c r="B25" s="299"/>
      <c r="C25" s="300"/>
      <c r="D25" s="300"/>
      <c r="E25" s="300"/>
      <c r="F25" s="300"/>
      <c r="G25" s="300"/>
      <c r="H25" s="300"/>
      <c r="I25" s="300"/>
      <c r="J25" s="300"/>
      <c r="K25" s="300"/>
      <c r="L25" s="300"/>
      <c r="M25" s="301"/>
    </row>
    <row r="26" spans="2:16" ht="15.75" customHeight="1" x14ac:dyDescent="0.25">
      <c r="B26" s="397" t="s">
        <v>9</v>
      </c>
      <c r="C26" s="399" t="s">
        <v>10</v>
      </c>
      <c r="D26" s="400"/>
      <c r="E26" s="399" t="s">
        <v>11</v>
      </c>
      <c r="F26" s="400"/>
      <c r="G26" s="400"/>
      <c r="H26" s="403"/>
      <c r="I26" s="399" t="s">
        <v>12</v>
      </c>
      <c r="J26" s="403"/>
      <c r="K26" s="399" t="s">
        <v>13</v>
      </c>
      <c r="L26" s="400"/>
      <c r="M26" s="403"/>
    </row>
    <row r="27" spans="2:16" ht="15.75" customHeight="1" thickBot="1" x14ac:dyDescent="0.3">
      <c r="B27" s="398"/>
      <c r="C27" s="401"/>
      <c r="D27" s="402"/>
      <c r="E27" s="401"/>
      <c r="F27" s="402"/>
      <c r="G27" s="402"/>
      <c r="H27" s="404"/>
      <c r="I27" s="401"/>
      <c r="J27" s="404"/>
      <c r="K27" s="401"/>
      <c r="L27" s="402"/>
      <c r="M27" s="404"/>
    </row>
    <row r="28" spans="2:16" ht="49.5" customHeight="1" x14ac:dyDescent="0.25">
      <c r="B28" s="405">
        <v>24</v>
      </c>
      <c r="C28" s="312" t="s">
        <v>14</v>
      </c>
      <c r="D28" s="313"/>
      <c r="E28" s="331" t="s">
        <v>832</v>
      </c>
      <c r="F28" s="332"/>
      <c r="G28" s="332"/>
      <c r="H28" s="333"/>
      <c r="I28" s="318" t="s">
        <v>1305</v>
      </c>
      <c r="J28" s="319"/>
      <c r="K28" s="322" t="s">
        <v>16</v>
      </c>
      <c r="L28" s="323"/>
      <c r="M28" s="324"/>
      <c r="P28">
        <v>569.15109599999994</v>
      </c>
    </row>
    <row r="29" spans="2:16" ht="57" customHeight="1" thickBot="1" x14ac:dyDescent="0.3">
      <c r="B29" s="406"/>
      <c r="C29" s="314"/>
      <c r="D29" s="315"/>
      <c r="E29" s="337"/>
      <c r="F29" s="338"/>
      <c r="G29" s="338"/>
      <c r="H29" s="339"/>
      <c r="I29" s="320"/>
      <c r="J29" s="321"/>
      <c r="K29" s="328"/>
      <c r="L29" s="329"/>
      <c r="M29" s="330"/>
    </row>
    <row r="30" spans="2:16" ht="37.5" customHeight="1" thickBot="1" x14ac:dyDescent="0.3">
      <c r="B30" s="382"/>
      <c r="C30" s="383"/>
      <c r="D30" s="383"/>
      <c r="E30" s="383"/>
      <c r="F30" s="383"/>
      <c r="G30" s="383"/>
      <c r="H30" s="383"/>
      <c r="I30" s="383"/>
      <c r="J30" s="383"/>
      <c r="K30" s="383"/>
      <c r="L30" s="383"/>
      <c r="M30" s="384"/>
    </row>
    <row r="31" spans="2:16" ht="18.75" customHeight="1" x14ac:dyDescent="0.25">
      <c r="B31" s="375" t="s">
        <v>17</v>
      </c>
      <c r="C31" s="376"/>
      <c r="D31" s="376"/>
      <c r="E31" s="377"/>
      <c r="F31" s="375" t="s">
        <v>18</v>
      </c>
      <c r="G31" s="376"/>
      <c r="H31" s="376"/>
      <c r="I31" s="377"/>
      <c r="J31" s="375" t="s">
        <v>19</v>
      </c>
      <c r="K31" s="376"/>
      <c r="L31" s="376"/>
      <c r="M31" s="377"/>
    </row>
    <row r="32" spans="2:16"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D39:E39"/>
    <mergeCell ref="B31:E32"/>
    <mergeCell ref="F31:I32"/>
    <mergeCell ref="J31:M32"/>
    <mergeCell ref="B33:E34"/>
    <mergeCell ref="F33:I34"/>
    <mergeCell ref="J33:M34"/>
  </mergeCells>
  <printOptions horizontalCentered="1" verticalCentered="1"/>
  <pageMargins left="0.25" right="0" top="0" bottom="0" header="0" footer="0"/>
  <pageSetup paperSize="9" scale="64" orientation="portrait" r:id="rId1"/>
  <colBreaks count="1" manualBreakCount="1">
    <brk id="13" max="1048575" man="1"/>
  </colBreaks>
  <drawing r:id="rId2"/>
  <legacyDrawing r:id="rId3"/>
  <oleObjects>
    <mc:AlternateContent xmlns:mc="http://schemas.openxmlformats.org/markup-compatibility/2006">
      <mc:Choice Requires="x14">
        <oleObject progId="PBrush" shapeId="2405381"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2405381" r:id="rId4"/>
      </mc:Fallback>
    </mc:AlternateContent>
  </oleObjects>
  <mc:AlternateContent xmlns:mc="http://schemas.openxmlformats.org/markup-compatibility/2006">
    <mc:Choice Requires="x14">
      <controls>
        <mc:AlternateContent xmlns:mc="http://schemas.openxmlformats.org/markup-compatibility/2006">
          <mc:Choice Requires="x14">
            <control shapeId="2405377" r:id="rId6" name="Check Box 1">
              <controlPr defaultSize="0" autoFill="0" autoLine="0" autoPict="0">
                <anchor moveWithCells="1">
                  <from>
                    <xdr:col>2</xdr:col>
                    <xdr:colOff>476250</xdr:colOff>
                    <xdr:row>34</xdr:row>
                    <xdr:rowOff>47625</xdr:rowOff>
                  </from>
                  <to>
                    <xdr:col>3</xdr:col>
                    <xdr:colOff>152400</xdr:colOff>
                    <xdr:row>34</xdr:row>
                    <xdr:rowOff>247650</xdr:rowOff>
                  </to>
                </anchor>
              </controlPr>
            </control>
          </mc:Choice>
        </mc:AlternateContent>
        <mc:AlternateContent xmlns:mc="http://schemas.openxmlformats.org/markup-compatibility/2006">
          <mc:Choice Requires="x14">
            <control shapeId="2405378"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2405379" r:id="rId8" name="Check Box 3">
              <controlPr defaultSize="0" autoFill="0" autoLine="0" autoPict="0">
                <anchor moveWithCells="1">
                  <from>
                    <xdr:col>7</xdr:col>
                    <xdr:colOff>1104900</xdr:colOff>
                    <xdr:row>34</xdr:row>
                    <xdr:rowOff>57150</xdr:rowOff>
                  </from>
                  <to>
                    <xdr:col>8</xdr:col>
                    <xdr:colOff>76200</xdr:colOff>
                    <xdr:row>34</xdr:row>
                    <xdr:rowOff>228600</xdr:rowOff>
                  </to>
                </anchor>
              </controlPr>
            </control>
          </mc:Choice>
        </mc:AlternateContent>
        <mc:AlternateContent xmlns:mc="http://schemas.openxmlformats.org/markup-compatibility/2006">
          <mc:Choice Requires="x14">
            <control shapeId="2405380" r:id="rId9" name="Check Box 4">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2405382" r:id="rId10" name="Check Box 6">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249977111117893"/>
  </sheetPr>
  <dimension ref="B1:AU44"/>
  <sheetViews>
    <sheetView rightToLeft="1" view="pageBreakPreview" topLeftCell="A25" zoomScale="10" zoomScaleNormal="100" zoomScaleSheetLayoutView="10" workbookViewId="0">
      <selection activeCell="B4" sqref="B4:N4"/>
    </sheetView>
  </sheetViews>
  <sheetFormatPr defaultRowHeight="23.25" x14ac:dyDescent="0.35"/>
  <cols>
    <col min="2" max="2" width="25.7109375" customWidth="1"/>
    <col min="3" max="3" width="32" customWidth="1"/>
    <col min="4" max="4" width="20.42578125" customWidth="1"/>
    <col min="5" max="5" width="44.5703125" customWidth="1"/>
    <col min="6" max="6" width="103.5703125" style="5" customWidth="1"/>
    <col min="7" max="7" width="170.140625" bestFit="1" customWidth="1"/>
    <col min="8" max="8" width="71.42578125" bestFit="1" customWidth="1"/>
    <col min="9" max="9" width="25.85546875" bestFit="1" customWidth="1"/>
    <col min="10" max="10" width="75.140625" bestFit="1" customWidth="1"/>
    <col min="11" max="11" width="95.42578125" bestFit="1" customWidth="1"/>
    <col min="12" max="12" width="105.855468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44.42578125" bestFit="1" customWidth="1"/>
  </cols>
  <sheetData>
    <row r="1" spans="2:47" ht="24" thickBot="1" x14ac:dyDescent="0.4"/>
    <row r="2" spans="2:47" ht="234" customHeight="1" x14ac:dyDescent="0.25">
      <c r="B2" s="440"/>
      <c r="C2" s="440"/>
      <c r="D2" s="440"/>
      <c r="E2" s="440"/>
      <c r="F2" s="440"/>
      <c r="G2" s="520" t="s">
        <v>1298</v>
      </c>
      <c r="H2" s="520"/>
      <c r="I2" s="520"/>
      <c r="J2" s="520"/>
      <c r="K2" s="520"/>
      <c r="L2" s="440"/>
      <c r="M2" s="440"/>
      <c r="N2" s="440"/>
    </row>
    <row r="3" spans="2:47" ht="353.25" customHeight="1" thickBot="1" x14ac:dyDescent="0.3">
      <c r="B3" s="441"/>
      <c r="C3" s="441"/>
      <c r="D3" s="441"/>
      <c r="E3" s="441"/>
      <c r="F3" s="441"/>
      <c r="G3" s="521"/>
      <c r="H3" s="521"/>
      <c r="I3" s="521"/>
      <c r="J3" s="521"/>
      <c r="K3" s="521"/>
      <c r="L3" s="441"/>
      <c r="M3" s="441"/>
      <c r="N3" s="441"/>
    </row>
    <row r="4" spans="2:47" ht="181.5" customHeight="1" thickBot="1" x14ac:dyDescent="0.3">
      <c r="B4" s="522" t="s">
        <v>830</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180.7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165.75" customHeight="1" thickBot="1" x14ac:dyDescent="1.1499999999999999">
      <c r="B6" s="208" t="s">
        <v>9</v>
      </c>
      <c r="C6" s="434" t="s">
        <v>11</v>
      </c>
      <c r="D6" s="435"/>
      <c r="E6" s="435"/>
      <c r="F6" s="435"/>
      <c r="G6" s="436"/>
      <c r="H6" s="208" t="s">
        <v>122</v>
      </c>
      <c r="I6" s="208" t="s">
        <v>23</v>
      </c>
      <c r="J6" s="208" t="s">
        <v>24</v>
      </c>
      <c r="K6" s="208" t="s">
        <v>121</v>
      </c>
      <c r="L6" s="208" t="s">
        <v>183</v>
      </c>
      <c r="M6" s="208" t="s">
        <v>181</v>
      </c>
      <c r="N6" s="208" t="s">
        <v>124</v>
      </c>
      <c r="Z6" s="209"/>
    </row>
    <row r="7" spans="2:47" s="218" customFormat="1" ht="249.95" customHeight="1" thickBot="1" x14ac:dyDescent="1.55">
      <c r="B7" s="210">
        <v>1</v>
      </c>
      <c r="C7" s="517" t="s">
        <v>1270</v>
      </c>
      <c r="D7" s="425" t="s">
        <v>1271</v>
      </c>
      <c r="E7" s="426"/>
      <c r="F7" s="426"/>
      <c r="G7" s="211" t="s">
        <v>76</v>
      </c>
      <c r="H7" s="212">
        <v>1.22</v>
      </c>
      <c r="I7" s="213">
        <v>1</v>
      </c>
      <c r="J7" s="214">
        <v>4586</v>
      </c>
      <c r="K7" s="214">
        <v>4586</v>
      </c>
      <c r="L7" s="215">
        <f>2*0.21*0.3+0.154*0.21</f>
        <v>0.15834000000000001</v>
      </c>
      <c r="M7" s="216">
        <f>ROUNDUP(H7*K7/1000,1)</f>
        <v>5.6</v>
      </c>
      <c r="N7" s="217">
        <f t="shared" ref="N7:N11" si="0">M7*I7-L7*I7</f>
        <v>5.4416599999999997</v>
      </c>
    </row>
    <row r="8" spans="2:47" s="218" customFormat="1" ht="249.95" customHeight="1" thickBot="1" x14ac:dyDescent="1.55">
      <c r="B8" s="210">
        <v>2</v>
      </c>
      <c r="C8" s="518"/>
      <c r="D8" s="425" t="s">
        <v>1272</v>
      </c>
      <c r="E8" s="426"/>
      <c r="F8" s="426"/>
      <c r="G8" s="211" t="s">
        <v>76</v>
      </c>
      <c r="H8" s="212">
        <v>1.22</v>
      </c>
      <c r="I8" s="213">
        <v>1</v>
      </c>
      <c r="J8" s="214">
        <v>4586</v>
      </c>
      <c r="K8" s="214">
        <v>4586</v>
      </c>
      <c r="L8" s="215">
        <f>2*0.21*0.3</f>
        <v>0.126</v>
      </c>
      <c r="M8" s="216">
        <f>ROUNDUP(H8*K8/1000,1)</f>
        <v>5.6</v>
      </c>
      <c r="N8" s="217">
        <f t="shared" si="0"/>
        <v>5.4739999999999993</v>
      </c>
    </row>
    <row r="9" spans="2:47" s="218" customFormat="1" ht="249.95" customHeight="1" thickBot="1" x14ac:dyDescent="1.55">
      <c r="B9" s="210">
        <v>3</v>
      </c>
      <c r="C9" s="518"/>
      <c r="D9" s="425" t="s">
        <v>1273</v>
      </c>
      <c r="E9" s="426"/>
      <c r="F9" s="426"/>
      <c r="G9" s="211" t="s">
        <v>35</v>
      </c>
      <c r="H9" s="212">
        <v>0.94399999999999995</v>
      </c>
      <c r="I9" s="213">
        <v>1</v>
      </c>
      <c r="J9" s="214">
        <v>2948</v>
      </c>
      <c r="K9" s="214">
        <v>2771</v>
      </c>
      <c r="L9" s="215">
        <v>0</v>
      </c>
      <c r="M9" s="216">
        <f>ROUNDUP(H9*K9/1000,1)</f>
        <v>2.7</v>
      </c>
      <c r="N9" s="217">
        <f t="shared" si="0"/>
        <v>2.7</v>
      </c>
    </row>
    <row r="10" spans="2:47" s="218" customFormat="1" ht="249.95" customHeight="1" thickBot="1" x14ac:dyDescent="1.55">
      <c r="B10" s="210">
        <v>4</v>
      </c>
      <c r="C10" s="518"/>
      <c r="D10" s="425" t="s">
        <v>1274</v>
      </c>
      <c r="E10" s="426"/>
      <c r="F10" s="426"/>
      <c r="G10" s="211" t="s">
        <v>35</v>
      </c>
      <c r="H10" s="212">
        <v>0.94399999999999995</v>
      </c>
      <c r="I10" s="213">
        <v>1</v>
      </c>
      <c r="J10" s="214">
        <v>2593</v>
      </c>
      <c r="K10" s="214">
        <v>2411</v>
      </c>
      <c r="L10" s="215">
        <v>0</v>
      </c>
      <c r="M10" s="216">
        <f>ROUNDUP(H10*K10/1000,1)</f>
        <v>2.3000000000000003</v>
      </c>
      <c r="N10" s="217">
        <f t="shared" si="0"/>
        <v>2.3000000000000003</v>
      </c>
    </row>
    <row r="11" spans="2:47" s="218" customFormat="1" ht="249.95" customHeight="1" thickBot="1" x14ac:dyDescent="1.55">
      <c r="B11" s="210">
        <v>5</v>
      </c>
      <c r="C11" s="518"/>
      <c r="D11" s="425" t="s">
        <v>1275</v>
      </c>
      <c r="E11" s="426"/>
      <c r="F11" s="426"/>
      <c r="G11" s="211" t="s">
        <v>35</v>
      </c>
      <c r="H11" s="212">
        <v>0.94399999999999995</v>
      </c>
      <c r="I11" s="213">
        <v>1</v>
      </c>
      <c r="J11" s="214">
        <v>1629</v>
      </c>
      <c r="K11" s="214">
        <v>1629</v>
      </c>
      <c r="L11" s="215">
        <v>0</v>
      </c>
      <c r="M11" s="216">
        <f>ROUNDUP(H11*K11/1000,1)</f>
        <v>1.6</v>
      </c>
      <c r="N11" s="217">
        <f t="shared" si="0"/>
        <v>1.6</v>
      </c>
    </row>
    <row r="12" spans="2:47" s="218" customFormat="1" ht="249.95" customHeight="1" thickBot="1" x14ac:dyDescent="1.55">
      <c r="B12" s="210">
        <v>6</v>
      </c>
      <c r="C12" s="519" t="s">
        <v>1276</v>
      </c>
      <c r="D12" s="426"/>
      <c r="E12" s="426"/>
      <c r="F12" s="427"/>
      <c r="G12" s="211" t="s">
        <v>27</v>
      </c>
      <c r="H12" s="212">
        <v>1.8280000000000001</v>
      </c>
      <c r="I12" s="213">
        <v>1</v>
      </c>
      <c r="J12" s="214">
        <f>6096</f>
        <v>6096</v>
      </c>
      <c r="K12" s="214">
        <f>6096</f>
        <v>6096</v>
      </c>
      <c r="L12" s="215">
        <f>0.85*0.308+1/4*0.308*0.85+0.37*0.308</f>
        <v>0.44120999999999999</v>
      </c>
      <c r="M12" s="217">
        <f>K12*H12/1000</f>
        <v>11.143488000000001</v>
      </c>
      <c r="N12" s="216">
        <f t="shared" ref="N12:N26" si="1">ROUND(M12*I12-I12*L12,1)</f>
        <v>10.7</v>
      </c>
      <c r="Z12" s="219"/>
    </row>
    <row r="13" spans="2:47" s="218" customFormat="1" ht="249.95" customHeight="1" thickBot="1" x14ac:dyDescent="1.55">
      <c r="B13" s="210">
        <v>7</v>
      </c>
      <c r="C13" s="519" t="s">
        <v>1277</v>
      </c>
      <c r="D13" s="426"/>
      <c r="E13" s="426"/>
      <c r="F13" s="427"/>
      <c r="G13" s="211" t="s">
        <v>27</v>
      </c>
      <c r="H13" s="212">
        <v>1.8280000000000001</v>
      </c>
      <c r="I13" s="213">
        <v>1</v>
      </c>
      <c r="J13" s="214">
        <f>6096</f>
        <v>6096</v>
      </c>
      <c r="K13" s="214">
        <f>6096</f>
        <v>6096</v>
      </c>
      <c r="L13" s="215">
        <f>0.25*0.308*0.85+0.023936+0.37*0.21</f>
        <v>0.16708599999999998</v>
      </c>
      <c r="M13" s="217">
        <f>K13*H13/1000</f>
        <v>11.143488000000001</v>
      </c>
      <c r="N13" s="216">
        <f t="shared" si="1"/>
        <v>11</v>
      </c>
      <c r="Z13" s="219"/>
    </row>
    <row r="14" spans="2:47" s="218" customFormat="1" ht="249.95" customHeight="1" thickBot="1" x14ac:dyDescent="1.55">
      <c r="B14" s="210">
        <v>8</v>
      </c>
      <c r="C14" s="425" t="s">
        <v>1223</v>
      </c>
      <c r="D14" s="426"/>
      <c r="E14" s="426"/>
      <c r="F14" s="427"/>
      <c r="G14" s="211" t="s">
        <v>35</v>
      </c>
      <c r="H14" s="212">
        <v>0.94399999999999995</v>
      </c>
      <c r="I14" s="213">
        <v>2</v>
      </c>
      <c r="J14" s="214">
        <v>1510</v>
      </c>
      <c r="K14" s="214">
        <v>1510</v>
      </c>
      <c r="L14" s="215">
        <v>0</v>
      </c>
      <c r="M14" s="217">
        <f t="shared" ref="M14:M22" si="2">H14*K14/1000</f>
        <v>1.4254399999999998</v>
      </c>
      <c r="N14" s="216">
        <f t="shared" si="1"/>
        <v>2.9</v>
      </c>
      <c r="Z14" s="219"/>
    </row>
    <row r="15" spans="2:47" s="218" customFormat="1" ht="249.95" customHeight="1" thickBot="1" x14ac:dyDescent="1.55">
      <c r="B15" s="210">
        <v>9</v>
      </c>
      <c r="C15" s="425" t="s">
        <v>1224</v>
      </c>
      <c r="D15" s="426"/>
      <c r="E15" s="426"/>
      <c r="F15" s="427"/>
      <c r="G15" s="211" t="s">
        <v>35</v>
      </c>
      <c r="H15" s="212">
        <v>0.94399999999999995</v>
      </c>
      <c r="I15" s="213">
        <v>1</v>
      </c>
      <c r="J15" s="214">
        <v>2402</v>
      </c>
      <c r="K15" s="214">
        <v>2251</v>
      </c>
      <c r="L15" s="215">
        <v>0</v>
      </c>
      <c r="M15" s="217">
        <f t="shared" si="2"/>
        <v>2.1249440000000002</v>
      </c>
      <c r="N15" s="216">
        <f t="shared" si="1"/>
        <v>2.1</v>
      </c>
      <c r="Z15" s="219"/>
    </row>
    <row r="16" spans="2:47" s="218" customFormat="1" ht="249.95" customHeight="1" thickBot="1" x14ac:dyDescent="1.55">
      <c r="B16" s="210">
        <v>10</v>
      </c>
      <c r="C16" s="425" t="s">
        <v>1227</v>
      </c>
      <c r="D16" s="426"/>
      <c r="E16" s="426"/>
      <c r="F16" s="427"/>
      <c r="G16" s="211" t="s">
        <v>29</v>
      </c>
      <c r="H16" s="212">
        <v>1.284</v>
      </c>
      <c r="I16" s="213">
        <v>1</v>
      </c>
      <c r="J16" s="214">
        <v>1510</v>
      </c>
      <c r="K16" s="214">
        <v>1510</v>
      </c>
      <c r="L16" s="215">
        <v>0</v>
      </c>
      <c r="M16" s="217">
        <f t="shared" si="2"/>
        <v>1.9388400000000001</v>
      </c>
      <c r="N16" s="216">
        <f t="shared" si="1"/>
        <v>1.9</v>
      </c>
      <c r="Z16" s="219"/>
    </row>
    <row r="17" spans="2:26" s="218" customFormat="1" ht="249.95" customHeight="1" thickBot="1" x14ac:dyDescent="1.55">
      <c r="B17" s="210">
        <v>11</v>
      </c>
      <c r="C17" s="425" t="s">
        <v>1278</v>
      </c>
      <c r="D17" s="426"/>
      <c r="E17" s="426"/>
      <c r="F17" s="427"/>
      <c r="G17" s="211" t="s">
        <v>35</v>
      </c>
      <c r="H17" s="212">
        <v>0.94399999999999995</v>
      </c>
      <c r="I17" s="213">
        <v>1</v>
      </c>
      <c r="J17" s="214">
        <v>1112</v>
      </c>
      <c r="K17" s="214">
        <v>1029</v>
      </c>
      <c r="L17" s="215">
        <v>0</v>
      </c>
      <c r="M17" s="217">
        <f t="shared" si="2"/>
        <v>0.97137600000000002</v>
      </c>
      <c r="N17" s="216">
        <f t="shared" si="1"/>
        <v>1</v>
      </c>
      <c r="Z17" s="219"/>
    </row>
    <row r="18" spans="2:26" s="218" customFormat="1" ht="249.95" customHeight="1" thickBot="1" x14ac:dyDescent="1.55">
      <c r="B18" s="210">
        <v>12</v>
      </c>
      <c r="C18" s="425" t="s">
        <v>1279</v>
      </c>
      <c r="D18" s="426"/>
      <c r="E18" s="426"/>
      <c r="F18" s="427"/>
      <c r="G18" s="211" t="s">
        <v>35</v>
      </c>
      <c r="H18" s="212">
        <v>0.94399999999999995</v>
      </c>
      <c r="I18" s="213">
        <v>1</v>
      </c>
      <c r="J18" s="214">
        <v>1127</v>
      </c>
      <c r="K18" s="214">
        <v>1046</v>
      </c>
      <c r="L18" s="215">
        <v>0</v>
      </c>
      <c r="M18" s="217">
        <f t="shared" si="2"/>
        <v>0.98742399999999997</v>
      </c>
      <c r="N18" s="216">
        <f t="shared" si="1"/>
        <v>1</v>
      </c>
      <c r="Z18" s="219"/>
    </row>
    <row r="19" spans="2:26" s="218" customFormat="1" ht="249.95" customHeight="1" thickBot="1" x14ac:dyDescent="1.55">
      <c r="B19" s="210">
        <v>13</v>
      </c>
      <c r="C19" s="425" t="s">
        <v>1280</v>
      </c>
      <c r="D19" s="426"/>
      <c r="E19" s="426"/>
      <c r="F19" s="427"/>
      <c r="G19" s="211" t="s">
        <v>35</v>
      </c>
      <c r="H19" s="212">
        <v>0.94399999999999995</v>
      </c>
      <c r="I19" s="213">
        <v>1</v>
      </c>
      <c r="J19" s="214">
        <v>2383</v>
      </c>
      <c r="K19" s="214">
        <v>2234</v>
      </c>
      <c r="L19" s="215">
        <v>0</v>
      </c>
      <c r="M19" s="217">
        <f t="shared" si="2"/>
        <v>2.1088959999999997</v>
      </c>
      <c r="N19" s="216">
        <f t="shared" si="1"/>
        <v>2.1</v>
      </c>
      <c r="Z19" s="219"/>
    </row>
    <row r="20" spans="2:26" s="218" customFormat="1" ht="249.95" customHeight="1" thickBot="1" x14ac:dyDescent="1.55">
      <c r="B20" s="210">
        <v>14</v>
      </c>
      <c r="C20" s="425" t="s">
        <v>1281</v>
      </c>
      <c r="D20" s="426"/>
      <c r="E20" s="426"/>
      <c r="F20" s="427"/>
      <c r="G20" s="211" t="s">
        <v>35</v>
      </c>
      <c r="H20" s="212">
        <v>0.94399999999999995</v>
      </c>
      <c r="I20" s="213">
        <v>1</v>
      </c>
      <c r="J20" s="214">
        <v>2415</v>
      </c>
      <c r="K20" s="214">
        <v>2253</v>
      </c>
      <c r="L20" s="215">
        <v>0</v>
      </c>
      <c r="M20" s="217">
        <f t="shared" si="2"/>
        <v>2.1268319999999998</v>
      </c>
      <c r="N20" s="216">
        <f t="shared" si="1"/>
        <v>2.1</v>
      </c>
      <c r="Z20" s="219"/>
    </row>
    <row r="21" spans="2:26" s="218" customFormat="1" ht="249.95" customHeight="1" thickBot="1" x14ac:dyDescent="1.55">
      <c r="B21" s="210">
        <v>15</v>
      </c>
      <c r="C21" s="425" t="s">
        <v>1282</v>
      </c>
      <c r="D21" s="426"/>
      <c r="E21" s="426"/>
      <c r="F21" s="427"/>
      <c r="G21" s="211" t="s">
        <v>76</v>
      </c>
      <c r="H21" s="212">
        <v>1.22</v>
      </c>
      <c r="I21" s="213">
        <v>1</v>
      </c>
      <c r="J21" s="214">
        <v>7619</v>
      </c>
      <c r="K21" s="214">
        <v>7619</v>
      </c>
      <c r="L21" s="215">
        <v>0.252</v>
      </c>
      <c r="M21" s="217">
        <f t="shared" si="2"/>
        <v>9.2951800000000002</v>
      </c>
      <c r="N21" s="216">
        <f t="shared" si="1"/>
        <v>9</v>
      </c>
      <c r="Z21" s="219"/>
    </row>
    <row r="22" spans="2:26" s="218" customFormat="1" ht="249.95" customHeight="1" thickBot="1" x14ac:dyDescent="1.55">
      <c r="B22" s="210">
        <v>16</v>
      </c>
      <c r="C22" s="425" t="s">
        <v>1283</v>
      </c>
      <c r="D22" s="426"/>
      <c r="E22" s="426"/>
      <c r="F22" s="427"/>
      <c r="G22" s="211" t="s">
        <v>76</v>
      </c>
      <c r="H22" s="212">
        <v>1.22</v>
      </c>
      <c r="I22" s="213">
        <v>1</v>
      </c>
      <c r="J22" s="214">
        <v>7579</v>
      </c>
      <c r="K22" s="214">
        <v>7579</v>
      </c>
      <c r="L22" s="215">
        <v>0.252</v>
      </c>
      <c r="M22" s="217">
        <f t="shared" si="2"/>
        <v>9.2463799999999985</v>
      </c>
      <c r="N22" s="216">
        <f t="shared" si="1"/>
        <v>9</v>
      </c>
      <c r="Z22" s="219"/>
    </row>
    <row r="23" spans="2:26" s="218" customFormat="1" ht="249.95" customHeight="1" thickBot="1" x14ac:dyDescent="1.55">
      <c r="B23" s="210">
        <v>17</v>
      </c>
      <c r="C23" s="425" t="s">
        <v>1284</v>
      </c>
      <c r="D23" s="426"/>
      <c r="E23" s="426"/>
      <c r="F23" s="427"/>
      <c r="G23" s="211" t="s">
        <v>29</v>
      </c>
      <c r="H23" s="212">
        <v>1.284</v>
      </c>
      <c r="I23" s="213">
        <v>1</v>
      </c>
      <c r="J23" s="214">
        <v>1814</v>
      </c>
      <c r="K23" s="214">
        <v>1814</v>
      </c>
      <c r="L23" s="215">
        <v>0</v>
      </c>
      <c r="M23" s="217">
        <f>H23*K23/1000</f>
        <v>2.3291759999999999</v>
      </c>
      <c r="N23" s="216">
        <f t="shared" si="1"/>
        <v>2.2999999999999998</v>
      </c>
      <c r="Z23" s="219"/>
    </row>
    <row r="24" spans="2:26" s="218" customFormat="1" ht="249.95" customHeight="1" thickBot="1" x14ac:dyDescent="1.55">
      <c r="B24" s="210">
        <v>18</v>
      </c>
      <c r="C24" s="425" t="s">
        <v>1285</v>
      </c>
      <c r="D24" s="426"/>
      <c r="E24" s="426"/>
      <c r="F24" s="427"/>
      <c r="G24" s="211" t="s">
        <v>76</v>
      </c>
      <c r="H24" s="212">
        <v>1.22</v>
      </c>
      <c r="I24" s="213">
        <v>1</v>
      </c>
      <c r="J24" s="214">
        <v>7619</v>
      </c>
      <c r="K24" s="214">
        <v>7619</v>
      </c>
      <c r="L24" s="215">
        <v>0.252</v>
      </c>
      <c r="M24" s="217">
        <f t="shared" ref="M24" si="3">H24*K24/1000</f>
        <v>9.2951800000000002</v>
      </c>
      <c r="N24" s="216">
        <f t="shared" si="1"/>
        <v>9</v>
      </c>
      <c r="Z24" s="219"/>
    </row>
    <row r="25" spans="2:26" s="218" customFormat="1" ht="249.95" customHeight="1" thickBot="1" x14ac:dyDescent="1.55">
      <c r="B25" s="210">
        <v>19</v>
      </c>
      <c r="C25" s="514" t="s">
        <v>1286</v>
      </c>
      <c r="D25" s="515"/>
      <c r="E25" s="515"/>
      <c r="F25" s="516"/>
      <c r="G25" s="211" t="s">
        <v>1229</v>
      </c>
      <c r="H25" s="220">
        <f>4*0.266023</f>
        <v>1.064092</v>
      </c>
      <c r="I25" s="221">
        <v>1</v>
      </c>
      <c r="J25" s="214" t="s">
        <v>160</v>
      </c>
      <c r="K25" s="214" t="s">
        <v>160</v>
      </c>
      <c r="L25" s="215">
        <f>6*0.21*0.3+0.65*0.154</f>
        <v>0.47810000000000002</v>
      </c>
      <c r="M25" s="217">
        <f t="shared" ref="M25:M26" si="4">H25*I25</f>
        <v>1.064092</v>
      </c>
      <c r="N25" s="216">
        <f t="shared" si="1"/>
        <v>0.6</v>
      </c>
      <c r="Z25" s="219"/>
    </row>
    <row r="26" spans="2:26" s="218" customFormat="1" ht="249.95" customHeight="1" thickBot="1" x14ac:dyDescent="1.55">
      <c r="B26" s="210">
        <v>20</v>
      </c>
      <c r="C26" s="514" t="s">
        <v>1287</v>
      </c>
      <c r="D26" s="515"/>
      <c r="E26" s="515"/>
      <c r="F26" s="516"/>
      <c r="G26" s="211" t="s">
        <v>1231</v>
      </c>
      <c r="H26" s="220">
        <f>4*(0.18057+0.293223)</f>
        <v>1.8951720000000001</v>
      </c>
      <c r="I26" s="221">
        <v>1</v>
      </c>
      <c r="J26" s="214" t="s">
        <v>160</v>
      </c>
      <c r="K26" s="214" t="s">
        <v>160</v>
      </c>
      <c r="L26" s="215">
        <f>8*0.3*0.21+0.247525</f>
        <v>0.751525</v>
      </c>
      <c r="M26" s="217">
        <f t="shared" si="4"/>
        <v>1.8951720000000001</v>
      </c>
      <c r="N26" s="216">
        <f t="shared" si="1"/>
        <v>1.1000000000000001</v>
      </c>
      <c r="Z26" s="219"/>
    </row>
    <row r="27" spans="2:26" s="218" customFormat="1" ht="249.95" customHeight="1" thickBot="1" x14ac:dyDescent="1.55">
      <c r="B27" s="210">
        <v>21</v>
      </c>
      <c r="C27" s="428" t="s">
        <v>1288</v>
      </c>
      <c r="D27" s="429"/>
      <c r="E27" s="429"/>
      <c r="F27" s="430"/>
      <c r="G27" s="222" t="s">
        <v>1218</v>
      </c>
      <c r="H27" s="223">
        <f>0.8*0.8</f>
        <v>0.64000000000000012</v>
      </c>
      <c r="I27" s="224">
        <v>1</v>
      </c>
      <c r="J27" s="214" t="s">
        <v>160</v>
      </c>
      <c r="K27" s="214" t="s">
        <v>160</v>
      </c>
      <c r="L27" s="225">
        <f>0.8*0.308</f>
        <v>0.24640000000000001</v>
      </c>
      <c r="M27" s="226">
        <v>0.64</v>
      </c>
      <c r="N27" s="227">
        <f>ROUND(M27*I27-L27*I27,1)</f>
        <v>0.4</v>
      </c>
      <c r="Z27" s="219"/>
    </row>
    <row r="28" spans="2:26" s="218" customFormat="1" ht="249.95" customHeight="1" thickBot="1" x14ac:dyDescent="1.55">
      <c r="B28" s="210">
        <v>22</v>
      </c>
      <c r="C28" s="428" t="s">
        <v>1289</v>
      </c>
      <c r="D28" s="429"/>
      <c r="E28" s="429"/>
      <c r="F28" s="430"/>
      <c r="G28" s="222" t="s">
        <v>1220</v>
      </c>
      <c r="H28" s="223">
        <v>3.58</v>
      </c>
      <c r="I28" s="224">
        <v>1</v>
      </c>
      <c r="J28" s="214" t="s">
        <v>160</v>
      </c>
      <c r="K28" s="214" t="s">
        <v>160</v>
      </c>
      <c r="L28" s="225">
        <f>1.9*0.308</f>
        <v>0.58519999999999994</v>
      </c>
      <c r="M28" s="226">
        <f>H28</f>
        <v>3.58</v>
      </c>
      <c r="N28" s="227">
        <f>ROUND(M28*I28-L28*I28,1)</f>
        <v>3</v>
      </c>
      <c r="Z28" s="219"/>
    </row>
    <row r="29" spans="2:26" s="218" customFormat="1" ht="249.95" customHeight="1" thickBot="1" x14ac:dyDescent="1.55">
      <c r="B29" s="210">
        <v>23</v>
      </c>
      <c r="C29" s="514" t="s">
        <v>1290</v>
      </c>
      <c r="D29" s="515"/>
      <c r="E29" s="515"/>
      <c r="F29" s="516"/>
      <c r="G29" s="211" t="s">
        <v>1178</v>
      </c>
      <c r="H29" s="220">
        <f>4*(0.23081)</f>
        <v>0.92323999999999995</v>
      </c>
      <c r="I29" s="221">
        <v>1</v>
      </c>
      <c r="J29" s="214" t="s">
        <v>160</v>
      </c>
      <c r="K29" s="214" t="s">
        <v>160</v>
      </c>
      <c r="L29" s="215">
        <f>0.37*0.308</f>
        <v>0.11395999999999999</v>
      </c>
      <c r="M29" s="217">
        <f t="shared" ref="M29:M30" si="5">H29*I29</f>
        <v>0.92323999999999995</v>
      </c>
      <c r="N29" s="216">
        <f t="shared" ref="N29:N30" si="6">ROUND(M29*I29-I29*L29,1)</f>
        <v>0.8</v>
      </c>
      <c r="Z29" s="219"/>
    </row>
    <row r="30" spans="2:26" s="218" customFormat="1" ht="249.95" customHeight="1" thickBot="1" x14ac:dyDescent="1.55">
      <c r="B30" s="210">
        <v>24</v>
      </c>
      <c r="C30" s="514" t="s">
        <v>1291</v>
      </c>
      <c r="D30" s="515"/>
      <c r="E30" s="515"/>
      <c r="F30" s="516"/>
      <c r="G30" s="211" t="s">
        <v>1180</v>
      </c>
      <c r="H30" s="220">
        <f>4*(0.23081)</f>
        <v>0.92323999999999995</v>
      </c>
      <c r="I30" s="221">
        <v>1</v>
      </c>
      <c r="J30" s="214" t="s">
        <v>160</v>
      </c>
      <c r="K30" s="214" t="s">
        <v>160</v>
      </c>
      <c r="L30" s="215">
        <f>0.37*0.308</f>
        <v>0.11395999999999999</v>
      </c>
      <c r="M30" s="217">
        <f t="shared" si="5"/>
        <v>0.92323999999999995</v>
      </c>
      <c r="N30" s="216">
        <f t="shared" si="6"/>
        <v>0.8</v>
      </c>
      <c r="Z30" s="219"/>
    </row>
    <row r="31" spans="2:26" s="218" customFormat="1" ht="249.95" customHeight="1" thickBot="1" x14ac:dyDescent="1.55">
      <c r="B31" s="210">
        <v>25</v>
      </c>
      <c r="C31" s="425" t="s">
        <v>203</v>
      </c>
      <c r="D31" s="426"/>
      <c r="E31" s="426"/>
      <c r="F31" s="427"/>
      <c r="G31" s="211" t="s">
        <v>182</v>
      </c>
      <c r="H31" s="212">
        <v>1.254</v>
      </c>
      <c r="I31" s="213">
        <v>6</v>
      </c>
      <c r="J31" s="214">
        <v>5460</v>
      </c>
      <c r="K31" s="214">
        <v>5460</v>
      </c>
      <c r="L31" s="215">
        <f>0.25*0.165</f>
        <v>4.1250000000000002E-2</v>
      </c>
      <c r="M31" s="217">
        <f>ROUNDUP(H31*K31/1000,2)</f>
        <v>6.85</v>
      </c>
      <c r="N31" s="217">
        <f t="shared" ref="N31:N32" si="7">M31*I31-L31*I31</f>
        <v>40.852499999999992</v>
      </c>
    </row>
    <row r="32" spans="2:26" s="218" customFormat="1" ht="249.95" customHeight="1" thickBot="1" x14ac:dyDescent="1.55">
      <c r="B32" s="210">
        <v>26</v>
      </c>
      <c r="C32" s="425" t="s">
        <v>516</v>
      </c>
      <c r="D32" s="426"/>
      <c r="E32" s="426"/>
      <c r="F32" s="427"/>
      <c r="G32" s="211" t="s">
        <v>914</v>
      </c>
      <c r="H32" s="212">
        <v>0.38119999999999998</v>
      </c>
      <c r="I32" s="213">
        <v>6</v>
      </c>
      <c r="J32" s="228" t="s">
        <v>514</v>
      </c>
      <c r="K32" s="228" t="s">
        <v>514</v>
      </c>
      <c r="L32" s="215">
        <f>0.165*0.25</f>
        <v>4.1250000000000002E-2</v>
      </c>
      <c r="M32" s="217">
        <f>H32</f>
        <v>0.38119999999999998</v>
      </c>
      <c r="N32" s="217">
        <f t="shared" si="7"/>
        <v>2.0396999999999998</v>
      </c>
    </row>
    <row r="33" spans="2:18" s="218" customFormat="1" ht="249.95" customHeight="1" thickBot="1" x14ac:dyDescent="1.55">
      <c r="B33" s="210">
        <v>27</v>
      </c>
      <c r="C33" s="517" t="s">
        <v>1292</v>
      </c>
      <c r="D33" s="425" t="s">
        <v>191</v>
      </c>
      <c r="E33" s="426"/>
      <c r="F33" s="426"/>
      <c r="G33" s="211" t="s">
        <v>100</v>
      </c>
      <c r="H33" s="212">
        <v>2.19</v>
      </c>
      <c r="I33" s="213">
        <v>2</v>
      </c>
      <c r="J33" s="214">
        <v>5486</v>
      </c>
      <c r="K33" s="214">
        <v>5486</v>
      </c>
      <c r="L33" s="215">
        <v>0</v>
      </c>
      <c r="M33" s="216">
        <f t="shared" ref="M33:M38" si="8">ROUNDUP(H33*K33/1000,1)</f>
        <v>12.1</v>
      </c>
      <c r="N33" s="216">
        <f t="shared" ref="N33:N38" si="9">ROUND(M33*I33-I33*L33,1)</f>
        <v>24.2</v>
      </c>
    </row>
    <row r="34" spans="2:18" s="218" customFormat="1" ht="249.95" customHeight="1" thickBot="1" x14ac:dyDescent="1.55">
      <c r="B34" s="210">
        <v>28</v>
      </c>
      <c r="C34" s="518"/>
      <c r="D34" s="425" t="s">
        <v>1293</v>
      </c>
      <c r="E34" s="426"/>
      <c r="F34" s="426"/>
      <c r="G34" s="211" t="s">
        <v>97</v>
      </c>
      <c r="H34" s="212">
        <v>0.93400000000000005</v>
      </c>
      <c r="I34" s="213">
        <v>1</v>
      </c>
      <c r="J34" s="214">
        <v>1794</v>
      </c>
      <c r="K34" s="214">
        <v>1794</v>
      </c>
      <c r="L34" s="215">
        <v>0</v>
      </c>
      <c r="M34" s="216">
        <f t="shared" si="8"/>
        <v>1.7000000000000002</v>
      </c>
      <c r="N34" s="216">
        <f t="shared" si="9"/>
        <v>1.7</v>
      </c>
    </row>
    <row r="35" spans="2:18" s="218" customFormat="1" ht="249.95" customHeight="1" thickBot="1" x14ac:dyDescent="1.55">
      <c r="B35" s="210">
        <v>29</v>
      </c>
      <c r="C35" s="518"/>
      <c r="D35" s="425" t="s">
        <v>1294</v>
      </c>
      <c r="E35" s="426"/>
      <c r="F35" s="426"/>
      <c r="G35" s="211" t="s">
        <v>97</v>
      </c>
      <c r="H35" s="212">
        <v>0.93400000000000005</v>
      </c>
      <c r="I35" s="213">
        <v>2</v>
      </c>
      <c r="J35" s="214">
        <v>3124</v>
      </c>
      <c r="K35" s="214">
        <v>2983</v>
      </c>
      <c r="L35" s="215">
        <v>0</v>
      </c>
      <c r="M35" s="216">
        <f t="shared" si="8"/>
        <v>2.8000000000000003</v>
      </c>
      <c r="N35" s="216">
        <f t="shared" si="9"/>
        <v>5.6</v>
      </c>
    </row>
    <row r="36" spans="2:18" s="218" customFormat="1" ht="249.95" customHeight="1" thickBot="1" x14ac:dyDescent="1.55">
      <c r="B36" s="210">
        <v>30</v>
      </c>
      <c r="C36" s="517" t="s">
        <v>1295</v>
      </c>
      <c r="D36" s="425" t="s">
        <v>191</v>
      </c>
      <c r="E36" s="426"/>
      <c r="F36" s="426"/>
      <c r="G36" s="211" t="s">
        <v>100</v>
      </c>
      <c r="H36" s="212">
        <v>2.19</v>
      </c>
      <c r="I36" s="213">
        <v>2</v>
      </c>
      <c r="J36" s="214">
        <v>5486</v>
      </c>
      <c r="K36" s="214">
        <v>5486</v>
      </c>
      <c r="L36" s="215">
        <v>0</v>
      </c>
      <c r="M36" s="216">
        <f t="shared" si="8"/>
        <v>12.1</v>
      </c>
      <c r="N36" s="216">
        <f t="shared" si="9"/>
        <v>24.2</v>
      </c>
    </row>
    <row r="37" spans="2:18" s="218" customFormat="1" ht="249.95" customHeight="1" thickBot="1" x14ac:dyDescent="1.55">
      <c r="B37" s="210">
        <v>31</v>
      </c>
      <c r="C37" s="518"/>
      <c r="D37" s="425" t="s">
        <v>1296</v>
      </c>
      <c r="E37" s="426"/>
      <c r="F37" s="426"/>
      <c r="G37" s="211" t="s">
        <v>97</v>
      </c>
      <c r="H37" s="212">
        <v>0.93400000000000005</v>
      </c>
      <c r="I37" s="213">
        <v>1</v>
      </c>
      <c r="J37" s="214">
        <v>1794</v>
      </c>
      <c r="K37" s="214">
        <v>1794</v>
      </c>
      <c r="L37" s="215">
        <v>0</v>
      </c>
      <c r="M37" s="216">
        <f t="shared" si="8"/>
        <v>1.7000000000000002</v>
      </c>
      <c r="N37" s="216">
        <f t="shared" si="9"/>
        <v>1.7</v>
      </c>
    </row>
    <row r="38" spans="2:18" s="218" customFormat="1" ht="249.95" customHeight="1" thickBot="1" x14ac:dyDescent="1.55">
      <c r="B38" s="210">
        <v>32</v>
      </c>
      <c r="C38" s="518"/>
      <c r="D38" s="425" t="s">
        <v>1297</v>
      </c>
      <c r="E38" s="426"/>
      <c r="F38" s="426"/>
      <c r="G38" s="211" t="s">
        <v>97</v>
      </c>
      <c r="H38" s="212">
        <v>0.93400000000000005</v>
      </c>
      <c r="I38" s="213">
        <v>2</v>
      </c>
      <c r="J38" s="214">
        <v>3124</v>
      </c>
      <c r="K38" s="214">
        <v>2983</v>
      </c>
      <c r="L38" s="215">
        <v>0</v>
      </c>
      <c r="M38" s="216">
        <f t="shared" si="8"/>
        <v>2.8000000000000003</v>
      </c>
      <c r="N38" s="216">
        <f t="shared" si="9"/>
        <v>5.6</v>
      </c>
    </row>
    <row r="39" spans="2:18" s="50" customFormat="1" ht="279.75" customHeight="1" thickBot="1" x14ac:dyDescent="1.1000000000000001">
      <c r="B39" s="419" t="s">
        <v>30</v>
      </c>
      <c r="C39" s="420"/>
      <c r="D39" s="420"/>
      <c r="E39" s="420"/>
      <c r="F39" s="420"/>
      <c r="G39" s="420"/>
      <c r="H39" s="420"/>
      <c r="I39" s="420"/>
      <c r="J39" s="420"/>
      <c r="K39" s="420"/>
      <c r="L39" s="420"/>
      <c r="M39" s="421"/>
      <c r="N39" s="229">
        <f>SUM(N7:N38)</f>
        <v>194.20785999999995</v>
      </c>
    </row>
    <row r="40" spans="2:18" s="50" customFormat="1" ht="221.25" customHeight="1" thickBot="1" x14ac:dyDescent="1.1000000000000001">
      <c r="B40" s="513" t="s">
        <v>53</v>
      </c>
      <c r="C40" s="513"/>
      <c r="D40" s="513"/>
      <c r="E40" s="513"/>
      <c r="F40" s="513"/>
      <c r="G40" s="513"/>
      <c r="H40" s="513"/>
      <c r="I40" s="513"/>
      <c r="J40" s="513"/>
      <c r="K40" s="513"/>
      <c r="L40" s="513"/>
      <c r="M40" s="513"/>
      <c r="N40" s="88">
        <f>N39*2</f>
        <v>388.41571999999991</v>
      </c>
    </row>
    <row r="41" spans="2:18" s="207" customFormat="1" ht="189.75" customHeight="1" x14ac:dyDescent="0.25">
      <c r="B41" s="422" t="s">
        <v>320</v>
      </c>
      <c r="C41" s="422"/>
      <c r="D41" s="422"/>
      <c r="E41" s="422"/>
      <c r="F41" s="422"/>
      <c r="G41" s="422"/>
      <c r="H41" s="422"/>
      <c r="I41" s="422" t="s">
        <v>319</v>
      </c>
      <c r="J41" s="422"/>
      <c r="K41" s="422"/>
      <c r="L41" s="422"/>
      <c r="M41" s="422"/>
      <c r="N41" s="422"/>
    </row>
    <row r="42" spans="2:18" s="51" customFormat="1" ht="409.5" customHeight="1" thickBot="1" x14ac:dyDescent="1.1499999999999999">
      <c r="B42" s="423"/>
      <c r="C42" s="423"/>
      <c r="D42" s="423"/>
      <c r="E42" s="423"/>
      <c r="F42" s="423"/>
      <c r="G42" s="423"/>
      <c r="H42" s="423"/>
      <c r="I42" s="423"/>
      <c r="J42" s="423"/>
      <c r="K42" s="423"/>
      <c r="L42" s="423"/>
      <c r="M42" s="423"/>
      <c r="N42" s="423"/>
    </row>
    <row r="43" spans="2:18" s="58" customFormat="1" ht="129.75" customHeight="1" thickBot="1" x14ac:dyDescent="1.1499999999999999">
      <c r="B43" s="53" t="s">
        <v>45</v>
      </c>
      <c r="C43" s="54"/>
      <c r="D43" s="54"/>
      <c r="E43" s="54"/>
      <c r="F43" s="54"/>
      <c r="G43" s="54"/>
      <c r="H43" s="54"/>
      <c r="I43" s="54"/>
      <c r="J43" s="54"/>
      <c r="K43" s="54"/>
      <c r="L43" s="54"/>
      <c r="M43" s="54"/>
      <c r="N43" s="55"/>
      <c r="O43" s="56"/>
      <c r="P43" s="68"/>
      <c r="Q43" s="35"/>
      <c r="R43" s="35"/>
    </row>
    <row r="44" spans="2:18" s="51" customFormat="1" ht="174.95" customHeight="1" x14ac:dyDescent="1.1000000000000001"/>
  </sheetData>
  <mergeCells count="45">
    <mergeCell ref="C6:G6"/>
    <mergeCell ref="B2:F3"/>
    <mergeCell ref="G2:K3"/>
    <mergeCell ref="L2:N3"/>
    <mergeCell ref="B4:N4"/>
    <mergeCell ref="B5:N5"/>
    <mergeCell ref="C17:F17"/>
    <mergeCell ref="C7:C11"/>
    <mergeCell ref="D7:F7"/>
    <mergeCell ref="D8:F8"/>
    <mergeCell ref="D9:F9"/>
    <mergeCell ref="D10:F10"/>
    <mergeCell ref="D11:F11"/>
    <mergeCell ref="C12:F12"/>
    <mergeCell ref="C13:F13"/>
    <mergeCell ref="C14:F14"/>
    <mergeCell ref="C15:F15"/>
    <mergeCell ref="C16:F16"/>
    <mergeCell ref="C29:F29"/>
    <mergeCell ref="C18:F18"/>
    <mergeCell ref="C19:F19"/>
    <mergeCell ref="C20:F20"/>
    <mergeCell ref="C21:F21"/>
    <mergeCell ref="C22:F22"/>
    <mergeCell ref="C23:F23"/>
    <mergeCell ref="C24:F24"/>
    <mergeCell ref="C25:F25"/>
    <mergeCell ref="C26:F26"/>
    <mergeCell ref="C27:F27"/>
    <mergeCell ref="C28:F28"/>
    <mergeCell ref="B41:H42"/>
    <mergeCell ref="I41:N42"/>
    <mergeCell ref="B40:M40"/>
    <mergeCell ref="C30:F30"/>
    <mergeCell ref="C31:F31"/>
    <mergeCell ref="C32:F32"/>
    <mergeCell ref="C33:C35"/>
    <mergeCell ref="D33:F33"/>
    <mergeCell ref="D34:F34"/>
    <mergeCell ref="D35:F35"/>
    <mergeCell ref="C36:C38"/>
    <mergeCell ref="D36:F36"/>
    <mergeCell ref="D37:F37"/>
    <mergeCell ref="D38:F38"/>
    <mergeCell ref="B39:M39"/>
  </mergeCells>
  <printOptions horizontalCentered="1"/>
  <pageMargins left="0.25" right="0.25" top="1" bottom="1" header="0.5" footer="0.255"/>
  <pageSetup paperSize="9" scale="10" orientation="portrait" r:id="rId1"/>
  <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499984740745262"/>
    <pageSetUpPr fitToPage="1"/>
  </sheetPr>
  <dimension ref="B1:O35"/>
  <sheetViews>
    <sheetView rightToLeft="1" view="pageBreakPreview"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1303</v>
      </c>
      <c r="G11" s="332"/>
      <c r="H11" s="332"/>
      <c r="I11" s="333"/>
      <c r="J11" s="331" t="s">
        <v>1311</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827</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1310</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15.75" customHeight="1" thickBot="1" x14ac:dyDescent="0.3">
      <c r="B27" s="398"/>
      <c r="C27" s="401"/>
      <c r="D27" s="402"/>
      <c r="E27" s="401"/>
      <c r="F27" s="402"/>
      <c r="G27" s="402"/>
      <c r="H27" s="404"/>
      <c r="I27" s="401"/>
      <c r="J27" s="404"/>
      <c r="K27" s="401"/>
      <c r="L27" s="402"/>
      <c r="M27" s="404"/>
    </row>
    <row r="28" spans="2:15" ht="36" customHeight="1" x14ac:dyDescent="0.25">
      <c r="B28" s="405">
        <v>21</v>
      </c>
      <c r="C28" s="312">
        <v>641903122</v>
      </c>
      <c r="D28" s="313"/>
      <c r="E28" s="322" t="s">
        <v>828</v>
      </c>
      <c r="F28" s="323"/>
      <c r="G28" s="323"/>
      <c r="H28" s="324"/>
      <c r="I28" s="318" t="s">
        <v>1309</v>
      </c>
      <c r="J28" s="319"/>
      <c r="K28" s="322" t="s">
        <v>16</v>
      </c>
      <c r="L28" s="323"/>
      <c r="M28" s="324"/>
    </row>
    <row r="29" spans="2:15" ht="57" customHeight="1" thickBot="1" x14ac:dyDescent="0.3">
      <c r="B29" s="406"/>
      <c r="C29" s="314"/>
      <c r="D29" s="315"/>
      <c r="E29" s="328"/>
      <c r="F29" s="329"/>
      <c r="G29" s="329"/>
      <c r="H29" s="330"/>
      <c r="I29" s="320"/>
      <c r="J29" s="321"/>
      <c r="K29" s="328"/>
      <c r="L29" s="329"/>
      <c r="M29" s="330"/>
      <c r="O29" s="108"/>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5.5" customHeight="1" thickBot="1" x14ac:dyDescent="0.3">
      <c r="B35" s="370" t="s">
        <v>47</v>
      </c>
      <c r="C35" s="371"/>
      <c r="D35" s="371"/>
      <c r="E35" s="371"/>
      <c r="F35" s="371"/>
      <c r="G35" s="371"/>
      <c r="H35" s="371"/>
      <c r="I35" s="371"/>
      <c r="J35" s="371"/>
      <c r="K35" s="371"/>
      <c r="L35" s="371"/>
      <c r="M35" s="372"/>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2406401"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2406401" r:id="rId4"/>
      </mc:Fallback>
    </mc:AlternateContent>
  </oleObjects>
  <mc:AlternateContent xmlns:mc="http://schemas.openxmlformats.org/markup-compatibility/2006">
    <mc:Choice Requires="x14">
      <controls>
        <mc:AlternateContent xmlns:mc="http://schemas.openxmlformats.org/markup-compatibility/2006">
          <mc:Choice Requires="x14">
            <control shapeId="2406402"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2406403"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2406404"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2406405"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2406406"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249977111117893"/>
  </sheetPr>
  <dimension ref="B1:AU44"/>
  <sheetViews>
    <sheetView rightToLeft="1" view="pageBreakPreview" topLeftCell="A10" zoomScale="10" zoomScaleNormal="100" zoomScaleSheetLayoutView="10" workbookViewId="0">
      <selection activeCell="B5" sqref="B5:N5"/>
    </sheetView>
  </sheetViews>
  <sheetFormatPr defaultRowHeight="23.25" x14ac:dyDescent="0.35"/>
  <cols>
    <col min="2" max="2" width="25.7109375" customWidth="1"/>
    <col min="3" max="3" width="32" customWidth="1"/>
    <col min="4" max="4" width="20.42578125" customWidth="1"/>
    <col min="5" max="5" width="44.5703125" customWidth="1"/>
    <col min="6" max="6" width="103.5703125" style="5" customWidth="1"/>
    <col min="7" max="7" width="170.140625" bestFit="1" customWidth="1"/>
    <col min="8" max="8" width="71.42578125" bestFit="1" customWidth="1"/>
    <col min="9" max="9" width="25.85546875" bestFit="1" customWidth="1"/>
    <col min="10" max="10" width="75.140625" bestFit="1" customWidth="1"/>
    <col min="11" max="11" width="95.42578125" bestFit="1" customWidth="1"/>
    <col min="12" max="12" width="105.855468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44.42578125" bestFit="1" customWidth="1"/>
  </cols>
  <sheetData>
    <row r="1" spans="2:47" ht="24" thickBot="1" x14ac:dyDescent="0.4"/>
    <row r="2" spans="2:47" ht="234" customHeight="1" x14ac:dyDescent="0.25">
      <c r="B2" s="440"/>
      <c r="C2" s="440"/>
      <c r="D2" s="440"/>
      <c r="E2" s="440"/>
      <c r="F2" s="440"/>
      <c r="G2" s="520" t="s">
        <v>1299</v>
      </c>
      <c r="H2" s="520"/>
      <c r="I2" s="520"/>
      <c r="J2" s="520"/>
      <c r="K2" s="520"/>
      <c r="L2" s="440"/>
      <c r="M2" s="440"/>
      <c r="N2" s="440"/>
    </row>
    <row r="3" spans="2:47" ht="353.25" customHeight="1" thickBot="1" x14ac:dyDescent="0.3">
      <c r="B3" s="441"/>
      <c r="C3" s="441"/>
      <c r="D3" s="441"/>
      <c r="E3" s="441"/>
      <c r="F3" s="441"/>
      <c r="G3" s="521"/>
      <c r="H3" s="521"/>
      <c r="I3" s="521"/>
      <c r="J3" s="521"/>
      <c r="K3" s="521"/>
      <c r="L3" s="441"/>
      <c r="M3" s="441"/>
      <c r="N3" s="441"/>
    </row>
    <row r="4" spans="2:47" ht="181.5" customHeight="1" thickBot="1" x14ac:dyDescent="0.3">
      <c r="B4" s="523" t="s">
        <v>55</v>
      </c>
      <c r="C4" s="524"/>
      <c r="D4" s="524"/>
      <c r="E4" s="524"/>
      <c r="F4" s="524"/>
      <c r="G4" s="524"/>
      <c r="H4" s="524"/>
      <c r="I4" s="524"/>
      <c r="J4" s="524"/>
      <c r="K4" s="524"/>
      <c r="L4" s="524"/>
      <c r="M4" s="524"/>
      <c r="N4" s="525"/>
      <c r="V4" s="6"/>
      <c r="W4" s="6"/>
      <c r="X4" s="6"/>
      <c r="Y4" s="6"/>
      <c r="Z4" s="6"/>
      <c r="AA4" s="6"/>
      <c r="AB4" s="6"/>
      <c r="AC4" s="6"/>
      <c r="AD4" s="6"/>
      <c r="AE4" s="6"/>
      <c r="AF4" s="6"/>
      <c r="AG4" s="6"/>
      <c r="AH4" s="6"/>
      <c r="AI4" s="6"/>
      <c r="AJ4" s="6"/>
      <c r="AK4" s="6"/>
      <c r="AL4" s="6"/>
      <c r="AM4" s="6"/>
      <c r="AN4" s="6"/>
      <c r="AO4" s="6"/>
      <c r="AP4" s="6"/>
      <c r="AQ4" s="6"/>
      <c r="AR4" s="6"/>
      <c r="AS4" s="6"/>
      <c r="AT4" s="6"/>
      <c r="AU4" s="6"/>
    </row>
    <row r="5" spans="2:47" ht="180.7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165.75" customHeight="1" thickBot="1" x14ac:dyDescent="1.1499999999999999">
      <c r="B6" s="208" t="s">
        <v>9</v>
      </c>
      <c r="C6" s="434" t="s">
        <v>11</v>
      </c>
      <c r="D6" s="435"/>
      <c r="E6" s="435"/>
      <c r="F6" s="435"/>
      <c r="G6" s="436"/>
      <c r="H6" s="208" t="s">
        <v>122</v>
      </c>
      <c r="I6" s="208" t="s">
        <v>23</v>
      </c>
      <c r="J6" s="208" t="s">
        <v>24</v>
      </c>
      <c r="K6" s="208" t="s">
        <v>121</v>
      </c>
      <c r="L6" s="208" t="s">
        <v>183</v>
      </c>
      <c r="M6" s="208" t="s">
        <v>181</v>
      </c>
      <c r="N6" s="208" t="s">
        <v>124</v>
      </c>
      <c r="Z6" s="209"/>
    </row>
    <row r="7" spans="2:47" s="218" customFormat="1" ht="249.95" customHeight="1" thickBot="1" x14ac:dyDescent="1.55">
      <c r="B7" s="210">
        <v>1</v>
      </c>
      <c r="C7" s="517" t="s">
        <v>1270</v>
      </c>
      <c r="D7" s="425" t="s">
        <v>1271</v>
      </c>
      <c r="E7" s="426"/>
      <c r="F7" s="426"/>
      <c r="G7" s="211" t="s">
        <v>76</v>
      </c>
      <c r="H7" s="212">
        <v>1.22</v>
      </c>
      <c r="I7" s="213">
        <v>1</v>
      </c>
      <c r="J7" s="214">
        <v>4586</v>
      </c>
      <c r="K7" s="214">
        <v>4586</v>
      </c>
      <c r="L7" s="215">
        <f>2*0.21*0.3+0.154*0.21</f>
        <v>0.15834000000000001</v>
      </c>
      <c r="M7" s="216">
        <f>ROUNDUP(H7*K7/1000,1)</f>
        <v>5.6</v>
      </c>
      <c r="N7" s="217">
        <f t="shared" ref="N7:N11" si="0">M7*I7-L7*I7</f>
        <v>5.4416599999999997</v>
      </c>
    </row>
    <row r="8" spans="2:47" s="218" customFormat="1" ht="249.95" customHeight="1" thickBot="1" x14ac:dyDescent="1.55">
      <c r="B8" s="210">
        <v>2</v>
      </c>
      <c r="C8" s="518"/>
      <c r="D8" s="425" t="s">
        <v>1272</v>
      </c>
      <c r="E8" s="426"/>
      <c r="F8" s="426"/>
      <c r="G8" s="211" t="s">
        <v>76</v>
      </c>
      <c r="H8" s="212">
        <v>1.22</v>
      </c>
      <c r="I8" s="213">
        <v>1</v>
      </c>
      <c r="J8" s="214">
        <v>4586</v>
      </c>
      <c r="K8" s="214">
        <v>4586</v>
      </c>
      <c r="L8" s="215">
        <f>2*0.21*0.3</f>
        <v>0.126</v>
      </c>
      <c r="M8" s="216">
        <f>ROUNDUP(H8*K8/1000,1)</f>
        <v>5.6</v>
      </c>
      <c r="N8" s="217">
        <f t="shared" si="0"/>
        <v>5.4739999999999993</v>
      </c>
    </row>
    <row r="9" spans="2:47" s="218" customFormat="1" ht="249.95" customHeight="1" thickBot="1" x14ac:dyDescent="1.55">
      <c r="B9" s="210">
        <v>3</v>
      </c>
      <c r="C9" s="518"/>
      <c r="D9" s="425" t="s">
        <v>1273</v>
      </c>
      <c r="E9" s="426"/>
      <c r="F9" s="426"/>
      <c r="G9" s="211" t="s">
        <v>35</v>
      </c>
      <c r="H9" s="212">
        <v>0.94399999999999995</v>
      </c>
      <c r="I9" s="213">
        <v>1</v>
      </c>
      <c r="J9" s="214">
        <v>2948</v>
      </c>
      <c r="K9" s="214">
        <v>2771</v>
      </c>
      <c r="L9" s="215">
        <v>0</v>
      </c>
      <c r="M9" s="216">
        <f>ROUNDUP(H9*K9/1000,1)</f>
        <v>2.7</v>
      </c>
      <c r="N9" s="217">
        <f t="shared" si="0"/>
        <v>2.7</v>
      </c>
    </row>
    <row r="10" spans="2:47" s="218" customFormat="1" ht="249.95" customHeight="1" thickBot="1" x14ac:dyDescent="1.55">
      <c r="B10" s="210">
        <v>4</v>
      </c>
      <c r="C10" s="518"/>
      <c r="D10" s="425" t="s">
        <v>1274</v>
      </c>
      <c r="E10" s="426"/>
      <c r="F10" s="426"/>
      <c r="G10" s="211" t="s">
        <v>35</v>
      </c>
      <c r="H10" s="212">
        <v>0.94399999999999995</v>
      </c>
      <c r="I10" s="213">
        <v>1</v>
      </c>
      <c r="J10" s="214">
        <v>2593</v>
      </c>
      <c r="K10" s="214">
        <v>2411</v>
      </c>
      <c r="L10" s="215">
        <v>0</v>
      </c>
      <c r="M10" s="216">
        <f>ROUNDUP(H10*K10/1000,1)</f>
        <v>2.3000000000000003</v>
      </c>
      <c r="N10" s="217">
        <f t="shared" si="0"/>
        <v>2.3000000000000003</v>
      </c>
    </row>
    <row r="11" spans="2:47" s="218" customFormat="1" ht="249.95" customHeight="1" thickBot="1" x14ac:dyDescent="1.55">
      <c r="B11" s="210">
        <v>5</v>
      </c>
      <c r="C11" s="518"/>
      <c r="D11" s="425" t="s">
        <v>1275</v>
      </c>
      <c r="E11" s="426"/>
      <c r="F11" s="426"/>
      <c r="G11" s="211" t="s">
        <v>35</v>
      </c>
      <c r="H11" s="212">
        <v>0.94399999999999995</v>
      </c>
      <c r="I11" s="213">
        <v>1</v>
      </c>
      <c r="J11" s="214">
        <v>1629</v>
      </c>
      <c r="K11" s="214">
        <v>1629</v>
      </c>
      <c r="L11" s="215">
        <v>0</v>
      </c>
      <c r="M11" s="216">
        <f>ROUNDUP(H11*K11/1000,1)</f>
        <v>1.6</v>
      </c>
      <c r="N11" s="217">
        <f t="shared" si="0"/>
        <v>1.6</v>
      </c>
    </row>
    <row r="12" spans="2:47" s="218" customFormat="1" ht="249.95" customHeight="1" thickBot="1" x14ac:dyDescent="1.55">
      <c r="B12" s="210">
        <v>6</v>
      </c>
      <c r="C12" s="519" t="s">
        <v>1276</v>
      </c>
      <c r="D12" s="426"/>
      <c r="E12" s="426"/>
      <c r="F12" s="427"/>
      <c r="G12" s="211" t="s">
        <v>27</v>
      </c>
      <c r="H12" s="212">
        <v>1.8280000000000001</v>
      </c>
      <c r="I12" s="213">
        <v>0</v>
      </c>
      <c r="J12" s="214">
        <f>6096</f>
        <v>6096</v>
      </c>
      <c r="K12" s="214">
        <f>6096</f>
        <v>6096</v>
      </c>
      <c r="L12" s="215">
        <f>0.85*0.308+1/4*0.308*0.85+0.37*0.308</f>
        <v>0.44120999999999999</v>
      </c>
      <c r="M12" s="217">
        <f>K12*H12/1000</f>
        <v>11.143488000000001</v>
      </c>
      <c r="N12" s="216">
        <f t="shared" ref="N12:N26" si="1">ROUND(M12*I12-I12*L12,1)</f>
        <v>0</v>
      </c>
      <c r="Z12" s="219"/>
    </row>
    <row r="13" spans="2:47" s="218" customFormat="1" ht="249.95" customHeight="1" thickBot="1" x14ac:dyDescent="1.55">
      <c r="B13" s="210">
        <v>7</v>
      </c>
      <c r="C13" s="519" t="s">
        <v>1277</v>
      </c>
      <c r="D13" s="426"/>
      <c r="E13" s="426"/>
      <c r="F13" s="427"/>
      <c r="G13" s="211" t="s">
        <v>27</v>
      </c>
      <c r="H13" s="212">
        <v>1.8280000000000001</v>
      </c>
      <c r="I13" s="213">
        <v>0</v>
      </c>
      <c r="J13" s="214">
        <f>6096</f>
        <v>6096</v>
      </c>
      <c r="K13" s="214">
        <f>6096</f>
        <v>6096</v>
      </c>
      <c r="L13" s="215">
        <f>0.25*0.308*0.85+0.023936+0.37*0.21</f>
        <v>0.16708599999999998</v>
      </c>
      <c r="M13" s="217">
        <f>K13*H13/1000</f>
        <v>11.143488000000001</v>
      </c>
      <c r="N13" s="216">
        <f t="shared" si="1"/>
        <v>0</v>
      </c>
      <c r="Z13" s="219"/>
    </row>
    <row r="14" spans="2:47" s="218" customFormat="1" ht="249.95" customHeight="1" thickBot="1" x14ac:dyDescent="1.55">
      <c r="B14" s="210">
        <v>8</v>
      </c>
      <c r="C14" s="425" t="s">
        <v>1223</v>
      </c>
      <c r="D14" s="426"/>
      <c r="E14" s="426"/>
      <c r="F14" s="427"/>
      <c r="G14" s="211" t="s">
        <v>35</v>
      </c>
      <c r="H14" s="212">
        <v>0.94399999999999995</v>
      </c>
      <c r="I14" s="213">
        <v>2</v>
      </c>
      <c r="J14" s="214">
        <v>1510</v>
      </c>
      <c r="K14" s="214">
        <v>1510</v>
      </c>
      <c r="L14" s="215">
        <v>0</v>
      </c>
      <c r="M14" s="217">
        <f t="shared" ref="M14:M22" si="2">H14*K14/1000</f>
        <v>1.4254399999999998</v>
      </c>
      <c r="N14" s="216">
        <f t="shared" si="1"/>
        <v>2.9</v>
      </c>
      <c r="Z14" s="219"/>
    </row>
    <row r="15" spans="2:47" s="218" customFormat="1" ht="249.95" customHeight="1" thickBot="1" x14ac:dyDescent="1.55">
      <c r="B15" s="210">
        <v>9</v>
      </c>
      <c r="C15" s="425" t="s">
        <v>1224</v>
      </c>
      <c r="D15" s="426"/>
      <c r="E15" s="426"/>
      <c r="F15" s="427"/>
      <c r="G15" s="211" t="s">
        <v>35</v>
      </c>
      <c r="H15" s="212">
        <v>0.94399999999999995</v>
      </c>
      <c r="I15" s="213">
        <v>1</v>
      </c>
      <c r="J15" s="214">
        <v>2402</v>
      </c>
      <c r="K15" s="214">
        <v>2251</v>
      </c>
      <c r="L15" s="215">
        <v>0</v>
      </c>
      <c r="M15" s="217">
        <f t="shared" si="2"/>
        <v>2.1249440000000002</v>
      </c>
      <c r="N15" s="216">
        <f t="shared" si="1"/>
        <v>2.1</v>
      </c>
      <c r="Z15" s="219"/>
    </row>
    <row r="16" spans="2:47" s="218" customFormat="1" ht="249.95" customHeight="1" thickBot="1" x14ac:dyDescent="1.55">
      <c r="B16" s="210">
        <v>10</v>
      </c>
      <c r="C16" s="425" t="s">
        <v>1227</v>
      </c>
      <c r="D16" s="426"/>
      <c r="E16" s="426"/>
      <c r="F16" s="427"/>
      <c r="G16" s="211" t="s">
        <v>29</v>
      </c>
      <c r="H16" s="212">
        <v>1.284</v>
      </c>
      <c r="I16" s="213">
        <v>0</v>
      </c>
      <c r="J16" s="214">
        <v>1510</v>
      </c>
      <c r="K16" s="214">
        <v>1510</v>
      </c>
      <c r="L16" s="215">
        <v>0</v>
      </c>
      <c r="M16" s="217">
        <f t="shared" si="2"/>
        <v>1.9388400000000001</v>
      </c>
      <c r="N16" s="216">
        <f t="shared" si="1"/>
        <v>0</v>
      </c>
      <c r="Z16" s="219"/>
    </row>
    <row r="17" spans="2:26" s="218" customFormat="1" ht="249.95" customHeight="1" thickBot="1" x14ac:dyDescent="1.55">
      <c r="B17" s="210">
        <v>11</v>
      </c>
      <c r="C17" s="425" t="s">
        <v>1278</v>
      </c>
      <c r="D17" s="426"/>
      <c r="E17" s="426"/>
      <c r="F17" s="427"/>
      <c r="G17" s="211" t="s">
        <v>35</v>
      </c>
      <c r="H17" s="212">
        <v>0.94399999999999995</v>
      </c>
      <c r="I17" s="213">
        <v>1</v>
      </c>
      <c r="J17" s="214">
        <v>1112</v>
      </c>
      <c r="K17" s="214">
        <v>1029</v>
      </c>
      <c r="L17" s="215">
        <v>0</v>
      </c>
      <c r="M17" s="217">
        <f t="shared" si="2"/>
        <v>0.97137600000000002</v>
      </c>
      <c r="N17" s="216">
        <f t="shared" si="1"/>
        <v>1</v>
      </c>
      <c r="Z17" s="219"/>
    </row>
    <row r="18" spans="2:26" s="218" customFormat="1" ht="249.95" customHeight="1" thickBot="1" x14ac:dyDescent="1.55">
      <c r="B18" s="210">
        <v>12</v>
      </c>
      <c r="C18" s="425" t="s">
        <v>1279</v>
      </c>
      <c r="D18" s="426"/>
      <c r="E18" s="426"/>
      <c r="F18" s="427"/>
      <c r="G18" s="211" t="s">
        <v>35</v>
      </c>
      <c r="H18" s="212">
        <v>0.94399999999999995</v>
      </c>
      <c r="I18" s="213">
        <v>1</v>
      </c>
      <c r="J18" s="214">
        <v>1127</v>
      </c>
      <c r="K18" s="214">
        <v>1046</v>
      </c>
      <c r="L18" s="215">
        <v>0</v>
      </c>
      <c r="M18" s="217">
        <f t="shared" si="2"/>
        <v>0.98742399999999997</v>
      </c>
      <c r="N18" s="216">
        <f t="shared" si="1"/>
        <v>1</v>
      </c>
      <c r="Z18" s="219"/>
    </row>
    <row r="19" spans="2:26" s="218" customFormat="1" ht="249.95" customHeight="1" thickBot="1" x14ac:dyDescent="1.55">
      <c r="B19" s="210">
        <v>13</v>
      </c>
      <c r="C19" s="425" t="s">
        <v>1280</v>
      </c>
      <c r="D19" s="426"/>
      <c r="E19" s="426"/>
      <c r="F19" s="427"/>
      <c r="G19" s="211" t="s">
        <v>35</v>
      </c>
      <c r="H19" s="212">
        <v>0.94399999999999995</v>
      </c>
      <c r="I19" s="213">
        <v>1</v>
      </c>
      <c r="J19" s="214">
        <v>2383</v>
      </c>
      <c r="K19" s="214">
        <v>2234</v>
      </c>
      <c r="L19" s="215">
        <v>0</v>
      </c>
      <c r="M19" s="217">
        <f t="shared" si="2"/>
        <v>2.1088959999999997</v>
      </c>
      <c r="N19" s="216">
        <f t="shared" si="1"/>
        <v>2.1</v>
      </c>
      <c r="Z19" s="219"/>
    </row>
    <row r="20" spans="2:26" s="218" customFormat="1" ht="249.95" customHeight="1" thickBot="1" x14ac:dyDescent="1.55">
      <c r="B20" s="210">
        <v>14</v>
      </c>
      <c r="C20" s="425" t="s">
        <v>1281</v>
      </c>
      <c r="D20" s="426"/>
      <c r="E20" s="426"/>
      <c r="F20" s="427"/>
      <c r="G20" s="211" t="s">
        <v>35</v>
      </c>
      <c r="H20" s="212">
        <v>0.94399999999999995</v>
      </c>
      <c r="I20" s="213">
        <v>1</v>
      </c>
      <c r="J20" s="214">
        <v>2415</v>
      </c>
      <c r="K20" s="214">
        <v>2253</v>
      </c>
      <c r="L20" s="215">
        <v>0</v>
      </c>
      <c r="M20" s="217">
        <f t="shared" si="2"/>
        <v>2.1268319999999998</v>
      </c>
      <c r="N20" s="216">
        <f t="shared" si="1"/>
        <v>2.1</v>
      </c>
      <c r="Z20" s="219"/>
    </row>
    <row r="21" spans="2:26" s="218" customFormat="1" ht="249.95" customHeight="1" thickBot="1" x14ac:dyDescent="1.55">
      <c r="B21" s="210">
        <v>15</v>
      </c>
      <c r="C21" s="425" t="s">
        <v>1282</v>
      </c>
      <c r="D21" s="426"/>
      <c r="E21" s="426"/>
      <c r="F21" s="427"/>
      <c r="G21" s="211" t="s">
        <v>76</v>
      </c>
      <c r="H21" s="212">
        <v>1.22</v>
      </c>
      <c r="I21" s="213">
        <v>1</v>
      </c>
      <c r="J21" s="214">
        <v>7619</v>
      </c>
      <c r="K21" s="214">
        <v>7619</v>
      </c>
      <c r="L21" s="215">
        <v>0.252</v>
      </c>
      <c r="M21" s="217">
        <f t="shared" si="2"/>
        <v>9.2951800000000002</v>
      </c>
      <c r="N21" s="216">
        <f t="shared" si="1"/>
        <v>9</v>
      </c>
      <c r="Z21" s="219"/>
    </row>
    <row r="22" spans="2:26" s="218" customFormat="1" ht="249.95" customHeight="1" thickBot="1" x14ac:dyDescent="1.55">
      <c r="B22" s="210">
        <v>16</v>
      </c>
      <c r="C22" s="425" t="s">
        <v>1283</v>
      </c>
      <c r="D22" s="426"/>
      <c r="E22" s="426"/>
      <c r="F22" s="427"/>
      <c r="G22" s="211" t="s">
        <v>76</v>
      </c>
      <c r="H22" s="212">
        <v>1.22</v>
      </c>
      <c r="I22" s="213">
        <v>1</v>
      </c>
      <c r="J22" s="214">
        <v>7579</v>
      </c>
      <c r="K22" s="214">
        <v>7579</v>
      </c>
      <c r="L22" s="215">
        <v>0.252</v>
      </c>
      <c r="M22" s="217">
        <f t="shared" si="2"/>
        <v>9.2463799999999985</v>
      </c>
      <c r="N22" s="216">
        <f t="shared" si="1"/>
        <v>9</v>
      </c>
      <c r="Z22" s="219"/>
    </row>
    <row r="23" spans="2:26" s="218" customFormat="1" ht="249.95" customHeight="1" thickBot="1" x14ac:dyDescent="1.55">
      <c r="B23" s="210">
        <v>17</v>
      </c>
      <c r="C23" s="425" t="s">
        <v>1284</v>
      </c>
      <c r="D23" s="426"/>
      <c r="E23" s="426"/>
      <c r="F23" s="427"/>
      <c r="G23" s="211" t="s">
        <v>29</v>
      </c>
      <c r="H23" s="212">
        <v>1.284</v>
      </c>
      <c r="I23" s="213">
        <v>0</v>
      </c>
      <c r="J23" s="214">
        <v>1814</v>
      </c>
      <c r="K23" s="214">
        <v>1814</v>
      </c>
      <c r="L23" s="215">
        <v>0</v>
      </c>
      <c r="M23" s="217">
        <f>H23*K23/1000</f>
        <v>2.3291759999999999</v>
      </c>
      <c r="N23" s="216">
        <f t="shared" si="1"/>
        <v>0</v>
      </c>
      <c r="Z23" s="219"/>
    </row>
    <row r="24" spans="2:26" s="218" customFormat="1" ht="249.95" customHeight="1" thickBot="1" x14ac:dyDescent="1.55">
      <c r="B24" s="210">
        <v>18</v>
      </c>
      <c r="C24" s="425" t="s">
        <v>1285</v>
      </c>
      <c r="D24" s="426"/>
      <c r="E24" s="426"/>
      <c r="F24" s="427"/>
      <c r="G24" s="211" t="s">
        <v>76</v>
      </c>
      <c r="H24" s="212">
        <v>1.22</v>
      </c>
      <c r="I24" s="213">
        <v>1</v>
      </c>
      <c r="J24" s="214">
        <v>7619</v>
      </c>
      <c r="K24" s="214">
        <v>7619</v>
      </c>
      <c r="L24" s="215">
        <v>0.252</v>
      </c>
      <c r="M24" s="217">
        <f t="shared" ref="M24" si="3">H24*K24/1000</f>
        <v>9.2951800000000002</v>
      </c>
      <c r="N24" s="216">
        <f t="shared" si="1"/>
        <v>9</v>
      </c>
      <c r="Z24" s="219"/>
    </row>
    <row r="25" spans="2:26" s="218" customFormat="1" ht="249.95" customHeight="1" thickBot="1" x14ac:dyDescent="1.55">
      <c r="B25" s="210">
        <v>19</v>
      </c>
      <c r="C25" s="514" t="s">
        <v>1286</v>
      </c>
      <c r="D25" s="515"/>
      <c r="E25" s="515"/>
      <c r="F25" s="516"/>
      <c r="G25" s="211" t="s">
        <v>1229</v>
      </c>
      <c r="H25" s="220">
        <f>4*0.266023</f>
        <v>1.064092</v>
      </c>
      <c r="I25" s="221">
        <v>0</v>
      </c>
      <c r="J25" s="214" t="s">
        <v>160</v>
      </c>
      <c r="K25" s="214" t="s">
        <v>160</v>
      </c>
      <c r="L25" s="215">
        <f>6*0.21*0.3+0.65*0.154</f>
        <v>0.47810000000000002</v>
      </c>
      <c r="M25" s="217">
        <f t="shared" ref="M25:M26" si="4">H25*I25</f>
        <v>0</v>
      </c>
      <c r="N25" s="216">
        <f t="shared" si="1"/>
        <v>0</v>
      </c>
      <c r="Z25" s="219"/>
    </row>
    <row r="26" spans="2:26" s="218" customFormat="1" ht="249.95" customHeight="1" thickBot="1" x14ac:dyDescent="1.55">
      <c r="B26" s="210">
        <v>20</v>
      </c>
      <c r="C26" s="514" t="s">
        <v>1287</v>
      </c>
      <c r="D26" s="515"/>
      <c r="E26" s="515"/>
      <c r="F26" s="516"/>
      <c r="G26" s="211" t="s">
        <v>1231</v>
      </c>
      <c r="H26" s="220">
        <f>4*(0.18057+0.293223)</f>
        <v>1.8951720000000001</v>
      </c>
      <c r="I26" s="221">
        <v>0</v>
      </c>
      <c r="J26" s="214" t="s">
        <v>160</v>
      </c>
      <c r="K26" s="214" t="s">
        <v>160</v>
      </c>
      <c r="L26" s="215">
        <f>8*0.3*0.21+0.247525</f>
        <v>0.751525</v>
      </c>
      <c r="M26" s="217">
        <f t="shared" si="4"/>
        <v>0</v>
      </c>
      <c r="N26" s="216">
        <f t="shared" si="1"/>
        <v>0</v>
      </c>
      <c r="Z26" s="219"/>
    </row>
    <row r="27" spans="2:26" s="218" customFormat="1" ht="249.95" customHeight="1" thickBot="1" x14ac:dyDescent="1.55">
      <c r="B27" s="210">
        <v>21</v>
      </c>
      <c r="C27" s="428" t="s">
        <v>1288</v>
      </c>
      <c r="D27" s="429"/>
      <c r="E27" s="429"/>
      <c r="F27" s="430"/>
      <c r="G27" s="222" t="s">
        <v>1218</v>
      </c>
      <c r="H27" s="223">
        <f>0.8*0.8</f>
        <v>0.64000000000000012</v>
      </c>
      <c r="I27" s="224">
        <v>0</v>
      </c>
      <c r="J27" s="214" t="s">
        <v>160</v>
      </c>
      <c r="K27" s="214" t="s">
        <v>160</v>
      </c>
      <c r="L27" s="225">
        <f>0.8*0.308</f>
        <v>0.24640000000000001</v>
      </c>
      <c r="M27" s="226">
        <v>0.64</v>
      </c>
      <c r="N27" s="227">
        <f>ROUND(M27*I27-L27*I27,1)</f>
        <v>0</v>
      </c>
      <c r="Z27" s="219"/>
    </row>
    <row r="28" spans="2:26" s="218" customFormat="1" ht="249.95" customHeight="1" thickBot="1" x14ac:dyDescent="1.55">
      <c r="B28" s="210">
        <v>22</v>
      </c>
      <c r="C28" s="428" t="s">
        <v>1289</v>
      </c>
      <c r="D28" s="429"/>
      <c r="E28" s="429"/>
      <c r="F28" s="430"/>
      <c r="G28" s="222" t="s">
        <v>1220</v>
      </c>
      <c r="H28" s="223">
        <v>3.58</v>
      </c>
      <c r="I28" s="224">
        <v>0</v>
      </c>
      <c r="J28" s="214" t="s">
        <v>160</v>
      </c>
      <c r="K28" s="214" t="s">
        <v>160</v>
      </c>
      <c r="L28" s="225">
        <f>1.9*0.308</f>
        <v>0.58519999999999994</v>
      </c>
      <c r="M28" s="226">
        <f>H28</f>
        <v>3.58</v>
      </c>
      <c r="N28" s="227">
        <f>ROUND(M28*I28-L28*I28,1)</f>
        <v>0</v>
      </c>
      <c r="Z28" s="219"/>
    </row>
    <row r="29" spans="2:26" s="218" customFormat="1" ht="249.95" customHeight="1" thickBot="1" x14ac:dyDescent="1.55">
      <c r="B29" s="210">
        <v>23</v>
      </c>
      <c r="C29" s="514" t="s">
        <v>1290</v>
      </c>
      <c r="D29" s="515"/>
      <c r="E29" s="515"/>
      <c r="F29" s="516"/>
      <c r="G29" s="211" t="s">
        <v>1178</v>
      </c>
      <c r="H29" s="220">
        <f>4*(0.23081)</f>
        <v>0.92323999999999995</v>
      </c>
      <c r="I29" s="221">
        <v>0</v>
      </c>
      <c r="J29" s="214" t="s">
        <v>160</v>
      </c>
      <c r="K29" s="214" t="s">
        <v>160</v>
      </c>
      <c r="L29" s="215">
        <f>0.37*0.308</f>
        <v>0.11395999999999999</v>
      </c>
      <c r="M29" s="217">
        <f t="shared" ref="M29:M30" si="5">H29*I29</f>
        <v>0</v>
      </c>
      <c r="N29" s="216">
        <f t="shared" ref="N29:N30" si="6">ROUND(M29*I29-I29*L29,1)</f>
        <v>0</v>
      </c>
      <c r="Z29" s="219"/>
    </row>
    <row r="30" spans="2:26" s="218" customFormat="1" ht="249.95" customHeight="1" thickBot="1" x14ac:dyDescent="1.55">
      <c r="B30" s="210">
        <v>24</v>
      </c>
      <c r="C30" s="514" t="s">
        <v>1291</v>
      </c>
      <c r="D30" s="515"/>
      <c r="E30" s="515"/>
      <c r="F30" s="516"/>
      <c r="G30" s="211" t="s">
        <v>1180</v>
      </c>
      <c r="H30" s="220">
        <f>4*(0.23081)</f>
        <v>0.92323999999999995</v>
      </c>
      <c r="I30" s="221">
        <v>0</v>
      </c>
      <c r="J30" s="214" t="s">
        <v>160</v>
      </c>
      <c r="K30" s="214" t="s">
        <v>160</v>
      </c>
      <c r="L30" s="215">
        <f>0.37*0.308</f>
        <v>0.11395999999999999</v>
      </c>
      <c r="M30" s="217">
        <f t="shared" si="5"/>
        <v>0</v>
      </c>
      <c r="N30" s="216">
        <f t="shared" si="6"/>
        <v>0</v>
      </c>
      <c r="Z30" s="219"/>
    </row>
    <row r="31" spans="2:26" s="218" customFormat="1" ht="249.95" customHeight="1" thickBot="1" x14ac:dyDescent="1.55">
      <c r="B31" s="210">
        <v>25</v>
      </c>
      <c r="C31" s="425" t="s">
        <v>203</v>
      </c>
      <c r="D31" s="426"/>
      <c r="E31" s="426"/>
      <c r="F31" s="427"/>
      <c r="G31" s="211" t="s">
        <v>182</v>
      </c>
      <c r="H31" s="212">
        <v>1.254</v>
      </c>
      <c r="I31" s="213">
        <v>6</v>
      </c>
      <c r="J31" s="214">
        <v>5460</v>
      </c>
      <c r="K31" s="214">
        <v>5460</v>
      </c>
      <c r="L31" s="215">
        <f>0.25*0.165</f>
        <v>4.1250000000000002E-2</v>
      </c>
      <c r="M31" s="217">
        <f>ROUNDUP(H31*K31/1000,2)</f>
        <v>6.85</v>
      </c>
      <c r="N31" s="217">
        <f t="shared" ref="N31:N32" si="7">M31*I31-L31*I31</f>
        <v>40.852499999999992</v>
      </c>
    </row>
    <row r="32" spans="2:26" s="218" customFormat="1" ht="249.95" customHeight="1" thickBot="1" x14ac:dyDescent="1.55">
      <c r="B32" s="210">
        <v>26</v>
      </c>
      <c r="C32" s="425" t="s">
        <v>516</v>
      </c>
      <c r="D32" s="426"/>
      <c r="E32" s="426"/>
      <c r="F32" s="427"/>
      <c r="G32" s="211" t="s">
        <v>914</v>
      </c>
      <c r="H32" s="212">
        <v>0.38119999999999998</v>
      </c>
      <c r="I32" s="213">
        <v>0</v>
      </c>
      <c r="J32" s="228" t="s">
        <v>514</v>
      </c>
      <c r="K32" s="228" t="s">
        <v>514</v>
      </c>
      <c r="L32" s="215">
        <f>0.165*0.25</f>
        <v>4.1250000000000002E-2</v>
      </c>
      <c r="M32" s="217">
        <f>H32</f>
        <v>0.38119999999999998</v>
      </c>
      <c r="N32" s="217">
        <f t="shared" si="7"/>
        <v>0</v>
      </c>
    </row>
    <row r="33" spans="2:18" s="218" customFormat="1" ht="249.95" customHeight="1" thickBot="1" x14ac:dyDescent="1.55">
      <c r="B33" s="210">
        <v>27</v>
      </c>
      <c r="C33" s="517" t="s">
        <v>1292</v>
      </c>
      <c r="D33" s="425" t="s">
        <v>191</v>
      </c>
      <c r="E33" s="426"/>
      <c r="F33" s="426"/>
      <c r="G33" s="211" t="s">
        <v>100</v>
      </c>
      <c r="H33" s="212">
        <v>2.19</v>
      </c>
      <c r="I33" s="213">
        <v>0</v>
      </c>
      <c r="J33" s="214">
        <v>5486</v>
      </c>
      <c r="K33" s="214">
        <v>5486</v>
      </c>
      <c r="L33" s="215">
        <v>0</v>
      </c>
      <c r="M33" s="216">
        <f t="shared" ref="M33:M38" si="8">ROUNDUP(H33*K33/1000,1)</f>
        <v>12.1</v>
      </c>
      <c r="N33" s="216">
        <f t="shared" ref="N33:N38" si="9">ROUND(M33*I33-I33*L33,1)</f>
        <v>0</v>
      </c>
    </row>
    <row r="34" spans="2:18" s="218" customFormat="1" ht="249.95" customHeight="1" thickBot="1" x14ac:dyDescent="1.55">
      <c r="B34" s="210">
        <v>28</v>
      </c>
      <c r="C34" s="518"/>
      <c r="D34" s="425" t="s">
        <v>1293</v>
      </c>
      <c r="E34" s="426"/>
      <c r="F34" s="426"/>
      <c r="G34" s="211" t="s">
        <v>97</v>
      </c>
      <c r="H34" s="212">
        <v>0.93400000000000005</v>
      </c>
      <c r="I34" s="213">
        <v>1</v>
      </c>
      <c r="J34" s="214">
        <v>1794</v>
      </c>
      <c r="K34" s="214">
        <v>1794</v>
      </c>
      <c r="L34" s="215">
        <v>0</v>
      </c>
      <c r="M34" s="216">
        <f t="shared" si="8"/>
        <v>1.7000000000000002</v>
      </c>
      <c r="N34" s="216">
        <f t="shared" si="9"/>
        <v>1.7</v>
      </c>
    </row>
    <row r="35" spans="2:18" s="218" customFormat="1" ht="249.95" customHeight="1" thickBot="1" x14ac:dyDescent="1.55">
      <c r="B35" s="210">
        <v>29</v>
      </c>
      <c r="C35" s="518"/>
      <c r="D35" s="425" t="s">
        <v>1294</v>
      </c>
      <c r="E35" s="426"/>
      <c r="F35" s="426"/>
      <c r="G35" s="211" t="s">
        <v>97</v>
      </c>
      <c r="H35" s="212">
        <v>0.93400000000000005</v>
      </c>
      <c r="I35" s="213">
        <v>2</v>
      </c>
      <c r="J35" s="214">
        <v>3124</v>
      </c>
      <c r="K35" s="214">
        <v>2983</v>
      </c>
      <c r="L35" s="215">
        <v>0</v>
      </c>
      <c r="M35" s="216">
        <f t="shared" si="8"/>
        <v>2.8000000000000003</v>
      </c>
      <c r="N35" s="216">
        <f t="shared" si="9"/>
        <v>5.6</v>
      </c>
    </row>
    <row r="36" spans="2:18" s="218" customFormat="1" ht="249.95" customHeight="1" thickBot="1" x14ac:dyDescent="1.55">
      <c r="B36" s="210">
        <v>30</v>
      </c>
      <c r="C36" s="517" t="s">
        <v>1295</v>
      </c>
      <c r="D36" s="425" t="s">
        <v>191</v>
      </c>
      <c r="E36" s="426"/>
      <c r="F36" s="426"/>
      <c r="G36" s="211" t="s">
        <v>100</v>
      </c>
      <c r="H36" s="212">
        <v>2.19</v>
      </c>
      <c r="I36" s="213">
        <v>0</v>
      </c>
      <c r="J36" s="214">
        <v>5486</v>
      </c>
      <c r="K36" s="214">
        <v>5486</v>
      </c>
      <c r="L36" s="215">
        <v>0</v>
      </c>
      <c r="M36" s="216">
        <f t="shared" si="8"/>
        <v>12.1</v>
      </c>
      <c r="N36" s="216">
        <f t="shared" si="9"/>
        <v>0</v>
      </c>
    </row>
    <row r="37" spans="2:18" s="218" customFormat="1" ht="249.95" customHeight="1" thickBot="1" x14ac:dyDescent="1.55">
      <c r="B37" s="210">
        <v>31</v>
      </c>
      <c r="C37" s="518"/>
      <c r="D37" s="425" t="s">
        <v>1296</v>
      </c>
      <c r="E37" s="426"/>
      <c r="F37" s="426"/>
      <c r="G37" s="211" t="s">
        <v>97</v>
      </c>
      <c r="H37" s="212">
        <v>0.93400000000000005</v>
      </c>
      <c r="I37" s="213">
        <v>1</v>
      </c>
      <c r="J37" s="214">
        <v>1794</v>
      </c>
      <c r="K37" s="214">
        <v>1794</v>
      </c>
      <c r="L37" s="215">
        <v>0</v>
      </c>
      <c r="M37" s="216">
        <f t="shared" si="8"/>
        <v>1.7000000000000002</v>
      </c>
      <c r="N37" s="216">
        <f t="shared" si="9"/>
        <v>1.7</v>
      </c>
    </row>
    <row r="38" spans="2:18" s="218" customFormat="1" ht="249.95" customHeight="1" thickBot="1" x14ac:dyDescent="1.55">
      <c r="B38" s="210">
        <v>32</v>
      </c>
      <c r="C38" s="518"/>
      <c r="D38" s="425" t="s">
        <v>1297</v>
      </c>
      <c r="E38" s="426"/>
      <c r="F38" s="426"/>
      <c r="G38" s="211" t="s">
        <v>97</v>
      </c>
      <c r="H38" s="212">
        <v>0.93400000000000005</v>
      </c>
      <c r="I38" s="213">
        <v>2</v>
      </c>
      <c r="J38" s="214">
        <v>3124</v>
      </c>
      <c r="K38" s="214">
        <v>2983</v>
      </c>
      <c r="L38" s="215">
        <v>0</v>
      </c>
      <c r="M38" s="216">
        <f t="shared" si="8"/>
        <v>2.8000000000000003</v>
      </c>
      <c r="N38" s="216">
        <f t="shared" si="9"/>
        <v>5.6</v>
      </c>
    </row>
    <row r="39" spans="2:18" s="50" customFormat="1" ht="279.75" customHeight="1" thickBot="1" x14ac:dyDescent="1.1000000000000001">
      <c r="B39" s="419" t="s">
        <v>30</v>
      </c>
      <c r="C39" s="420"/>
      <c r="D39" s="420"/>
      <c r="E39" s="420"/>
      <c r="F39" s="420"/>
      <c r="G39" s="420"/>
      <c r="H39" s="420"/>
      <c r="I39" s="420"/>
      <c r="J39" s="420"/>
      <c r="K39" s="420"/>
      <c r="L39" s="420"/>
      <c r="M39" s="421"/>
      <c r="N39" s="229">
        <f>SUM(N7:N38)</f>
        <v>111.16815999999999</v>
      </c>
    </row>
    <row r="40" spans="2:18" s="50" customFormat="1" ht="221.25" customHeight="1" thickBot="1" x14ac:dyDescent="1.1000000000000001">
      <c r="B40" s="513" t="s">
        <v>53</v>
      </c>
      <c r="C40" s="513"/>
      <c r="D40" s="513"/>
      <c r="E40" s="513"/>
      <c r="F40" s="513"/>
      <c r="G40" s="513"/>
      <c r="H40" s="513"/>
      <c r="I40" s="513"/>
      <c r="J40" s="513"/>
      <c r="K40" s="513"/>
      <c r="L40" s="513"/>
      <c r="M40" s="513"/>
      <c r="N40" s="88">
        <v>222.4</v>
      </c>
    </row>
    <row r="41" spans="2:18" s="207" customFormat="1" ht="189.75" customHeight="1" x14ac:dyDescent="0.25">
      <c r="B41" s="422" t="s">
        <v>320</v>
      </c>
      <c r="C41" s="422"/>
      <c r="D41" s="422"/>
      <c r="E41" s="422"/>
      <c r="F41" s="422"/>
      <c r="G41" s="422"/>
      <c r="H41" s="422"/>
      <c r="I41" s="422" t="s">
        <v>319</v>
      </c>
      <c r="J41" s="422"/>
      <c r="K41" s="422"/>
      <c r="L41" s="422"/>
      <c r="M41" s="422"/>
      <c r="N41" s="422"/>
    </row>
    <row r="42" spans="2:18" s="51" customFormat="1" ht="409.5" customHeight="1" thickBot="1" x14ac:dyDescent="1.1499999999999999">
      <c r="B42" s="423"/>
      <c r="C42" s="423"/>
      <c r="D42" s="423"/>
      <c r="E42" s="423"/>
      <c r="F42" s="423"/>
      <c r="G42" s="423"/>
      <c r="H42" s="423"/>
      <c r="I42" s="423"/>
      <c r="J42" s="423"/>
      <c r="K42" s="423"/>
      <c r="L42" s="423"/>
      <c r="M42" s="423"/>
      <c r="N42" s="423"/>
    </row>
    <row r="43" spans="2:18" s="58" customFormat="1" ht="129.75" customHeight="1" thickBot="1" x14ac:dyDescent="1.1499999999999999">
      <c r="B43" s="53" t="s">
        <v>45</v>
      </c>
      <c r="C43" s="54"/>
      <c r="D43" s="54"/>
      <c r="E43" s="54"/>
      <c r="F43" s="54"/>
      <c r="G43" s="54"/>
      <c r="H43" s="54"/>
      <c r="I43" s="54"/>
      <c r="J43" s="54"/>
      <c r="K43" s="54"/>
      <c r="L43" s="54"/>
      <c r="M43" s="54"/>
      <c r="N43" s="55"/>
      <c r="O43" s="56"/>
      <c r="P43" s="68"/>
      <c r="Q43" s="35"/>
      <c r="R43" s="35"/>
    </row>
    <row r="44" spans="2:18" s="51" customFormat="1" ht="174.95" customHeight="1" x14ac:dyDescent="1.1000000000000001"/>
  </sheetData>
  <mergeCells count="45">
    <mergeCell ref="C6:G6"/>
    <mergeCell ref="B2:F3"/>
    <mergeCell ref="G2:K3"/>
    <mergeCell ref="L2:N3"/>
    <mergeCell ref="B4:N4"/>
    <mergeCell ref="B5:N5"/>
    <mergeCell ref="C17:F17"/>
    <mergeCell ref="C7:C11"/>
    <mergeCell ref="D7:F7"/>
    <mergeCell ref="D8:F8"/>
    <mergeCell ref="D9:F9"/>
    <mergeCell ref="D10:F10"/>
    <mergeCell ref="D11:F11"/>
    <mergeCell ref="C12:F12"/>
    <mergeCell ref="C13:F13"/>
    <mergeCell ref="C14:F14"/>
    <mergeCell ref="C15:F15"/>
    <mergeCell ref="C16:F16"/>
    <mergeCell ref="C29:F29"/>
    <mergeCell ref="C18:F18"/>
    <mergeCell ref="C19:F19"/>
    <mergeCell ref="C20:F20"/>
    <mergeCell ref="C21:F21"/>
    <mergeCell ref="C22:F22"/>
    <mergeCell ref="C23:F23"/>
    <mergeCell ref="C24:F24"/>
    <mergeCell ref="C25:F25"/>
    <mergeCell ref="C26:F26"/>
    <mergeCell ref="C27:F27"/>
    <mergeCell ref="C28:F28"/>
    <mergeCell ref="B41:H42"/>
    <mergeCell ref="I41:N42"/>
    <mergeCell ref="B40:M40"/>
    <mergeCell ref="C30:F30"/>
    <mergeCell ref="C31:F31"/>
    <mergeCell ref="C32:F32"/>
    <mergeCell ref="C33:C35"/>
    <mergeCell ref="D33:F33"/>
    <mergeCell ref="D34:F34"/>
    <mergeCell ref="D35:F35"/>
    <mergeCell ref="C36:C38"/>
    <mergeCell ref="D36:F36"/>
    <mergeCell ref="D37:F37"/>
    <mergeCell ref="D38:F38"/>
    <mergeCell ref="B39:M39"/>
  </mergeCells>
  <printOptions horizontalCentered="1"/>
  <pageMargins left="0.25" right="0.25" top="1" bottom="1" header="0.5" footer="0.255"/>
  <pageSetup paperSize="9" scale="10" orientation="portrait" r:id="rId1"/>
  <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pageSetUpPr fitToPage="1"/>
  </sheetPr>
  <dimension ref="A1:AG35"/>
  <sheetViews>
    <sheetView rightToLeft="1" view="pageBreakPreview" topLeftCell="A4"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5" max="15" width="12.8554687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1304</v>
      </c>
      <c r="G11" s="332"/>
      <c r="H11" s="332"/>
      <c r="I11" s="333"/>
      <c r="J11" s="331" t="s">
        <v>1311</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824</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1306</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9.75" customHeight="1" thickBot="1" x14ac:dyDescent="0.3">
      <c r="B27" s="398"/>
      <c r="C27" s="401"/>
      <c r="D27" s="402"/>
      <c r="E27" s="401"/>
      <c r="F27" s="402"/>
      <c r="G27" s="402"/>
      <c r="H27" s="404"/>
      <c r="I27" s="401"/>
      <c r="J27" s="404"/>
      <c r="K27" s="401"/>
      <c r="L27" s="402"/>
      <c r="M27" s="404"/>
    </row>
    <row r="28" spans="2:15" ht="36" customHeight="1" x14ac:dyDescent="0.25">
      <c r="B28" s="405">
        <v>17</v>
      </c>
      <c r="C28" s="312">
        <v>641903107</v>
      </c>
      <c r="D28" s="313"/>
      <c r="E28" s="322" t="s">
        <v>826</v>
      </c>
      <c r="F28" s="323"/>
      <c r="G28" s="323"/>
      <c r="H28" s="324"/>
      <c r="I28" s="318" t="s">
        <v>1305</v>
      </c>
      <c r="J28" s="319"/>
      <c r="K28" s="322" t="s">
        <v>16</v>
      </c>
      <c r="L28" s="323"/>
      <c r="M28" s="324"/>
    </row>
    <row r="29" spans="2:15" ht="45" customHeight="1" thickBot="1" x14ac:dyDescent="0.3">
      <c r="B29" s="406"/>
      <c r="C29" s="314"/>
      <c r="D29" s="315"/>
      <c r="E29" s="328"/>
      <c r="F29" s="329"/>
      <c r="G29" s="329"/>
      <c r="H29" s="330"/>
      <c r="I29" s="320"/>
      <c r="J29" s="321"/>
      <c r="K29" s="328"/>
      <c r="L29" s="329"/>
      <c r="M29" s="330"/>
      <c r="O29" s="192"/>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20" customFormat="1" ht="25.5" customHeight="1" thickBot="1" x14ac:dyDescent="0.3">
      <c r="A35" s="21"/>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2407425"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2407425" r:id="rId4"/>
      </mc:Fallback>
    </mc:AlternateContent>
  </oleObjects>
  <mc:AlternateContent xmlns:mc="http://schemas.openxmlformats.org/markup-compatibility/2006">
    <mc:Choice Requires="x14">
      <controls>
        <mc:AlternateContent xmlns:mc="http://schemas.openxmlformats.org/markup-compatibility/2006">
          <mc:Choice Requires="x14">
            <control shapeId="2407426"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2407427"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2407428"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2407429"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2407430"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249977111117893"/>
  </sheetPr>
  <dimension ref="B1:CB44"/>
  <sheetViews>
    <sheetView rightToLeft="1" view="pageBreakPreview" topLeftCell="A22" zoomScale="10" zoomScaleNormal="100" zoomScaleSheetLayoutView="10" workbookViewId="0">
      <selection activeCell="A40" sqref="A40:XFD40"/>
    </sheetView>
  </sheetViews>
  <sheetFormatPr defaultRowHeight="23.25" x14ac:dyDescent="0.35"/>
  <cols>
    <col min="2" max="2" width="25.7109375" customWidth="1"/>
    <col min="3" max="3" width="32" customWidth="1"/>
    <col min="4" max="4" width="20.42578125" customWidth="1"/>
    <col min="5" max="5" width="44.5703125" customWidth="1"/>
    <col min="6" max="6" width="103.5703125" style="5" customWidth="1"/>
    <col min="7" max="7" width="170.140625" bestFit="1" customWidth="1"/>
    <col min="8" max="8" width="71.42578125" bestFit="1" customWidth="1"/>
    <col min="9" max="9" width="25.85546875" bestFit="1" customWidth="1"/>
    <col min="10" max="10" width="75.140625" bestFit="1" customWidth="1"/>
    <col min="11" max="11" width="95.42578125" bestFit="1" customWidth="1"/>
    <col min="12" max="12" width="105.855468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44.42578125" bestFit="1" customWidth="1"/>
  </cols>
  <sheetData>
    <row r="1" spans="2:80" ht="24" thickBot="1" x14ac:dyDescent="0.4"/>
    <row r="2" spans="2:80" ht="234" customHeight="1" x14ac:dyDescent="0.25">
      <c r="B2" s="440"/>
      <c r="C2" s="440"/>
      <c r="D2" s="440"/>
      <c r="E2" s="440"/>
      <c r="F2" s="440"/>
      <c r="G2" s="520" t="s">
        <v>1300</v>
      </c>
      <c r="H2" s="520"/>
      <c r="I2" s="520"/>
      <c r="J2" s="520"/>
      <c r="K2" s="520"/>
      <c r="L2" s="440"/>
      <c r="M2" s="440"/>
      <c r="N2" s="440"/>
    </row>
    <row r="3" spans="2:80" ht="353.25" customHeight="1" thickBot="1" x14ac:dyDescent="0.3">
      <c r="B3" s="441"/>
      <c r="C3" s="441"/>
      <c r="D3" s="441"/>
      <c r="E3" s="441"/>
      <c r="F3" s="441"/>
      <c r="G3" s="521"/>
      <c r="H3" s="521"/>
      <c r="I3" s="521"/>
      <c r="J3" s="521"/>
      <c r="K3" s="521"/>
      <c r="L3" s="441"/>
      <c r="M3" s="441"/>
      <c r="N3" s="441"/>
    </row>
    <row r="4" spans="2:80" ht="181.5" customHeight="1" thickBot="1" x14ac:dyDescent="0.3">
      <c r="B4" s="522" t="s">
        <v>823</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80" ht="180.7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80" s="35" customFormat="1" ht="165.75" customHeight="1" thickBot="1" x14ac:dyDescent="1.1499999999999999">
      <c r="B6" s="208" t="s">
        <v>9</v>
      </c>
      <c r="C6" s="434" t="s">
        <v>11</v>
      </c>
      <c r="D6" s="435"/>
      <c r="E6" s="435"/>
      <c r="F6" s="435"/>
      <c r="G6" s="436"/>
      <c r="H6" s="208" t="s">
        <v>122</v>
      </c>
      <c r="I6" s="208" t="s">
        <v>23</v>
      </c>
      <c r="J6" s="208" t="s">
        <v>24</v>
      </c>
      <c r="K6" s="208" t="s">
        <v>121</v>
      </c>
      <c r="L6" s="208" t="s">
        <v>183</v>
      </c>
      <c r="M6" s="208" t="s">
        <v>181</v>
      </c>
      <c r="N6" s="208" t="s">
        <v>124</v>
      </c>
      <c r="Z6" s="209"/>
      <c r="CB6" s="35" t="s">
        <v>1312</v>
      </c>
    </row>
    <row r="7" spans="2:80" s="218" customFormat="1" ht="249.95" customHeight="1" thickBot="1" x14ac:dyDescent="1.55">
      <c r="B7" s="210">
        <v>1</v>
      </c>
      <c r="C7" s="517" t="s">
        <v>1270</v>
      </c>
      <c r="D7" s="425" t="s">
        <v>1271</v>
      </c>
      <c r="E7" s="426"/>
      <c r="F7" s="426"/>
      <c r="G7" s="211" t="s">
        <v>76</v>
      </c>
      <c r="H7" s="212">
        <v>1.22</v>
      </c>
      <c r="I7" s="213">
        <v>1</v>
      </c>
      <c r="J7" s="214">
        <v>4586</v>
      </c>
      <c r="K7" s="214">
        <v>4586</v>
      </c>
      <c r="L7" s="215">
        <f>2*0.21*0.3+0.154*0.21</f>
        <v>0.15834000000000001</v>
      </c>
      <c r="M7" s="216">
        <f>ROUNDUP(H7*K7/1000,1)</f>
        <v>5.6</v>
      </c>
      <c r="N7" s="217">
        <f t="shared" ref="N7:N11" si="0">M7*I7-L7*I7</f>
        <v>5.4416599999999997</v>
      </c>
    </row>
    <row r="8" spans="2:80" s="218" customFormat="1" ht="249.95" customHeight="1" thickBot="1" x14ac:dyDescent="1.55">
      <c r="B8" s="210">
        <v>2</v>
      </c>
      <c r="C8" s="518"/>
      <c r="D8" s="425" t="s">
        <v>1272</v>
      </c>
      <c r="E8" s="426"/>
      <c r="F8" s="426"/>
      <c r="G8" s="211" t="s">
        <v>76</v>
      </c>
      <c r="H8" s="212">
        <v>1.22</v>
      </c>
      <c r="I8" s="213">
        <v>1</v>
      </c>
      <c r="J8" s="214">
        <v>4586</v>
      </c>
      <c r="K8" s="214">
        <v>4586</v>
      </c>
      <c r="L8" s="215">
        <f>2*0.21*0.3</f>
        <v>0.126</v>
      </c>
      <c r="M8" s="216">
        <f>ROUNDUP(H8*K8/1000,1)</f>
        <v>5.6</v>
      </c>
      <c r="N8" s="217">
        <f t="shared" si="0"/>
        <v>5.4739999999999993</v>
      </c>
    </row>
    <row r="9" spans="2:80" s="218" customFormat="1" ht="249.95" customHeight="1" thickBot="1" x14ac:dyDescent="1.55">
      <c r="B9" s="210">
        <v>3</v>
      </c>
      <c r="C9" s="518"/>
      <c r="D9" s="425" t="s">
        <v>1273</v>
      </c>
      <c r="E9" s="426"/>
      <c r="F9" s="426"/>
      <c r="G9" s="211" t="s">
        <v>35</v>
      </c>
      <c r="H9" s="212">
        <v>0.94399999999999995</v>
      </c>
      <c r="I9" s="213">
        <v>1</v>
      </c>
      <c r="J9" s="214">
        <v>2948</v>
      </c>
      <c r="K9" s="214">
        <v>2771</v>
      </c>
      <c r="L9" s="215">
        <v>0</v>
      </c>
      <c r="M9" s="216">
        <f>ROUNDUP(H9*K9/1000,1)</f>
        <v>2.7</v>
      </c>
      <c r="N9" s="217">
        <f t="shared" si="0"/>
        <v>2.7</v>
      </c>
    </row>
    <row r="10" spans="2:80" s="218" customFormat="1" ht="249.95" customHeight="1" thickBot="1" x14ac:dyDescent="1.55">
      <c r="B10" s="210">
        <v>4</v>
      </c>
      <c r="C10" s="518"/>
      <c r="D10" s="425" t="s">
        <v>1274</v>
      </c>
      <c r="E10" s="426"/>
      <c r="F10" s="426"/>
      <c r="G10" s="211" t="s">
        <v>35</v>
      </c>
      <c r="H10" s="212">
        <v>0.94399999999999995</v>
      </c>
      <c r="I10" s="213">
        <v>1</v>
      </c>
      <c r="J10" s="214">
        <v>2593</v>
      </c>
      <c r="K10" s="214">
        <v>2411</v>
      </c>
      <c r="L10" s="215">
        <v>0</v>
      </c>
      <c r="M10" s="216">
        <f>ROUNDUP(H10*K10/1000,1)</f>
        <v>2.3000000000000003</v>
      </c>
      <c r="N10" s="217">
        <f t="shared" si="0"/>
        <v>2.3000000000000003</v>
      </c>
    </row>
    <row r="11" spans="2:80" s="218" customFormat="1" ht="249.95" customHeight="1" thickBot="1" x14ac:dyDescent="1.55">
      <c r="B11" s="210">
        <v>5</v>
      </c>
      <c r="C11" s="518"/>
      <c r="D11" s="425" t="s">
        <v>1275</v>
      </c>
      <c r="E11" s="426"/>
      <c r="F11" s="426"/>
      <c r="G11" s="211" t="s">
        <v>35</v>
      </c>
      <c r="H11" s="212">
        <v>0.94399999999999995</v>
      </c>
      <c r="I11" s="213">
        <v>1</v>
      </c>
      <c r="J11" s="214">
        <v>1629</v>
      </c>
      <c r="K11" s="214">
        <v>1629</v>
      </c>
      <c r="L11" s="215">
        <v>0</v>
      </c>
      <c r="M11" s="216">
        <f>ROUNDUP(H11*K11/1000,1)</f>
        <v>1.6</v>
      </c>
      <c r="N11" s="217">
        <f t="shared" si="0"/>
        <v>1.6</v>
      </c>
    </row>
    <row r="12" spans="2:80" s="218" customFormat="1" ht="249.95" customHeight="1" thickBot="1" x14ac:dyDescent="1.55">
      <c r="B12" s="210">
        <v>6</v>
      </c>
      <c r="C12" s="519" t="s">
        <v>1276</v>
      </c>
      <c r="D12" s="426"/>
      <c r="E12" s="426"/>
      <c r="F12" s="427"/>
      <c r="G12" s="211" t="s">
        <v>27</v>
      </c>
      <c r="H12" s="212">
        <v>1.8280000000000001</v>
      </c>
      <c r="I12" s="213">
        <v>1</v>
      </c>
      <c r="J12" s="214">
        <f>6096</f>
        <v>6096</v>
      </c>
      <c r="K12" s="214">
        <f>6096</f>
        <v>6096</v>
      </c>
      <c r="L12" s="215">
        <f>0.85*0.308+1/4*0.308*0.85+0.37*0.308</f>
        <v>0.44120999999999999</v>
      </c>
      <c r="M12" s="217">
        <f>K12*H12/1000</f>
        <v>11.143488000000001</v>
      </c>
      <c r="N12" s="216">
        <f t="shared" ref="N12:N26" si="1">ROUND(M12*I12-I12*L12,1)</f>
        <v>10.7</v>
      </c>
      <c r="Z12" s="219"/>
    </row>
    <row r="13" spans="2:80" s="218" customFormat="1" ht="249.95" customHeight="1" thickBot="1" x14ac:dyDescent="1.55">
      <c r="B13" s="210">
        <v>7</v>
      </c>
      <c r="C13" s="519" t="s">
        <v>1277</v>
      </c>
      <c r="D13" s="426"/>
      <c r="E13" s="426"/>
      <c r="F13" s="427"/>
      <c r="G13" s="211" t="s">
        <v>27</v>
      </c>
      <c r="H13" s="212">
        <v>1.8280000000000001</v>
      </c>
      <c r="I13" s="213">
        <v>1</v>
      </c>
      <c r="J13" s="214">
        <f>6096</f>
        <v>6096</v>
      </c>
      <c r="K13" s="214">
        <f>6096</f>
        <v>6096</v>
      </c>
      <c r="L13" s="215">
        <f>0.25*0.308*0.85+0.023936+0.37*0.21</f>
        <v>0.16708599999999998</v>
      </c>
      <c r="M13" s="217">
        <f>K13*H13/1000</f>
        <v>11.143488000000001</v>
      </c>
      <c r="N13" s="216">
        <f t="shared" si="1"/>
        <v>11</v>
      </c>
      <c r="Z13" s="219"/>
    </row>
    <row r="14" spans="2:80" s="218" customFormat="1" ht="249.95" customHeight="1" thickBot="1" x14ac:dyDescent="1.55">
      <c r="B14" s="210">
        <v>8</v>
      </c>
      <c r="C14" s="425" t="s">
        <v>1223</v>
      </c>
      <c r="D14" s="426"/>
      <c r="E14" s="426"/>
      <c r="F14" s="427"/>
      <c r="G14" s="211" t="s">
        <v>35</v>
      </c>
      <c r="H14" s="212">
        <v>0.94399999999999995</v>
      </c>
      <c r="I14" s="213">
        <v>2</v>
      </c>
      <c r="J14" s="214">
        <v>1510</v>
      </c>
      <c r="K14" s="214">
        <v>1510</v>
      </c>
      <c r="L14" s="215">
        <v>0</v>
      </c>
      <c r="M14" s="217">
        <f t="shared" ref="M14:M22" si="2">H14*K14/1000</f>
        <v>1.4254399999999998</v>
      </c>
      <c r="N14" s="216">
        <f t="shared" si="1"/>
        <v>2.9</v>
      </c>
      <c r="Z14" s="219"/>
    </row>
    <row r="15" spans="2:80" s="218" customFormat="1" ht="249.95" customHeight="1" thickBot="1" x14ac:dyDescent="1.55">
      <c r="B15" s="210">
        <v>9</v>
      </c>
      <c r="C15" s="425" t="s">
        <v>1224</v>
      </c>
      <c r="D15" s="426"/>
      <c r="E15" s="426"/>
      <c r="F15" s="427"/>
      <c r="G15" s="211" t="s">
        <v>35</v>
      </c>
      <c r="H15" s="212">
        <v>0.94399999999999995</v>
      </c>
      <c r="I15" s="213">
        <v>1</v>
      </c>
      <c r="J15" s="214">
        <v>2402</v>
      </c>
      <c r="K15" s="214">
        <v>2251</v>
      </c>
      <c r="L15" s="215">
        <v>0</v>
      </c>
      <c r="M15" s="217">
        <f t="shared" si="2"/>
        <v>2.1249440000000002</v>
      </c>
      <c r="N15" s="216">
        <f t="shared" si="1"/>
        <v>2.1</v>
      </c>
      <c r="Z15" s="219"/>
    </row>
    <row r="16" spans="2:80" s="218" customFormat="1" ht="249.95" customHeight="1" thickBot="1" x14ac:dyDescent="1.55">
      <c r="B16" s="210">
        <v>10</v>
      </c>
      <c r="C16" s="425" t="s">
        <v>1227</v>
      </c>
      <c r="D16" s="426"/>
      <c r="E16" s="426"/>
      <c r="F16" s="427"/>
      <c r="G16" s="211" t="s">
        <v>29</v>
      </c>
      <c r="H16" s="212">
        <v>1.284</v>
      </c>
      <c r="I16" s="213">
        <v>1</v>
      </c>
      <c r="J16" s="214">
        <v>1510</v>
      </c>
      <c r="K16" s="214">
        <v>1510</v>
      </c>
      <c r="L16" s="215">
        <v>0</v>
      </c>
      <c r="M16" s="217">
        <f t="shared" si="2"/>
        <v>1.9388400000000001</v>
      </c>
      <c r="N16" s="216">
        <f t="shared" si="1"/>
        <v>1.9</v>
      </c>
      <c r="Z16" s="219"/>
    </row>
    <row r="17" spans="2:26" s="218" customFormat="1" ht="249.95" customHeight="1" thickBot="1" x14ac:dyDescent="1.55">
      <c r="B17" s="210">
        <v>11</v>
      </c>
      <c r="C17" s="425" t="s">
        <v>1278</v>
      </c>
      <c r="D17" s="426"/>
      <c r="E17" s="426"/>
      <c r="F17" s="427"/>
      <c r="G17" s="211" t="s">
        <v>35</v>
      </c>
      <c r="H17" s="212">
        <v>0.94399999999999995</v>
      </c>
      <c r="I17" s="213">
        <v>1</v>
      </c>
      <c r="J17" s="214">
        <v>1112</v>
      </c>
      <c r="K17" s="214">
        <v>1029</v>
      </c>
      <c r="L17" s="215">
        <v>0</v>
      </c>
      <c r="M17" s="217">
        <f t="shared" si="2"/>
        <v>0.97137600000000002</v>
      </c>
      <c r="N17" s="216">
        <f t="shared" si="1"/>
        <v>1</v>
      </c>
      <c r="Z17" s="219"/>
    </row>
    <row r="18" spans="2:26" s="218" customFormat="1" ht="249.95" customHeight="1" thickBot="1" x14ac:dyDescent="1.55">
      <c r="B18" s="210">
        <v>12</v>
      </c>
      <c r="C18" s="425" t="s">
        <v>1279</v>
      </c>
      <c r="D18" s="426"/>
      <c r="E18" s="426"/>
      <c r="F18" s="427"/>
      <c r="G18" s="211" t="s">
        <v>35</v>
      </c>
      <c r="H18" s="212">
        <v>0.94399999999999995</v>
      </c>
      <c r="I18" s="213">
        <v>1</v>
      </c>
      <c r="J18" s="214">
        <v>1127</v>
      </c>
      <c r="K18" s="214">
        <v>1046</v>
      </c>
      <c r="L18" s="215">
        <v>0</v>
      </c>
      <c r="M18" s="217">
        <f t="shared" si="2"/>
        <v>0.98742399999999997</v>
      </c>
      <c r="N18" s="216">
        <f t="shared" si="1"/>
        <v>1</v>
      </c>
      <c r="Z18" s="219"/>
    </row>
    <row r="19" spans="2:26" s="218" customFormat="1" ht="249.95" customHeight="1" thickBot="1" x14ac:dyDescent="1.55">
      <c r="B19" s="210">
        <v>13</v>
      </c>
      <c r="C19" s="425" t="s">
        <v>1280</v>
      </c>
      <c r="D19" s="426"/>
      <c r="E19" s="426"/>
      <c r="F19" s="427"/>
      <c r="G19" s="211" t="s">
        <v>35</v>
      </c>
      <c r="H19" s="212">
        <v>0.94399999999999995</v>
      </c>
      <c r="I19" s="213">
        <v>1</v>
      </c>
      <c r="J19" s="214">
        <v>2383</v>
      </c>
      <c r="K19" s="214">
        <v>2234</v>
      </c>
      <c r="L19" s="215">
        <v>0</v>
      </c>
      <c r="M19" s="217">
        <f t="shared" si="2"/>
        <v>2.1088959999999997</v>
      </c>
      <c r="N19" s="216">
        <f t="shared" si="1"/>
        <v>2.1</v>
      </c>
      <c r="Z19" s="219"/>
    </row>
    <row r="20" spans="2:26" s="218" customFormat="1" ht="249.95" customHeight="1" thickBot="1" x14ac:dyDescent="1.55">
      <c r="B20" s="210">
        <v>14</v>
      </c>
      <c r="C20" s="425" t="s">
        <v>1281</v>
      </c>
      <c r="D20" s="426"/>
      <c r="E20" s="426"/>
      <c r="F20" s="427"/>
      <c r="G20" s="211" t="s">
        <v>35</v>
      </c>
      <c r="H20" s="212">
        <v>0.94399999999999995</v>
      </c>
      <c r="I20" s="213">
        <v>1</v>
      </c>
      <c r="J20" s="214">
        <v>2415</v>
      </c>
      <c r="K20" s="214">
        <v>2253</v>
      </c>
      <c r="L20" s="215">
        <v>0</v>
      </c>
      <c r="M20" s="217">
        <f t="shared" si="2"/>
        <v>2.1268319999999998</v>
      </c>
      <c r="N20" s="216">
        <f t="shared" si="1"/>
        <v>2.1</v>
      </c>
      <c r="Z20" s="219"/>
    </row>
    <row r="21" spans="2:26" s="218" customFormat="1" ht="249.95" customHeight="1" thickBot="1" x14ac:dyDescent="1.55">
      <c r="B21" s="210">
        <v>15</v>
      </c>
      <c r="C21" s="425" t="s">
        <v>1282</v>
      </c>
      <c r="D21" s="426"/>
      <c r="E21" s="426"/>
      <c r="F21" s="427"/>
      <c r="G21" s="211" t="s">
        <v>76</v>
      </c>
      <c r="H21" s="212">
        <v>1.22</v>
      </c>
      <c r="I21" s="213">
        <v>1</v>
      </c>
      <c r="J21" s="214">
        <v>7619</v>
      </c>
      <c r="K21" s="214">
        <v>7619</v>
      </c>
      <c r="L21" s="215">
        <v>0.252</v>
      </c>
      <c r="M21" s="217">
        <f t="shared" si="2"/>
        <v>9.2951800000000002</v>
      </c>
      <c r="N21" s="216">
        <f t="shared" si="1"/>
        <v>9</v>
      </c>
      <c r="Z21" s="219"/>
    </row>
    <row r="22" spans="2:26" s="218" customFormat="1" ht="249.95" customHeight="1" thickBot="1" x14ac:dyDescent="1.55">
      <c r="B22" s="210">
        <v>16</v>
      </c>
      <c r="C22" s="425" t="s">
        <v>1283</v>
      </c>
      <c r="D22" s="426"/>
      <c r="E22" s="426"/>
      <c r="F22" s="427"/>
      <c r="G22" s="211" t="s">
        <v>76</v>
      </c>
      <c r="H22" s="212">
        <v>1.22</v>
      </c>
      <c r="I22" s="213">
        <v>1</v>
      </c>
      <c r="J22" s="214">
        <v>7579</v>
      </c>
      <c r="K22" s="214">
        <v>7579</v>
      </c>
      <c r="L22" s="215">
        <v>0.252</v>
      </c>
      <c r="M22" s="217">
        <f t="shared" si="2"/>
        <v>9.2463799999999985</v>
      </c>
      <c r="N22" s="216">
        <f t="shared" si="1"/>
        <v>9</v>
      </c>
      <c r="Z22" s="219"/>
    </row>
    <row r="23" spans="2:26" s="218" customFormat="1" ht="249.95" customHeight="1" thickBot="1" x14ac:dyDescent="1.55">
      <c r="B23" s="210">
        <v>17</v>
      </c>
      <c r="C23" s="425" t="s">
        <v>1284</v>
      </c>
      <c r="D23" s="426"/>
      <c r="E23" s="426"/>
      <c r="F23" s="427"/>
      <c r="G23" s="211" t="s">
        <v>29</v>
      </c>
      <c r="H23" s="212">
        <v>1.284</v>
      </c>
      <c r="I23" s="213">
        <v>1</v>
      </c>
      <c r="J23" s="214">
        <v>1814</v>
      </c>
      <c r="K23" s="214">
        <v>1814</v>
      </c>
      <c r="L23" s="215">
        <v>0</v>
      </c>
      <c r="M23" s="217">
        <f>H23*K23/1000</f>
        <v>2.3291759999999999</v>
      </c>
      <c r="N23" s="216">
        <f t="shared" si="1"/>
        <v>2.2999999999999998</v>
      </c>
      <c r="Z23" s="219"/>
    </row>
    <row r="24" spans="2:26" s="218" customFormat="1" ht="249.95" customHeight="1" thickBot="1" x14ac:dyDescent="1.55">
      <c r="B24" s="210">
        <v>18</v>
      </c>
      <c r="C24" s="425" t="s">
        <v>1285</v>
      </c>
      <c r="D24" s="426"/>
      <c r="E24" s="426"/>
      <c r="F24" s="427"/>
      <c r="G24" s="211" t="s">
        <v>76</v>
      </c>
      <c r="H24" s="212">
        <v>1.22</v>
      </c>
      <c r="I24" s="213">
        <v>1</v>
      </c>
      <c r="J24" s="214">
        <v>7619</v>
      </c>
      <c r="K24" s="214">
        <v>7619</v>
      </c>
      <c r="L24" s="215">
        <v>0.252</v>
      </c>
      <c r="M24" s="217">
        <f t="shared" ref="M24" si="3">H24*K24/1000</f>
        <v>9.2951800000000002</v>
      </c>
      <c r="N24" s="216">
        <f t="shared" si="1"/>
        <v>9</v>
      </c>
      <c r="Z24" s="219"/>
    </row>
    <row r="25" spans="2:26" s="218" customFormat="1" ht="249.95" customHeight="1" thickBot="1" x14ac:dyDescent="1.55">
      <c r="B25" s="210">
        <v>19</v>
      </c>
      <c r="C25" s="514" t="s">
        <v>1286</v>
      </c>
      <c r="D25" s="515"/>
      <c r="E25" s="515"/>
      <c r="F25" s="516"/>
      <c r="G25" s="211" t="s">
        <v>1229</v>
      </c>
      <c r="H25" s="220">
        <f>4*0.266023</f>
        <v>1.064092</v>
      </c>
      <c r="I25" s="221">
        <v>1</v>
      </c>
      <c r="J25" s="214" t="s">
        <v>160</v>
      </c>
      <c r="K25" s="214" t="s">
        <v>160</v>
      </c>
      <c r="L25" s="215">
        <f>6*0.21*0.3+0.65*0.154</f>
        <v>0.47810000000000002</v>
      </c>
      <c r="M25" s="217">
        <f t="shared" ref="M25:M26" si="4">H25*I25</f>
        <v>1.064092</v>
      </c>
      <c r="N25" s="216">
        <f t="shared" si="1"/>
        <v>0.6</v>
      </c>
      <c r="Z25" s="219"/>
    </row>
    <row r="26" spans="2:26" s="218" customFormat="1" ht="249.95" customHeight="1" thickBot="1" x14ac:dyDescent="1.55">
      <c r="B26" s="210">
        <v>20</v>
      </c>
      <c r="C26" s="514" t="s">
        <v>1287</v>
      </c>
      <c r="D26" s="515"/>
      <c r="E26" s="515"/>
      <c r="F26" s="516"/>
      <c r="G26" s="211" t="s">
        <v>1231</v>
      </c>
      <c r="H26" s="220">
        <f>4*(0.18057+0.293223)</f>
        <v>1.8951720000000001</v>
      </c>
      <c r="I26" s="221">
        <v>1</v>
      </c>
      <c r="J26" s="214" t="s">
        <v>160</v>
      </c>
      <c r="K26" s="214" t="s">
        <v>160</v>
      </c>
      <c r="L26" s="215">
        <f>8*0.3*0.21+0.247525</f>
        <v>0.751525</v>
      </c>
      <c r="M26" s="217">
        <f t="shared" si="4"/>
        <v>1.8951720000000001</v>
      </c>
      <c r="N26" s="216">
        <f t="shared" si="1"/>
        <v>1.1000000000000001</v>
      </c>
      <c r="Z26" s="219"/>
    </row>
    <row r="27" spans="2:26" s="218" customFormat="1" ht="249.95" customHeight="1" thickBot="1" x14ac:dyDescent="1.55">
      <c r="B27" s="210">
        <v>21</v>
      </c>
      <c r="C27" s="428" t="s">
        <v>1288</v>
      </c>
      <c r="D27" s="429"/>
      <c r="E27" s="429"/>
      <c r="F27" s="430"/>
      <c r="G27" s="222" t="s">
        <v>1218</v>
      </c>
      <c r="H27" s="223">
        <f>0.8*0.8</f>
        <v>0.64000000000000012</v>
      </c>
      <c r="I27" s="224">
        <v>1</v>
      </c>
      <c r="J27" s="214" t="s">
        <v>160</v>
      </c>
      <c r="K27" s="214" t="s">
        <v>160</v>
      </c>
      <c r="L27" s="225">
        <f>0.8*0.308</f>
        <v>0.24640000000000001</v>
      </c>
      <c r="M27" s="226">
        <v>0.64</v>
      </c>
      <c r="N27" s="227">
        <f>ROUND(M27*I27-L27*I27,1)</f>
        <v>0.4</v>
      </c>
      <c r="Z27" s="219"/>
    </row>
    <row r="28" spans="2:26" s="218" customFormat="1" ht="249.95" customHeight="1" thickBot="1" x14ac:dyDescent="1.55">
      <c r="B28" s="210">
        <v>22</v>
      </c>
      <c r="C28" s="428" t="s">
        <v>1289</v>
      </c>
      <c r="D28" s="429"/>
      <c r="E28" s="429"/>
      <c r="F28" s="430"/>
      <c r="G28" s="222" t="s">
        <v>1220</v>
      </c>
      <c r="H28" s="223">
        <v>3.58</v>
      </c>
      <c r="I28" s="224">
        <v>1</v>
      </c>
      <c r="J28" s="214" t="s">
        <v>160</v>
      </c>
      <c r="K28" s="214" t="s">
        <v>160</v>
      </c>
      <c r="L28" s="225">
        <f>1.9*0.308</f>
        <v>0.58519999999999994</v>
      </c>
      <c r="M28" s="226">
        <f>H28</f>
        <v>3.58</v>
      </c>
      <c r="N28" s="227">
        <f>ROUND(M28*I28-L28*I28,1)</f>
        <v>3</v>
      </c>
      <c r="Z28" s="219"/>
    </row>
    <row r="29" spans="2:26" s="218" customFormat="1" ht="249.95" customHeight="1" thickBot="1" x14ac:dyDescent="1.55">
      <c r="B29" s="210">
        <v>23</v>
      </c>
      <c r="C29" s="514" t="s">
        <v>1290</v>
      </c>
      <c r="D29" s="515"/>
      <c r="E29" s="515"/>
      <c r="F29" s="516"/>
      <c r="G29" s="211" t="s">
        <v>1178</v>
      </c>
      <c r="H29" s="220">
        <f>4*(0.23081)</f>
        <v>0.92323999999999995</v>
      </c>
      <c r="I29" s="221">
        <v>1</v>
      </c>
      <c r="J29" s="214" t="s">
        <v>160</v>
      </c>
      <c r="K29" s="214" t="s">
        <v>160</v>
      </c>
      <c r="L29" s="215">
        <f>0.37*0.308</f>
        <v>0.11395999999999999</v>
      </c>
      <c r="M29" s="217">
        <f t="shared" ref="M29:M30" si="5">H29*I29</f>
        <v>0.92323999999999995</v>
      </c>
      <c r="N29" s="216">
        <f t="shared" ref="N29:N30" si="6">ROUND(M29*I29-I29*L29,1)</f>
        <v>0.8</v>
      </c>
      <c r="Z29" s="219"/>
    </row>
    <row r="30" spans="2:26" s="218" customFormat="1" ht="249.95" customHeight="1" thickBot="1" x14ac:dyDescent="1.55">
      <c r="B30" s="210">
        <v>24</v>
      </c>
      <c r="C30" s="514" t="s">
        <v>1291</v>
      </c>
      <c r="D30" s="515"/>
      <c r="E30" s="515"/>
      <c r="F30" s="516"/>
      <c r="G30" s="211" t="s">
        <v>1180</v>
      </c>
      <c r="H30" s="220">
        <f>4*(0.23081)</f>
        <v>0.92323999999999995</v>
      </c>
      <c r="I30" s="221">
        <v>1</v>
      </c>
      <c r="J30" s="214" t="s">
        <v>160</v>
      </c>
      <c r="K30" s="214" t="s">
        <v>160</v>
      </c>
      <c r="L30" s="215">
        <f>0.37*0.308</f>
        <v>0.11395999999999999</v>
      </c>
      <c r="M30" s="217">
        <f t="shared" si="5"/>
        <v>0.92323999999999995</v>
      </c>
      <c r="N30" s="216">
        <f t="shared" si="6"/>
        <v>0.8</v>
      </c>
      <c r="Z30" s="219"/>
    </row>
    <row r="31" spans="2:26" s="218" customFormat="1" ht="249.95" customHeight="1" thickBot="1" x14ac:dyDescent="1.55">
      <c r="B31" s="210">
        <v>25</v>
      </c>
      <c r="C31" s="425" t="s">
        <v>203</v>
      </c>
      <c r="D31" s="426"/>
      <c r="E31" s="426"/>
      <c r="F31" s="427"/>
      <c r="G31" s="211" t="s">
        <v>182</v>
      </c>
      <c r="H31" s="212">
        <v>1.254</v>
      </c>
      <c r="I31" s="213">
        <v>6</v>
      </c>
      <c r="J31" s="214">
        <v>5460</v>
      </c>
      <c r="K31" s="214">
        <v>5460</v>
      </c>
      <c r="L31" s="215">
        <f>0.25*0.165</f>
        <v>4.1250000000000002E-2</v>
      </c>
      <c r="M31" s="217">
        <f>ROUNDUP(H31*K31/1000,2)</f>
        <v>6.85</v>
      </c>
      <c r="N31" s="217">
        <f t="shared" ref="N31:N32" si="7">M31*I31-L31*I31</f>
        <v>40.852499999999992</v>
      </c>
    </row>
    <row r="32" spans="2:26" s="218" customFormat="1" ht="249.95" customHeight="1" thickBot="1" x14ac:dyDescent="1.55">
      <c r="B32" s="210">
        <v>26</v>
      </c>
      <c r="C32" s="425" t="s">
        <v>516</v>
      </c>
      <c r="D32" s="426"/>
      <c r="E32" s="426"/>
      <c r="F32" s="427"/>
      <c r="G32" s="211" t="s">
        <v>914</v>
      </c>
      <c r="H32" s="212">
        <v>0.38119999999999998</v>
      </c>
      <c r="I32" s="213">
        <v>6</v>
      </c>
      <c r="J32" s="228" t="s">
        <v>514</v>
      </c>
      <c r="K32" s="228" t="s">
        <v>514</v>
      </c>
      <c r="L32" s="215">
        <f>0.165*0.25</f>
        <v>4.1250000000000002E-2</v>
      </c>
      <c r="M32" s="217">
        <f>H32</f>
        <v>0.38119999999999998</v>
      </c>
      <c r="N32" s="217">
        <f t="shared" si="7"/>
        <v>2.0396999999999998</v>
      </c>
    </row>
    <row r="33" spans="2:18" s="218" customFormat="1" ht="249.95" customHeight="1" thickBot="1" x14ac:dyDescent="1.55">
      <c r="B33" s="210">
        <v>27</v>
      </c>
      <c r="C33" s="517" t="s">
        <v>1292</v>
      </c>
      <c r="D33" s="425" t="s">
        <v>191</v>
      </c>
      <c r="E33" s="426"/>
      <c r="F33" s="426"/>
      <c r="G33" s="211" t="s">
        <v>100</v>
      </c>
      <c r="H33" s="212">
        <v>2.19</v>
      </c>
      <c r="I33" s="213">
        <v>2</v>
      </c>
      <c r="J33" s="214">
        <v>5486</v>
      </c>
      <c r="K33" s="214">
        <v>5486</v>
      </c>
      <c r="L33" s="215">
        <v>0</v>
      </c>
      <c r="M33" s="216">
        <f t="shared" ref="M33:M38" si="8">ROUNDUP(H33*K33/1000,1)</f>
        <v>12.1</v>
      </c>
      <c r="N33" s="216">
        <f t="shared" ref="N33:N38" si="9">ROUND(M33*I33-I33*L33,1)</f>
        <v>24.2</v>
      </c>
    </row>
    <row r="34" spans="2:18" s="218" customFormat="1" ht="249.95" customHeight="1" thickBot="1" x14ac:dyDescent="1.55">
      <c r="B34" s="210">
        <v>28</v>
      </c>
      <c r="C34" s="518"/>
      <c r="D34" s="425" t="s">
        <v>1293</v>
      </c>
      <c r="E34" s="426"/>
      <c r="F34" s="426"/>
      <c r="G34" s="211" t="s">
        <v>97</v>
      </c>
      <c r="H34" s="212">
        <v>0.93400000000000005</v>
      </c>
      <c r="I34" s="213">
        <v>1</v>
      </c>
      <c r="J34" s="214">
        <v>1794</v>
      </c>
      <c r="K34" s="214">
        <v>1794</v>
      </c>
      <c r="L34" s="215">
        <v>0</v>
      </c>
      <c r="M34" s="216">
        <f t="shared" si="8"/>
        <v>1.7000000000000002</v>
      </c>
      <c r="N34" s="216">
        <f t="shared" si="9"/>
        <v>1.7</v>
      </c>
    </row>
    <row r="35" spans="2:18" s="218" customFormat="1" ht="249.95" customHeight="1" thickBot="1" x14ac:dyDescent="1.55">
      <c r="B35" s="210">
        <v>29</v>
      </c>
      <c r="C35" s="518"/>
      <c r="D35" s="425" t="s">
        <v>1294</v>
      </c>
      <c r="E35" s="426"/>
      <c r="F35" s="426"/>
      <c r="G35" s="211" t="s">
        <v>97</v>
      </c>
      <c r="H35" s="212">
        <v>0.93400000000000005</v>
      </c>
      <c r="I35" s="213">
        <v>2</v>
      </c>
      <c r="J35" s="214">
        <v>3124</v>
      </c>
      <c r="K35" s="214">
        <v>2983</v>
      </c>
      <c r="L35" s="215">
        <v>0</v>
      </c>
      <c r="M35" s="216">
        <f t="shared" si="8"/>
        <v>2.8000000000000003</v>
      </c>
      <c r="N35" s="216">
        <f t="shared" si="9"/>
        <v>5.6</v>
      </c>
    </row>
    <row r="36" spans="2:18" s="218" customFormat="1" ht="249.95" customHeight="1" thickBot="1" x14ac:dyDescent="1.55">
      <c r="B36" s="210">
        <v>30</v>
      </c>
      <c r="C36" s="517" t="s">
        <v>1295</v>
      </c>
      <c r="D36" s="425" t="s">
        <v>191</v>
      </c>
      <c r="E36" s="426"/>
      <c r="F36" s="426"/>
      <c r="G36" s="211" t="s">
        <v>100</v>
      </c>
      <c r="H36" s="212">
        <v>2.19</v>
      </c>
      <c r="I36" s="213">
        <v>2</v>
      </c>
      <c r="J36" s="214">
        <v>5486</v>
      </c>
      <c r="K36" s="214">
        <v>5486</v>
      </c>
      <c r="L36" s="215">
        <v>0</v>
      </c>
      <c r="M36" s="216">
        <f t="shared" si="8"/>
        <v>12.1</v>
      </c>
      <c r="N36" s="216">
        <f t="shared" si="9"/>
        <v>24.2</v>
      </c>
    </row>
    <row r="37" spans="2:18" s="218" customFormat="1" ht="249.95" customHeight="1" thickBot="1" x14ac:dyDescent="1.55">
      <c r="B37" s="210">
        <v>31</v>
      </c>
      <c r="C37" s="518"/>
      <c r="D37" s="425" t="s">
        <v>1296</v>
      </c>
      <c r="E37" s="426"/>
      <c r="F37" s="426"/>
      <c r="G37" s="211" t="s">
        <v>97</v>
      </c>
      <c r="H37" s="212">
        <v>0.93400000000000005</v>
      </c>
      <c r="I37" s="213">
        <v>1</v>
      </c>
      <c r="J37" s="214">
        <v>1794</v>
      </c>
      <c r="K37" s="214">
        <v>1794</v>
      </c>
      <c r="L37" s="215">
        <v>0</v>
      </c>
      <c r="M37" s="216">
        <f t="shared" si="8"/>
        <v>1.7000000000000002</v>
      </c>
      <c r="N37" s="216">
        <f t="shared" si="9"/>
        <v>1.7</v>
      </c>
    </row>
    <row r="38" spans="2:18" s="218" customFormat="1" ht="249.95" customHeight="1" thickBot="1" x14ac:dyDescent="1.55">
      <c r="B38" s="210">
        <v>32</v>
      </c>
      <c r="C38" s="518"/>
      <c r="D38" s="425" t="s">
        <v>1297</v>
      </c>
      <c r="E38" s="426"/>
      <c r="F38" s="426"/>
      <c r="G38" s="211" t="s">
        <v>97</v>
      </c>
      <c r="H38" s="212">
        <v>0.93400000000000005</v>
      </c>
      <c r="I38" s="213">
        <v>2</v>
      </c>
      <c r="J38" s="214">
        <v>3124</v>
      </c>
      <c r="K38" s="214">
        <v>2983</v>
      </c>
      <c r="L38" s="215">
        <v>0</v>
      </c>
      <c r="M38" s="216">
        <f t="shared" si="8"/>
        <v>2.8000000000000003</v>
      </c>
      <c r="N38" s="216">
        <f t="shared" si="9"/>
        <v>5.6</v>
      </c>
    </row>
    <row r="39" spans="2:18" s="50" customFormat="1" ht="279.75" customHeight="1" thickBot="1" x14ac:dyDescent="1.1000000000000001">
      <c r="B39" s="419" t="s">
        <v>30</v>
      </c>
      <c r="C39" s="420"/>
      <c r="D39" s="420"/>
      <c r="E39" s="420"/>
      <c r="F39" s="420"/>
      <c r="G39" s="420"/>
      <c r="H39" s="420"/>
      <c r="I39" s="420"/>
      <c r="J39" s="420"/>
      <c r="K39" s="420"/>
      <c r="L39" s="420"/>
      <c r="M39" s="421"/>
      <c r="N39" s="229">
        <f>SUM(N7:N38)</f>
        <v>194.20785999999995</v>
      </c>
    </row>
    <row r="40" spans="2:18" s="50" customFormat="1" ht="221.25" customHeight="1" thickBot="1" x14ac:dyDescent="1.1000000000000001">
      <c r="B40" s="513" t="s">
        <v>53</v>
      </c>
      <c r="C40" s="513"/>
      <c r="D40" s="513"/>
      <c r="E40" s="513"/>
      <c r="F40" s="513"/>
      <c r="G40" s="513"/>
      <c r="H40" s="513"/>
      <c r="I40" s="513"/>
      <c r="J40" s="513"/>
      <c r="K40" s="513"/>
      <c r="L40" s="513"/>
      <c r="M40" s="513"/>
      <c r="N40" s="88">
        <f>N39*2</f>
        <v>388.41571999999991</v>
      </c>
    </row>
    <row r="41" spans="2:18" s="207" customFormat="1" ht="189.75" customHeight="1" x14ac:dyDescent="0.25">
      <c r="B41" s="422" t="s">
        <v>320</v>
      </c>
      <c r="C41" s="422"/>
      <c r="D41" s="422"/>
      <c r="E41" s="422"/>
      <c r="F41" s="422"/>
      <c r="G41" s="422"/>
      <c r="H41" s="422"/>
      <c r="I41" s="422" t="s">
        <v>319</v>
      </c>
      <c r="J41" s="422"/>
      <c r="K41" s="422"/>
      <c r="L41" s="422"/>
      <c r="M41" s="422"/>
      <c r="N41" s="422"/>
    </row>
    <row r="42" spans="2:18" s="51" customFormat="1" ht="409.5" customHeight="1" thickBot="1" x14ac:dyDescent="1.1499999999999999">
      <c r="B42" s="423"/>
      <c r="C42" s="423"/>
      <c r="D42" s="423"/>
      <c r="E42" s="423"/>
      <c r="F42" s="423"/>
      <c r="G42" s="423"/>
      <c r="H42" s="423"/>
      <c r="I42" s="423"/>
      <c r="J42" s="423"/>
      <c r="K42" s="423"/>
      <c r="L42" s="423"/>
      <c r="M42" s="423"/>
      <c r="N42" s="423"/>
    </row>
    <row r="43" spans="2:18" s="58" customFormat="1" ht="129.75" customHeight="1" thickBot="1" x14ac:dyDescent="1.1499999999999999">
      <c r="B43" s="53" t="s">
        <v>45</v>
      </c>
      <c r="C43" s="54"/>
      <c r="D43" s="54"/>
      <c r="E43" s="54"/>
      <c r="F43" s="54"/>
      <c r="G43" s="54"/>
      <c r="H43" s="54"/>
      <c r="I43" s="54"/>
      <c r="J43" s="54"/>
      <c r="K43" s="54"/>
      <c r="L43" s="54"/>
      <c r="M43" s="54"/>
      <c r="N43" s="55"/>
      <c r="O43" s="56"/>
      <c r="P43" s="68"/>
      <c r="Q43" s="35"/>
      <c r="R43" s="35"/>
    </row>
    <row r="44" spans="2:18" s="51" customFormat="1" ht="174.95" customHeight="1" x14ac:dyDescent="1.1000000000000001"/>
  </sheetData>
  <mergeCells count="45">
    <mergeCell ref="C6:G6"/>
    <mergeCell ref="B2:F3"/>
    <mergeCell ref="G2:K3"/>
    <mergeCell ref="L2:N3"/>
    <mergeCell ref="B4:N4"/>
    <mergeCell ref="B5:N5"/>
    <mergeCell ref="C17:F17"/>
    <mergeCell ref="C7:C11"/>
    <mergeCell ref="D7:F7"/>
    <mergeCell ref="D8:F8"/>
    <mergeCell ref="D9:F9"/>
    <mergeCell ref="D10:F10"/>
    <mergeCell ref="D11:F11"/>
    <mergeCell ref="C12:F12"/>
    <mergeCell ref="C13:F13"/>
    <mergeCell ref="C14:F14"/>
    <mergeCell ref="C15:F15"/>
    <mergeCell ref="C16:F16"/>
    <mergeCell ref="C29:F29"/>
    <mergeCell ref="C18:F18"/>
    <mergeCell ref="C19:F19"/>
    <mergeCell ref="C20:F20"/>
    <mergeCell ref="C21:F21"/>
    <mergeCell ref="C22:F22"/>
    <mergeCell ref="C23:F23"/>
    <mergeCell ref="C24:F24"/>
    <mergeCell ref="C25:F25"/>
    <mergeCell ref="C26:F26"/>
    <mergeCell ref="C27:F27"/>
    <mergeCell ref="C28:F28"/>
    <mergeCell ref="B41:H42"/>
    <mergeCell ref="I41:N42"/>
    <mergeCell ref="B40:M40"/>
    <mergeCell ref="C30:F30"/>
    <mergeCell ref="C31:F31"/>
    <mergeCell ref="C32:F32"/>
    <mergeCell ref="C33:C35"/>
    <mergeCell ref="D33:F33"/>
    <mergeCell ref="D34:F34"/>
    <mergeCell ref="D35:F35"/>
    <mergeCell ref="C36:C38"/>
    <mergeCell ref="D36:F36"/>
    <mergeCell ref="D37:F37"/>
    <mergeCell ref="D38:F38"/>
    <mergeCell ref="B39:M39"/>
  </mergeCells>
  <printOptions horizontalCentered="1"/>
  <pageMargins left="0.25" right="0.25" top="1" bottom="1" header="0.5" footer="0.255"/>
  <pageSetup paperSize="9" scale="10" orientation="portrait" r:id="rId1"/>
  <drawing r:id="rId2"/>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499984740745262"/>
    <pageSetUpPr fitToPage="1"/>
  </sheetPr>
  <dimension ref="B1:M35"/>
  <sheetViews>
    <sheetView rightToLeft="1" view="pageBreakPreview" zoomScale="70" zoomScaleNormal="85" zoomScaleSheetLayoutView="70" workbookViewId="0">
      <selection activeCell="B20" sqref="B20:M24"/>
    </sheetView>
  </sheetViews>
  <sheetFormatPr defaultRowHeight="15" x14ac:dyDescent="0.25"/>
  <cols>
    <col min="1" max="1" width="4.85546875" customWidth="1"/>
    <col min="4" max="4" width="11.85546875" customWidth="1"/>
    <col min="5" max="5" width="24" customWidth="1"/>
    <col min="7" max="7" width="20.140625" customWidth="1"/>
    <col min="8" max="8" width="18.7109375" customWidth="1"/>
    <col min="9" max="9" width="16.285156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1260</v>
      </c>
      <c r="G11" s="323"/>
      <c r="H11" s="323"/>
      <c r="I11" s="324"/>
      <c r="J11" s="331" t="s">
        <v>1269</v>
      </c>
      <c r="K11" s="332"/>
      <c r="L11" s="332"/>
      <c r="M11" s="333"/>
    </row>
    <row r="12" spans="2:13" ht="15.75" customHeight="1" x14ac:dyDescent="0.25">
      <c r="B12" s="325"/>
      <c r="C12" s="326"/>
      <c r="D12" s="326"/>
      <c r="E12" s="327"/>
      <c r="F12" s="325"/>
      <c r="G12" s="326"/>
      <c r="H12" s="326"/>
      <c r="I12" s="327"/>
      <c r="J12" s="334"/>
      <c r="K12" s="335"/>
      <c r="L12" s="335"/>
      <c r="M12" s="336"/>
    </row>
    <row r="13" spans="2:13" ht="25.5" customHeight="1" thickBot="1" x14ac:dyDescent="0.3">
      <c r="B13" s="328"/>
      <c r="C13" s="329"/>
      <c r="D13" s="329"/>
      <c r="E13" s="330"/>
      <c r="F13" s="328"/>
      <c r="G13" s="329"/>
      <c r="H13" s="329"/>
      <c r="I13" s="330"/>
      <c r="J13" s="337"/>
      <c r="K13" s="338"/>
      <c r="L13" s="338"/>
      <c r="M13" s="339"/>
    </row>
    <row r="14" spans="2:13" ht="15" customHeight="1" x14ac:dyDescent="0.25">
      <c r="B14" s="322" t="s">
        <v>6</v>
      </c>
      <c r="C14" s="323"/>
      <c r="D14" s="323"/>
      <c r="E14" s="324"/>
      <c r="F14" s="322" t="s">
        <v>7</v>
      </c>
      <c r="G14" s="323"/>
      <c r="H14" s="323"/>
      <c r="I14" s="324"/>
      <c r="J14" s="331" t="s">
        <v>989</v>
      </c>
      <c r="K14" s="332"/>
      <c r="L14" s="332"/>
      <c r="M14" s="333"/>
    </row>
    <row r="15" spans="2:13" ht="15" customHeight="1" x14ac:dyDescent="0.25">
      <c r="B15" s="325"/>
      <c r="C15" s="326"/>
      <c r="D15" s="326"/>
      <c r="E15" s="327"/>
      <c r="F15" s="325"/>
      <c r="G15" s="326"/>
      <c r="H15" s="326"/>
      <c r="I15" s="327"/>
      <c r="J15" s="334"/>
      <c r="K15" s="335"/>
      <c r="L15" s="335"/>
      <c r="M15" s="336"/>
    </row>
    <row r="16" spans="2:13" ht="19.5" customHeight="1" thickBot="1" x14ac:dyDescent="0.3">
      <c r="B16" s="328"/>
      <c r="C16" s="329"/>
      <c r="D16" s="329"/>
      <c r="E16" s="330"/>
      <c r="F16" s="328"/>
      <c r="G16" s="329"/>
      <c r="H16" s="329"/>
      <c r="I16" s="330"/>
      <c r="J16" s="337"/>
      <c r="K16" s="338"/>
      <c r="L16" s="338"/>
      <c r="M16" s="339"/>
    </row>
    <row r="17" spans="2:13" ht="15" customHeight="1" x14ac:dyDescent="0.25">
      <c r="B17" s="287" t="s">
        <v>833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1268</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52.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835</v>
      </c>
      <c r="F28" s="316"/>
      <c r="G28" s="316"/>
      <c r="H28" s="313"/>
      <c r="I28" s="318" t="s">
        <v>1265</v>
      </c>
      <c r="J28" s="319"/>
      <c r="K28" s="312" t="s">
        <v>16</v>
      </c>
      <c r="L28" s="316"/>
      <c r="M28" s="313"/>
    </row>
    <row r="29" spans="2:13" ht="49.5" customHeight="1" thickBot="1" x14ac:dyDescent="0.3">
      <c r="B29" s="311"/>
      <c r="C29" s="314"/>
      <c r="D29" s="315"/>
      <c r="E29" s="314"/>
      <c r="F29" s="317"/>
      <c r="G29" s="317"/>
      <c r="H29" s="315"/>
      <c r="I29" s="320"/>
      <c r="J29" s="321"/>
      <c r="K29" s="314"/>
      <c r="L29" s="317"/>
      <c r="M29" s="315"/>
    </row>
    <row r="30" spans="2:13" ht="36" customHeight="1" thickBot="1" x14ac:dyDescent="0.3">
      <c r="B30" s="284"/>
      <c r="C30" s="285"/>
      <c r="D30" s="285"/>
      <c r="E30" s="285"/>
      <c r="F30" s="285"/>
      <c r="G30" s="285"/>
      <c r="H30" s="285"/>
      <c r="I30" s="285"/>
      <c r="J30" s="285"/>
      <c r="K30" s="285"/>
      <c r="L30" s="285"/>
      <c r="M30" s="286"/>
    </row>
    <row r="31" spans="2:13" ht="18.75" customHeight="1" x14ac:dyDescent="0.25">
      <c r="B31" s="272" t="s">
        <v>17</v>
      </c>
      <c r="C31" s="273"/>
      <c r="D31" s="273"/>
      <c r="E31" s="274"/>
      <c r="F31" s="272" t="s">
        <v>18</v>
      </c>
      <c r="G31" s="273"/>
      <c r="H31" s="273"/>
      <c r="I31" s="274"/>
      <c r="J31" s="272" t="s">
        <v>19</v>
      </c>
      <c r="K31" s="273"/>
      <c r="L31" s="273"/>
      <c r="M31" s="274"/>
    </row>
    <row r="32" spans="2:13" ht="29.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18" customFormat="1" ht="22.5" customHeight="1" thickBot="1" x14ac:dyDescent="0.3">
      <c r="B35" s="269" t="s">
        <v>61</v>
      </c>
      <c r="C35" s="270"/>
      <c r="D35" s="270"/>
      <c r="E35" s="270"/>
      <c r="F35" s="270"/>
      <c r="G35" s="270"/>
      <c r="H35" s="270"/>
      <c r="I35" s="270"/>
      <c r="J35" s="270"/>
      <c r="K35" s="270"/>
      <c r="L35" s="270"/>
      <c r="M35" s="271"/>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25" top="0.75" bottom="0.75" header="0.3" footer="0.3"/>
  <pageSetup paperSize="9" scale="56" orientation="portrait" r:id="rId1"/>
  <colBreaks count="1" manualBreakCount="1">
    <brk id="13" max="1048575" man="1"/>
  </colBreaks>
  <drawing r:id="rId2"/>
  <legacyDrawing r:id="rId3"/>
  <oleObjects>
    <mc:AlternateContent xmlns:mc="http://schemas.openxmlformats.org/markup-compatibility/2006">
      <mc:Choice Requires="x14">
        <oleObject progId="PBrush" shapeId="2212870" r:id="rId4">
          <objectPr defaultSize="0" autoPict="0" r:id="rId5">
            <anchor moveWithCells="1" sizeWithCells="1">
              <from>
                <xdr:col>1</xdr:col>
                <xdr:colOff>95250</xdr:colOff>
                <xdr:row>3</xdr:row>
                <xdr:rowOff>85725</xdr:rowOff>
              </from>
              <to>
                <xdr:col>2</xdr:col>
                <xdr:colOff>447675</xdr:colOff>
                <xdr:row>7</xdr:row>
                <xdr:rowOff>9525</xdr:rowOff>
              </to>
            </anchor>
          </objectPr>
        </oleObject>
      </mc:Choice>
      <mc:Fallback>
        <oleObject progId="PBrush" shapeId="2212870" r:id="rId4"/>
      </mc:Fallback>
    </mc:AlternateContent>
  </oleObjects>
  <mc:AlternateContent xmlns:mc="http://schemas.openxmlformats.org/markup-compatibility/2006">
    <mc:Choice Requires="x14">
      <controls>
        <mc:AlternateContent xmlns:mc="http://schemas.openxmlformats.org/markup-compatibility/2006">
          <mc:Choice Requires="x14">
            <control shapeId="2212865" r:id="rId6" name="Check Box 1">
              <controlPr defaultSize="0" autoFill="0" autoLine="0" autoPict="0">
                <anchor moveWithCells="1">
                  <from>
                    <xdr:col>3</xdr:col>
                    <xdr:colOff>381000</xdr:colOff>
                    <xdr:row>35</xdr:row>
                    <xdr:rowOff>0</xdr:rowOff>
                  </from>
                  <to>
                    <xdr:col>4</xdr:col>
                    <xdr:colOff>419100</xdr:colOff>
                    <xdr:row>36</xdr:row>
                    <xdr:rowOff>38100</xdr:rowOff>
                  </to>
                </anchor>
              </controlPr>
            </control>
          </mc:Choice>
        </mc:AlternateContent>
        <mc:AlternateContent xmlns:mc="http://schemas.openxmlformats.org/markup-compatibility/2006">
          <mc:Choice Requires="x14">
            <control shapeId="2212866" r:id="rId7" name="Check Box 2">
              <controlPr defaultSize="0" autoFill="0" autoLine="0" autoPict="0">
                <anchor moveWithCells="1">
                  <from>
                    <xdr:col>6</xdr:col>
                    <xdr:colOff>180975</xdr:colOff>
                    <xdr:row>35</xdr:row>
                    <xdr:rowOff>0</xdr:rowOff>
                  </from>
                  <to>
                    <xdr:col>6</xdr:col>
                    <xdr:colOff>1009650</xdr:colOff>
                    <xdr:row>36</xdr:row>
                    <xdr:rowOff>9525</xdr:rowOff>
                  </to>
                </anchor>
              </controlPr>
            </control>
          </mc:Choice>
        </mc:AlternateContent>
        <mc:AlternateContent xmlns:mc="http://schemas.openxmlformats.org/markup-compatibility/2006">
          <mc:Choice Requires="x14">
            <control shapeId="2212867"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2212868" r:id="rId9" name="Check Box 4">
              <controlPr defaultSize="0" autoFill="0" autoLine="0" autoPict="0">
                <anchor moveWithCells="1">
                  <from>
                    <xdr:col>10</xdr:col>
                    <xdr:colOff>381000</xdr:colOff>
                    <xdr:row>35</xdr:row>
                    <xdr:rowOff>0</xdr:rowOff>
                  </from>
                  <to>
                    <xdr:col>11</xdr:col>
                    <xdr:colOff>609600</xdr:colOff>
                    <xdr:row>36</xdr:row>
                    <xdr:rowOff>38100</xdr:rowOff>
                  </to>
                </anchor>
              </controlPr>
            </control>
          </mc:Choice>
        </mc:AlternateContent>
        <mc:AlternateContent xmlns:mc="http://schemas.openxmlformats.org/markup-compatibility/2006">
          <mc:Choice Requires="x14">
            <control shapeId="2212869" r:id="rId10" name="Check Box 5">
              <controlPr defaultSize="0" autoFill="0" autoLine="0" autoPict="0">
                <anchor moveWithCells="1">
                  <from>
                    <xdr:col>11</xdr:col>
                    <xdr:colOff>552450</xdr:colOff>
                    <xdr:row>35</xdr:row>
                    <xdr:rowOff>0</xdr:rowOff>
                  </from>
                  <to>
                    <xdr:col>12</xdr:col>
                    <xdr:colOff>628650</xdr:colOff>
                    <xdr:row>36</xdr:row>
                    <xdr:rowOff>38100</xdr:rowOff>
                  </to>
                </anchor>
              </controlPr>
            </control>
          </mc:Choice>
        </mc:AlternateContent>
        <mc:AlternateContent xmlns:mc="http://schemas.openxmlformats.org/markup-compatibility/2006">
          <mc:Choice Requires="x14">
            <control shapeId="2212871" r:id="rId11" name="Check Box 7">
              <controlPr defaultSize="0" autoFill="0" autoLine="0" autoPict="0">
                <anchor moveWithCells="1">
                  <from>
                    <xdr:col>2</xdr:col>
                    <xdr:colOff>476250</xdr:colOff>
                    <xdr:row>34</xdr:row>
                    <xdr:rowOff>47625</xdr:rowOff>
                  </from>
                  <to>
                    <xdr:col>3</xdr:col>
                    <xdr:colOff>180975</xdr:colOff>
                    <xdr:row>34</xdr:row>
                    <xdr:rowOff>247650</xdr:rowOff>
                  </to>
                </anchor>
              </controlPr>
            </control>
          </mc:Choice>
        </mc:AlternateContent>
        <mc:AlternateContent xmlns:mc="http://schemas.openxmlformats.org/markup-compatibility/2006">
          <mc:Choice Requires="x14">
            <control shapeId="2212872" r:id="rId12" name="Check Box 8">
              <controlPr defaultSize="0" autoFill="0" autoLine="0" autoPict="0">
                <anchor moveWithCells="1">
                  <from>
                    <xdr:col>4</xdr:col>
                    <xdr:colOff>400050</xdr:colOff>
                    <xdr:row>34</xdr:row>
                    <xdr:rowOff>57150</xdr:rowOff>
                  </from>
                  <to>
                    <xdr:col>4</xdr:col>
                    <xdr:colOff>657225</xdr:colOff>
                    <xdr:row>34</xdr:row>
                    <xdr:rowOff>247650</xdr:rowOff>
                  </to>
                </anchor>
              </controlPr>
            </control>
          </mc:Choice>
        </mc:AlternateContent>
        <mc:AlternateContent xmlns:mc="http://schemas.openxmlformats.org/markup-compatibility/2006">
          <mc:Choice Requires="x14">
            <control shapeId="2212873" r:id="rId13" name="Check Box 9">
              <controlPr defaultSize="0" autoFill="0" autoLine="0" autoPict="0">
                <anchor moveWithCells="1">
                  <from>
                    <xdr:col>7</xdr:col>
                    <xdr:colOff>1104900</xdr:colOff>
                    <xdr:row>34</xdr:row>
                    <xdr:rowOff>57150</xdr:rowOff>
                  </from>
                  <to>
                    <xdr:col>8</xdr:col>
                    <xdr:colOff>85725</xdr:colOff>
                    <xdr:row>34</xdr:row>
                    <xdr:rowOff>228600</xdr:rowOff>
                  </to>
                </anchor>
              </controlPr>
            </control>
          </mc:Choice>
        </mc:AlternateContent>
        <mc:AlternateContent xmlns:mc="http://schemas.openxmlformats.org/markup-compatibility/2006">
          <mc:Choice Requires="x14">
            <control shapeId="2212874" r:id="rId14" name="Check Box 10">
              <controlPr defaultSize="0" autoFill="0" autoLine="0" autoPict="0">
                <anchor moveWithCells="1">
                  <from>
                    <xdr:col>6</xdr:col>
                    <xdr:colOff>457200</xdr:colOff>
                    <xdr:row>34</xdr:row>
                    <xdr:rowOff>66675</xdr:rowOff>
                  </from>
                  <to>
                    <xdr:col>6</xdr:col>
                    <xdr:colOff>657225</xdr:colOff>
                    <xdr:row>34</xdr:row>
                    <xdr:rowOff>276225</xdr:rowOff>
                  </to>
                </anchor>
              </controlPr>
            </control>
          </mc:Choice>
        </mc:AlternateContent>
        <mc:AlternateContent xmlns:mc="http://schemas.openxmlformats.org/markup-compatibility/2006">
          <mc:Choice Requires="x14">
            <control shapeId="2212875" r:id="rId15" name="Check Box 11">
              <controlPr defaultSize="0" autoFill="0" autoLine="0" autoPict="0">
                <anchor moveWithCells="1">
                  <from>
                    <xdr:col>9</xdr:col>
                    <xdr:colOff>409575</xdr:colOff>
                    <xdr:row>34</xdr:row>
                    <xdr:rowOff>66675</xdr:rowOff>
                  </from>
                  <to>
                    <xdr:col>10</xdr:col>
                    <xdr:colOff>228600</xdr:colOff>
                    <xdr:row>34</xdr:row>
                    <xdr:rowOff>228600</xdr:rowOff>
                  </to>
                </anchor>
              </controlPr>
            </control>
          </mc:Choice>
        </mc:AlternateContent>
      </controls>
    </mc:Choice>
  </mc:AlternateContent>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499984740745262"/>
    <pageSetUpPr fitToPage="1"/>
  </sheetPr>
  <dimension ref="B1:P39"/>
  <sheetViews>
    <sheetView rightToLeft="1" view="pageBreakPreview" zoomScale="85" zoomScaleNormal="85" zoomScaleSheetLayoutView="85" workbookViewId="0">
      <selection activeCell="B20" sqref="B20:M24"/>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1259</v>
      </c>
      <c r="G11" s="332"/>
      <c r="H11" s="332"/>
      <c r="I11" s="333"/>
      <c r="J11" s="331" t="s">
        <v>1269</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6" ht="15" customHeight="1" x14ac:dyDescent="0.25">
      <c r="B17" s="385" t="s">
        <v>830</v>
      </c>
      <c r="C17" s="386"/>
      <c r="D17" s="386"/>
      <c r="E17" s="386"/>
      <c r="F17" s="386"/>
      <c r="G17" s="386"/>
      <c r="H17" s="386"/>
      <c r="I17" s="386"/>
      <c r="J17" s="386"/>
      <c r="K17" s="386"/>
      <c r="L17" s="386"/>
      <c r="M17" s="387"/>
    </row>
    <row r="18" spans="2:16" ht="15" customHeight="1" x14ac:dyDescent="0.25">
      <c r="B18" s="388"/>
      <c r="C18" s="389"/>
      <c r="D18" s="389"/>
      <c r="E18" s="389"/>
      <c r="F18" s="389"/>
      <c r="G18" s="389"/>
      <c r="H18" s="389"/>
      <c r="I18" s="389"/>
      <c r="J18" s="389"/>
      <c r="K18" s="389"/>
      <c r="L18" s="389"/>
      <c r="M18" s="390"/>
    </row>
    <row r="19" spans="2:16" ht="41.25" customHeight="1" thickBot="1" x14ac:dyDescent="0.3">
      <c r="B19" s="388"/>
      <c r="C19" s="389"/>
      <c r="D19" s="389"/>
      <c r="E19" s="389"/>
      <c r="F19" s="389"/>
      <c r="G19" s="389"/>
      <c r="H19" s="389"/>
      <c r="I19" s="389"/>
      <c r="J19" s="389"/>
      <c r="K19" s="389"/>
      <c r="L19" s="389"/>
      <c r="M19" s="390"/>
    </row>
    <row r="20" spans="2:16" ht="15" customHeight="1" x14ac:dyDescent="0.25">
      <c r="B20" s="391" t="s">
        <v>1267</v>
      </c>
      <c r="C20" s="392"/>
      <c r="D20" s="392"/>
      <c r="E20" s="392"/>
      <c r="F20" s="392"/>
      <c r="G20" s="392"/>
      <c r="H20" s="392"/>
      <c r="I20" s="392"/>
      <c r="J20" s="392"/>
      <c r="K20" s="392"/>
      <c r="L20" s="392"/>
      <c r="M20" s="393"/>
    </row>
    <row r="21" spans="2:16" ht="15" customHeight="1" x14ac:dyDescent="0.25">
      <c r="B21" s="394"/>
      <c r="C21" s="395"/>
      <c r="D21" s="395"/>
      <c r="E21" s="395"/>
      <c r="F21" s="395"/>
      <c r="G21" s="395"/>
      <c r="H21" s="395"/>
      <c r="I21" s="395"/>
      <c r="J21" s="395"/>
      <c r="K21" s="395"/>
      <c r="L21" s="395"/>
      <c r="M21" s="396"/>
    </row>
    <row r="22" spans="2:16" ht="15" customHeight="1" x14ac:dyDescent="0.25">
      <c r="B22" s="394"/>
      <c r="C22" s="395"/>
      <c r="D22" s="395"/>
      <c r="E22" s="395"/>
      <c r="F22" s="395"/>
      <c r="G22" s="395"/>
      <c r="H22" s="395"/>
      <c r="I22" s="395"/>
      <c r="J22" s="395"/>
      <c r="K22" s="395"/>
      <c r="L22" s="395"/>
      <c r="M22" s="396"/>
    </row>
    <row r="23" spans="2:16" ht="15.75" customHeight="1" x14ac:dyDescent="0.25">
      <c r="B23" s="394"/>
      <c r="C23" s="395"/>
      <c r="D23" s="395"/>
      <c r="E23" s="395"/>
      <c r="F23" s="395"/>
      <c r="G23" s="395"/>
      <c r="H23" s="395"/>
      <c r="I23" s="395"/>
      <c r="J23" s="395"/>
      <c r="K23" s="395"/>
      <c r="L23" s="395"/>
      <c r="M23" s="396"/>
    </row>
    <row r="24" spans="2:16" ht="51.75" customHeight="1" thickBot="1" x14ac:dyDescent="0.3">
      <c r="B24" s="394"/>
      <c r="C24" s="395"/>
      <c r="D24" s="395"/>
      <c r="E24" s="395"/>
      <c r="F24" s="395"/>
      <c r="G24" s="395"/>
      <c r="H24" s="395"/>
      <c r="I24" s="395"/>
      <c r="J24" s="395"/>
      <c r="K24" s="395"/>
      <c r="L24" s="395"/>
      <c r="M24" s="396"/>
    </row>
    <row r="25" spans="2:16" ht="31.5" customHeight="1" thickBot="1" x14ac:dyDescent="0.3">
      <c r="B25" s="299"/>
      <c r="C25" s="300"/>
      <c r="D25" s="300"/>
      <c r="E25" s="300"/>
      <c r="F25" s="300"/>
      <c r="G25" s="300"/>
      <c r="H25" s="300"/>
      <c r="I25" s="300"/>
      <c r="J25" s="300"/>
      <c r="K25" s="300"/>
      <c r="L25" s="300"/>
      <c r="M25" s="301"/>
    </row>
    <row r="26" spans="2:16" ht="15.75" customHeight="1" x14ac:dyDescent="0.25">
      <c r="B26" s="397" t="s">
        <v>9</v>
      </c>
      <c r="C26" s="399" t="s">
        <v>10</v>
      </c>
      <c r="D26" s="400"/>
      <c r="E26" s="399" t="s">
        <v>11</v>
      </c>
      <c r="F26" s="400"/>
      <c r="G26" s="400"/>
      <c r="H26" s="403"/>
      <c r="I26" s="399" t="s">
        <v>12</v>
      </c>
      <c r="J26" s="403"/>
      <c r="K26" s="399" t="s">
        <v>13</v>
      </c>
      <c r="L26" s="400"/>
      <c r="M26" s="403"/>
    </row>
    <row r="27" spans="2:16" ht="15.75" customHeight="1" thickBot="1" x14ac:dyDescent="0.3">
      <c r="B27" s="398"/>
      <c r="C27" s="401"/>
      <c r="D27" s="402"/>
      <c r="E27" s="401"/>
      <c r="F27" s="402"/>
      <c r="G27" s="402"/>
      <c r="H27" s="404"/>
      <c r="I27" s="401"/>
      <c r="J27" s="404"/>
      <c r="K27" s="401"/>
      <c r="L27" s="402"/>
      <c r="M27" s="404"/>
    </row>
    <row r="28" spans="2:16" ht="49.5" customHeight="1" x14ac:dyDescent="0.25">
      <c r="B28" s="405">
        <v>24</v>
      </c>
      <c r="C28" s="312" t="s">
        <v>14</v>
      </c>
      <c r="D28" s="313"/>
      <c r="E28" s="331" t="s">
        <v>832</v>
      </c>
      <c r="F28" s="332"/>
      <c r="G28" s="332"/>
      <c r="H28" s="333"/>
      <c r="I28" s="318" t="s">
        <v>1265</v>
      </c>
      <c r="J28" s="319"/>
      <c r="K28" s="322" t="s">
        <v>16</v>
      </c>
      <c r="L28" s="323"/>
      <c r="M28" s="324"/>
      <c r="P28">
        <v>569.15109599999994</v>
      </c>
    </row>
    <row r="29" spans="2:16" ht="57" customHeight="1" thickBot="1" x14ac:dyDescent="0.3">
      <c r="B29" s="406"/>
      <c r="C29" s="314"/>
      <c r="D29" s="315"/>
      <c r="E29" s="337"/>
      <c r="F29" s="338"/>
      <c r="G29" s="338"/>
      <c r="H29" s="339"/>
      <c r="I29" s="320"/>
      <c r="J29" s="321"/>
      <c r="K29" s="328"/>
      <c r="L29" s="329"/>
      <c r="M29" s="330"/>
    </row>
    <row r="30" spans="2:16" ht="37.5" customHeight="1" thickBot="1" x14ac:dyDescent="0.3">
      <c r="B30" s="382"/>
      <c r="C30" s="383"/>
      <c r="D30" s="383"/>
      <c r="E30" s="383"/>
      <c r="F30" s="383"/>
      <c r="G30" s="383"/>
      <c r="H30" s="383"/>
      <c r="I30" s="383"/>
      <c r="J30" s="383"/>
      <c r="K30" s="383"/>
      <c r="L30" s="383"/>
      <c r="M30" s="384"/>
    </row>
    <row r="31" spans="2:16" ht="18.75" customHeight="1" x14ac:dyDescent="0.25">
      <c r="B31" s="375" t="s">
        <v>17</v>
      </c>
      <c r="C31" s="376"/>
      <c r="D31" s="376"/>
      <c r="E31" s="377"/>
      <c r="F31" s="375" t="s">
        <v>18</v>
      </c>
      <c r="G31" s="376"/>
      <c r="H31" s="376"/>
      <c r="I31" s="377"/>
      <c r="J31" s="375" t="s">
        <v>19</v>
      </c>
      <c r="K31" s="376"/>
      <c r="L31" s="376"/>
      <c r="M31" s="377"/>
    </row>
    <row r="32" spans="2:16"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B35:M35"/>
    <mergeCell ref="D39:E39"/>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64" orientation="portrait" r:id="rId1"/>
  <colBreaks count="1" manualBreakCount="1">
    <brk id="13" max="1048575" man="1"/>
  </colBreaks>
  <drawing r:id="rId2"/>
  <legacyDrawing r:id="rId3"/>
  <oleObjects>
    <mc:AlternateContent xmlns:mc="http://schemas.openxmlformats.org/markup-compatibility/2006">
      <mc:Choice Requires="x14">
        <oleObject progId="PBrush" shapeId="2213893"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2213893" r:id="rId4"/>
      </mc:Fallback>
    </mc:AlternateContent>
  </oleObjects>
  <mc:AlternateContent xmlns:mc="http://schemas.openxmlformats.org/markup-compatibility/2006">
    <mc:Choice Requires="x14">
      <controls>
        <mc:AlternateContent xmlns:mc="http://schemas.openxmlformats.org/markup-compatibility/2006">
          <mc:Choice Requires="x14">
            <control shapeId="2213889" r:id="rId6" name="Check Box 1">
              <controlPr defaultSize="0" autoFill="0" autoLine="0" autoPict="0">
                <anchor moveWithCells="1">
                  <from>
                    <xdr:col>2</xdr:col>
                    <xdr:colOff>476250</xdr:colOff>
                    <xdr:row>34</xdr:row>
                    <xdr:rowOff>47625</xdr:rowOff>
                  </from>
                  <to>
                    <xdr:col>3</xdr:col>
                    <xdr:colOff>152400</xdr:colOff>
                    <xdr:row>34</xdr:row>
                    <xdr:rowOff>247650</xdr:rowOff>
                  </to>
                </anchor>
              </controlPr>
            </control>
          </mc:Choice>
        </mc:AlternateContent>
        <mc:AlternateContent xmlns:mc="http://schemas.openxmlformats.org/markup-compatibility/2006">
          <mc:Choice Requires="x14">
            <control shapeId="2213890"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2213891" r:id="rId8" name="Check Box 3">
              <controlPr defaultSize="0" autoFill="0" autoLine="0" autoPict="0">
                <anchor moveWithCells="1">
                  <from>
                    <xdr:col>7</xdr:col>
                    <xdr:colOff>1104900</xdr:colOff>
                    <xdr:row>34</xdr:row>
                    <xdr:rowOff>57150</xdr:rowOff>
                  </from>
                  <to>
                    <xdr:col>8</xdr:col>
                    <xdr:colOff>76200</xdr:colOff>
                    <xdr:row>34</xdr:row>
                    <xdr:rowOff>228600</xdr:rowOff>
                  </to>
                </anchor>
              </controlPr>
            </control>
          </mc:Choice>
        </mc:AlternateContent>
        <mc:AlternateContent xmlns:mc="http://schemas.openxmlformats.org/markup-compatibility/2006">
          <mc:Choice Requires="x14">
            <control shapeId="2213892" r:id="rId9" name="Check Box 4">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2213894" r:id="rId10" name="Check Box 6">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249977111117893"/>
  </sheetPr>
  <dimension ref="B1:AU55"/>
  <sheetViews>
    <sheetView rightToLeft="1" view="pageBreakPreview" zoomScale="20" zoomScaleNormal="100" zoomScaleSheetLayoutView="20" workbookViewId="0">
      <selection activeCell="B4" sqref="B4:N4"/>
    </sheetView>
  </sheetViews>
  <sheetFormatPr defaultRowHeight="23.25" x14ac:dyDescent="0.35"/>
  <cols>
    <col min="1" max="1" width="12.28515625" bestFit="1" customWidth="1"/>
    <col min="2" max="2" width="25.7109375" customWidth="1"/>
    <col min="3" max="3" width="32" customWidth="1"/>
    <col min="4" max="4" width="20.42578125" customWidth="1"/>
    <col min="5" max="5" width="44.5703125" customWidth="1"/>
    <col min="6" max="6" width="103.5703125" style="5" customWidth="1"/>
    <col min="7" max="7" width="156.5703125"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1254</v>
      </c>
      <c r="H2" s="520"/>
      <c r="I2" s="520"/>
      <c r="J2" s="520"/>
      <c r="K2" s="520"/>
      <c r="L2" s="440"/>
      <c r="M2" s="440"/>
      <c r="N2" s="440"/>
    </row>
    <row r="3" spans="2:47" ht="353.25" customHeight="1" thickBot="1" x14ac:dyDescent="0.3">
      <c r="B3" s="441"/>
      <c r="C3" s="441"/>
      <c r="D3" s="441"/>
      <c r="E3" s="441"/>
      <c r="F3" s="441"/>
      <c r="G3" s="521"/>
      <c r="H3" s="521"/>
      <c r="I3" s="521"/>
      <c r="J3" s="521"/>
      <c r="K3" s="521"/>
      <c r="L3" s="441"/>
      <c r="M3" s="441"/>
      <c r="N3" s="441"/>
    </row>
    <row r="4" spans="2:47" ht="222.75" customHeight="1" thickBot="1" x14ac:dyDescent="0.3">
      <c r="B4" s="522" t="s">
        <v>830</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180.7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165.75" customHeight="1" thickBot="1" x14ac:dyDescent="1.1499999999999999">
      <c r="B6" s="205" t="s">
        <v>9</v>
      </c>
      <c r="C6" s="434" t="s">
        <v>11</v>
      </c>
      <c r="D6" s="435"/>
      <c r="E6" s="435"/>
      <c r="F6" s="435"/>
      <c r="G6" s="436"/>
      <c r="H6" s="205" t="s">
        <v>122</v>
      </c>
      <c r="I6" s="205" t="s">
        <v>23</v>
      </c>
      <c r="J6" s="205" t="s">
        <v>24</v>
      </c>
      <c r="K6" s="205" t="s">
        <v>121</v>
      </c>
      <c r="L6" s="205" t="s">
        <v>183</v>
      </c>
      <c r="M6" s="205" t="s">
        <v>181</v>
      </c>
      <c r="N6" s="205" t="s">
        <v>124</v>
      </c>
    </row>
    <row r="7" spans="2:47" s="96" customFormat="1" ht="407.25" customHeight="1" x14ac:dyDescent="1.25">
      <c r="B7" s="528">
        <v>1</v>
      </c>
      <c r="C7" s="530" t="s">
        <v>1263</v>
      </c>
      <c r="D7" s="531"/>
      <c r="E7" s="531"/>
      <c r="F7" s="532"/>
      <c r="G7" s="536" t="s">
        <v>1218</v>
      </c>
      <c r="H7" s="538">
        <f>0.8*0.8</f>
        <v>0.64000000000000012</v>
      </c>
      <c r="I7" s="540">
        <v>14</v>
      </c>
      <c r="J7" s="542" t="s">
        <v>1219</v>
      </c>
      <c r="K7" s="542" t="s">
        <v>1219</v>
      </c>
      <c r="L7" s="544">
        <f>0.8*0.308</f>
        <v>0.24640000000000001</v>
      </c>
      <c r="M7" s="546">
        <v>0.64</v>
      </c>
      <c r="N7" s="526">
        <f>ROUND(M7*I7-L7*I7,1)</f>
        <v>5.5</v>
      </c>
      <c r="Z7" s="206"/>
    </row>
    <row r="8" spans="2:47" s="96" customFormat="1" ht="171" customHeight="1" thickBot="1" x14ac:dyDescent="1.3">
      <c r="B8" s="529"/>
      <c r="C8" s="533"/>
      <c r="D8" s="534"/>
      <c r="E8" s="534"/>
      <c r="F8" s="535"/>
      <c r="G8" s="537"/>
      <c r="H8" s="539"/>
      <c r="I8" s="541"/>
      <c r="J8" s="543"/>
      <c r="K8" s="543"/>
      <c r="L8" s="545"/>
      <c r="M8" s="547"/>
      <c r="N8" s="527"/>
      <c r="Z8" s="206">
        <v>29.947999999999997</v>
      </c>
    </row>
    <row r="9" spans="2:47" s="96" customFormat="1" ht="234.75" customHeight="1" x14ac:dyDescent="1.25">
      <c r="B9" s="528">
        <v>2</v>
      </c>
      <c r="C9" s="530" t="s">
        <v>1264</v>
      </c>
      <c r="D9" s="531"/>
      <c r="E9" s="531"/>
      <c r="F9" s="532"/>
      <c r="G9" s="536" t="s">
        <v>1220</v>
      </c>
      <c r="H9" s="538">
        <v>3.58</v>
      </c>
      <c r="I9" s="540">
        <v>10</v>
      </c>
      <c r="J9" s="542" t="s">
        <v>1219</v>
      </c>
      <c r="K9" s="542" t="s">
        <v>1219</v>
      </c>
      <c r="L9" s="544">
        <f>1.9*0.308</f>
        <v>0.58519999999999994</v>
      </c>
      <c r="M9" s="546">
        <f>H9</f>
        <v>3.58</v>
      </c>
      <c r="N9" s="526">
        <f>ROUND(M9*I9-L9*I9,1)</f>
        <v>29.9</v>
      </c>
      <c r="Z9" s="206"/>
    </row>
    <row r="10" spans="2:47" s="96" customFormat="1" ht="309.75" customHeight="1" thickBot="1" x14ac:dyDescent="1.3">
      <c r="B10" s="529"/>
      <c r="C10" s="533"/>
      <c r="D10" s="534"/>
      <c r="E10" s="534"/>
      <c r="F10" s="535"/>
      <c r="G10" s="537"/>
      <c r="H10" s="539"/>
      <c r="I10" s="541"/>
      <c r="J10" s="543"/>
      <c r="K10" s="543"/>
      <c r="L10" s="545"/>
      <c r="M10" s="547"/>
      <c r="N10" s="527"/>
      <c r="Z10" s="206">
        <v>21.3</v>
      </c>
    </row>
    <row r="11" spans="2:47" s="96" customFormat="1" ht="201" customHeight="1" thickBot="1" x14ac:dyDescent="1.3">
      <c r="B11" s="67">
        <v>3</v>
      </c>
      <c r="C11" s="551" t="s">
        <v>1221</v>
      </c>
      <c r="D11" s="489"/>
      <c r="E11" s="489"/>
      <c r="F11" s="490"/>
      <c r="G11" s="203" t="s">
        <v>27</v>
      </c>
      <c r="H11" s="45">
        <v>1.8280000000000001</v>
      </c>
      <c r="I11" s="72">
        <v>1</v>
      </c>
      <c r="J11" s="100">
        <f>2*6096</f>
        <v>12192</v>
      </c>
      <c r="K11" s="100">
        <f>2*6096</f>
        <v>12192</v>
      </c>
      <c r="L11" s="46">
        <f>1.9*0.308+1.5*0.308*0.85</f>
        <v>0.97789999999999988</v>
      </c>
      <c r="M11" s="98">
        <f>K11*H11/1000</f>
        <v>22.286976000000003</v>
      </c>
      <c r="N11" s="97">
        <f>ROUND(M11*I11-I11*L11,1)</f>
        <v>21.3</v>
      </c>
    </row>
    <row r="12" spans="2:47" s="96" customFormat="1" ht="208.5" customHeight="1" thickBot="1" x14ac:dyDescent="1.3">
      <c r="B12" s="42">
        <v>4</v>
      </c>
      <c r="C12" s="551" t="s">
        <v>1222</v>
      </c>
      <c r="D12" s="489"/>
      <c r="E12" s="489"/>
      <c r="F12" s="490"/>
      <c r="G12" s="203" t="s">
        <v>27</v>
      </c>
      <c r="H12" s="45">
        <v>1.8280000000000001</v>
      </c>
      <c r="I12" s="72">
        <v>1</v>
      </c>
      <c r="J12" s="100">
        <f>2*6096</f>
        <v>12192</v>
      </c>
      <c r="K12" s="100">
        <f>2*6096</f>
        <v>12192</v>
      </c>
      <c r="L12" s="46">
        <f>1.5*0.308*0.85</f>
        <v>0.39269999999999994</v>
      </c>
      <c r="M12" s="98">
        <f>K12*H12/1000</f>
        <v>22.286976000000003</v>
      </c>
      <c r="N12" s="97">
        <f>ROUND(M12*I12-I12*L12,1)</f>
        <v>21.9</v>
      </c>
    </row>
    <row r="13" spans="2:47" s="96" customFormat="1" ht="174.95" customHeight="1" thickBot="1" x14ac:dyDescent="1.3">
      <c r="B13" s="67">
        <v>5</v>
      </c>
      <c r="C13" s="488" t="s">
        <v>1223</v>
      </c>
      <c r="D13" s="489"/>
      <c r="E13" s="489"/>
      <c r="F13" s="490"/>
      <c r="G13" s="203" t="s">
        <v>35</v>
      </c>
      <c r="H13" s="102">
        <v>0.94399999999999995</v>
      </c>
      <c r="I13" s="72">
        <v>6</v>
      </c>
      <c r="J13" s="100">
        <v>1510</v>
      </c>
      <c r="K13" s="100">
        <v>1510</v>
      </c>
      <c r="L13" s="99">
        <v>0</v>
      </c>
      <c r="M13" s="98">
        <f>H13*K13/1000</f>
        <v>1.4254399999999998</v>
      </c>
      <c r="N13" s="97">
        <f>ROUND(M13*I13-I13*L13,1)</f>
        <v>8.6</v>
      </c>
    </row>
    <row r="14" spans="2:47" s="96" customFormat="1" ht="174.95" customHeight="1" thickBot="1" x14ac:dyDescent="1.3">
      <c r="B14" s="42">
        <v>6</v>
      </c>
      <c r="C14" s="488" t="s">
        <v>1224</v>
      </c>
      <c r="D14" s="489"/>
      <c r="E14" s="489"/>
      <c r="F14" s="490"/>
      <c r="G14" s="203" t="s">
        <v>35</v>
      </c>
      <c r="H14" s="102">
        <v>0.94399999999999995</v>
      </c>
      <c r="I14" s="72">
        <v>6</v>
      </c>
      <c r="J14" s="100">
        <v>2402</v>
      </c>
      <c r="K14" s="100">
        <v>2251</v>
      </c>
      <c r="L14" s="99">
        <v>0</v>
      </c>
      <c r="M14" s="98">
        <f>H14*K14/1000</f>
        <v>2.1249440000000002</v>
      </c>
      <c r="N14" s="97">
        <f t="shared" ref="N14:N24" si="0">ROUND(M14*I14-I14*L14,1)</f>
        <v>12.7</v>
      </c>
    </row>
    <row r="15" spans="2:47" s="96" customFormat="1" ht="174.95" customHeight="1" thickBot="1" x14ac:dyDescent="1.3">
      <c r="B15" s="67">
        <v>7</v>
      </c>
      <c r="C15" s="488" t="s">
        <v>1225</v>
      </c>
      <c r="D15" s="489"/>
      <c r="E15" s="489"/>
      <c r="F15" s="490"/>
      <c r="G15" s="203" t="s">
        <v>76</v>
      </c>
      <c r="H15" s="102">
        <v>1.22</v>
      </c>
      <c r="I15" s="72">
        <v>2</v>
      </c>
      <c r="J15" s="100">
        <v>7829</v>
      </c>
      <c r="K15" s="100">
        <v>7829</v>
      </c>
      <c r="L15" s="99">
        <v>0.252</v>
      </c>
      <c r="M15" s="98">
        <f t="shared" ref="M15:M16" si="1">H15*K15/1000</f>
        <v>9.55138</v>
      </c>
      <c r="N15" s="97">
        <f t="shared" si="0"/>
        <v>18.600000000000001</v>
      </c>
    </row>
    <row r="16" spans="2:47" s="96" customFormat="1" ht="174.95" customHeight="1" thickBot="1" x14ac:dyDescent="1.3">
      <c r="B16" s="42">
        <v>8</v>
      </c>
      <c r="C16" s="488" t="s">
        <v>1226</v>
      </c>
      <c r="D16" s="489"/>
      <c r="E16" s="489"/>
      <c r="F16" s="490"/>
      <c r="G16" s="203" t="s">
        <v>76</v>
      </c>
      <c r="H16" s="102">
        <v>1.22</v>
      </c>
      <c r="I16" s="72">
        <v>1</v>
      </c>
      <c r="J16" s="100">
        <v>7579</v>
      </c>
      <c r="K16" s="100">
        <v>7579</v>
      </c>
      <c r="L16" s="99">
        <v>0.252</v>
      </c>
      <c r="M16" s="98">
        <f t="shared" si="1"/>
        <v>9.2463799999999985</v>
      </c>
      <c r="N16" s="97">
        <f t="shared" si="0"/>
        <v>9</v>
      </c>
    </row>
    <row r="17" spans="2:15" s="96" customFormat="1" ht="174.95" customHeight="1" thickBot="1" x14ac:dyDescent="1.3">
      <c r="B17" s="67">
        <v>9</v>
      </c>
      <c r="C17" s="488" t="s">
        <v>1227</v>
      </c>
      <c r="D17" s="489"/>
      <c r="E17" s="489"/>
      <c r="F17" s="490"/>
      <c r="G17" s="203" t="s">
        <v>29</v>
      </c>
      <c r="H17" s="102">
        <v>1.284</v>
      </c>
      <c r="I17" s="72">
        <v>1</v>
      </c>
      <c r="J17" s="100">
        <v>1510</v>
      </c>
      <c r="K17" s="100">
        <v>1510</v>
      </c>
      <c r="L17" s="99">
        <v>0</v>
      </c>
      <c r="M17" s="98">
        <f>H17*K17/1000</f>
        <v>1.9388400000000001</v>
      </c>
      <c r="N17" s="97">
        <f t="shared" si="0"/>
        <v>1.9</v>
      </c>
    </row>
    <row r="18" spans="2:15" s="36" customFormat="1" ht="249.95" customHeight="1" thickBot="1" x14ac:dyDescent="1.1000000000000001">
      <c r="B18" s="42">
        <v>10</v>
      </c>
      <c r="C18" s="548" t="s">
        <v>1228</v>
      </c>
      <c r="D18" s="549"/>
      <c r="E18" s="549"/>
      <c r="F18" s="550"/>
      <c r="G18" s="202" t="s">
        <v>1229</v>
      </c>
      <c r="H18" s="164">
        <f>4*0.266023</f>
        <v>1.064092</v>
      </c>
      <c r="I18" s="165">
        <v>1</v>
      </c>
      <c r="J18" s="70" t="s">
        <v>160</v>
      </c>
      <c r="K18" s="70" t="s">
        <v>160</v>
      </c>
      <c r="L18" s="46">
        <f>6*0.21*0.3+0.65*0.154</f>
        <v>0.47810000000000002</v>
      </c>
      <c r="M18" s="40">
        <f t="shared" ref="M18:M23" si="2">H18*I18</f>
        <v>1.064092</v>
      </c>
      <c r="N18" s="97">
        <f t="shared" si="0"/>
        <v>0.6</v>
      </c>
    </row>
    <row r="19" spans="2:15" s="36" customFormat="1" ht="249.95" customHeight="1" thickBot="1" x14ac:dyDescent="1.1000000000000001">
      <c r="B19" s="67">
        <v>11</v>
      </c>
      <c r="C19" s="548" t="s">
        <v>1230</v>
      </c>
      <c r="D19" s="549"/>
      <c r="E19" s="549"/>
      <c r="F19" s="550"/>
      <c r="G19" s="202" t="s">
        <v>1231</v>
      </c>
      <c r="H19" s="164">
        <f>4*(0.18057+0.293223)</f>
        <v>1.8951720000000001</v>
      </c>
      <c r="I19" s="165">
        <v>1</v>
      </c>
      <c r="J19" s="70" t="s">
        <v>160</v>
      </c>
      <c r="K19" s="70" t="s">
        <v>160</v>
      </c>
      <c r="L19" s="46">
        <f>8*0.3*0.21+0.247525</f>
        <v>0.751525</v>
      </c>
      <c r="M19" s="40">
        <f t="shared" si="2"/>
        <v>1.8951720000000001</v>
      </c>
      <c r="N19" s="97">
        <f t="shared" si="0"/>
        <v>1.1000000000000001</v>
      </c>
    </row>
    <row r="20" spans="2:15" s="36" customFormat="1" ht="249.95" customHeight="1" thickBot="1" x14ac:dyDescent="1.1000000000000001">
      <c r="B20" s="42">
        <v>12</v>
      </c>
      <c r="C20" s="548" t="s">
        <v>1232</v>
      </c>
      <c r="D20" s="549"/>
      <c r="E20" s="549"/>
      <c r="F20" s="550"/>
      <c r="G20" s="202" t="s">
        <v>1233</v>
      </c>
      <c r="H20" s="164">
        <f>4*(0.252618+0.2578684)</f>
        <v>2.0419456</v>
      </c>
      <c r="I20" s="165">
        <v>1</v>
      </c>
      <c r="J20" s="70" t="s">
        <v>160</v>
      </c>
      <c r="K20" s="70" t="s">
        <v>160</v>
      </c>
      <c r="L20" s="46">
        <f>(0.85*0.308-0.0775)+(2*0.76*0.21-0.25*0.21)+4*2*0.21*0.3</f>
        <v>0.95499999999999996</v>
      </c>
      <c r="M20" s="40">
        <f t="shared" si="2"/>
        <v>2.0419456</v>
      </c>
      <c r="N20" s="97">
        <f t="shared" si="0"/>
        <v>1.1000000000000001</v>
      </c>
    </row>
    <row r="21" spans="2:15" s="36" customFormat="1" ht="249.95" customHeight="1" thickBot="1" x14ac:dyDescent="1.1000000000000001">
      <c r="B21" s="67">
        <v>13</v>
      </c>
      <c r="C21" s="548" t="s">
        <v>1234</v>
      </c>
      <c r="D21" s="549"/>
      <c r="E21" s="549"/>
      <c r="F21" s="550"/>
      <c r="G21" s="202" t="s">
        <v>1112</v>
      </c>
      <c r="H21" s="164">
        <f>4*(0.2890182602+0.294117978)</f>
        <v>2.3325449528000002</v>
      </c>
      <c r="I21" s="165">
        <v>1</v>
      </c>
      <c r="J21" s="70" t="s">
        <v>160</v>
      </c>
      <c r="K21" s="70" t="s">
        <v>160</v>
      </c>
      <c r="L21" s="46">
        <f>2*0.21*0.76+0.308*0.85+4*2*0.21*0.3</f>
        <v>1.085</v>
      </c>
      <c r="M21" s="40">
        <f t="shared" si="2"/>
        <v>2.3325449528000002</v>
      </c>
      <c r="N21" s="97">
        <f t="shared" si="0"/>
        <v>1.2</v>
      </c>
    </row>
    <row r="22" spans="2:15" s="36" customFormat="1" ht="249.95" customHeight="1" thickBot="1" x14ac:dyDescent="1.1000000000000001">
      <c r="B22" s="42">
        <v>14</v>
      </c>
      <c r="C22" s="548" t="s">
        <v>1235</v>
      </c>
      <c r="D22" s="549"/>
      <c r="E22" s="549"/>
      <c r="F22" s="550"/>
      <c r="G22" s="202" t="s">
        <v>1229</v>
      </c>
      <c r="H22" s="164">
        <f>4*0.266023</f>
        <v>1.064092</v>
      </c>
      <c r="I22" s="165">
        <v>1</v>
      </c>
      <c r="J22" s="70" t="s">
        <v>160</v>
      </c>
      <c r="K22" s="70" t="s">
        <v>160</v>
      </c>
      <c r="L22" s="46">
        <f>6*0.21*0.3+0.65*0.154</f>
        <v>0.47810000000000002</v>
      </c>
      <c r="M22" s="40">
        <f t="shared" si="2"/>
        <v>1.064092</v>
      </c>
      <c r="N22" s="97">
        <f t="shared" si="0"/>
        <v>0.6</v>
      </c>
    </row>
    <row r="23" spans="2:15" s="36" customFormat="1" ht="249.95" customHeight="1" thickBot="1" x14ac:dyDescent="1.1000000000000001">
      <c r="B23" s="67">
        <v>15</v>
      </c>
      <c r="C23" s="548" t="s">
        <v>1236</v>
      </c>
      <c r="D23" s="549"/>
      <c r="E23" s="549"/>
      <c r="F23" s="550"/>
      <c r="G23" s="202" t="s">
        <v>1231</v>
      </c>
      <c r="H23" s="164">
        <f>4*(0.18057+0.293223)</f>
        <v>1.8951720000000001</v>
      </c>
      <c r="I23" s="165">
        <v>1</v>
      </c>
      <c r="J23" s="70" t="s">
        <v>160</v>
      </c>
      <c r="K23" s="70" t="s">
        <v>160</v>
      </c>
      <c r="L23" s="46">
        <f>8*0.3*0.21+0.247525</f>
        <v>0.751525</v>
      </c>
      <c r="M23" s="40">
        <f t="shared" si="2"/>
        <v>1.8951720000000001</v>
      </c>
      <c r="N23" s="97">
        <f t="shared" si="0"/>
        <v>1.1000000000000001</v>
      </c>
    </row>
    <row r="24" spans="2:15" s="96" customFormat="1" ht="174.95" customHeight="1" thickBot="1" x14ac:dyDescent="1.3">
      <c r="B24" s="42">
        <v>16</v>
      </c>
      <c r="C24" s="552" t="s">
        <v>1237</v>
      </c>
      <c r="D24" s="553"/>
      <c r="E24" s="553"/>
      <c r="F24" s="554"/>
      <c r="G24" s="203" t="s">
        <v>76</v>
      </c>
      <c r="H24" s="102">
        <v>1.22</v>
      </c>
      <c r="I24" s="72">
        <v>1</v>
      </c>
      <c r="J24" s="100">
        <v>7829</v>
      </c>
      <c r="K24" s="100">
        <v>7829</v>
      </c>
      <c r="L24" s="99">
        <v>0.252</v>
      </c>
      <c r="M24" s="98">
        <f t="shared" ref="M24" si="3">H24*K24/1000</f>
        <v>9.55138</v>
      </c>
      <c r="N24" s="97">
        <f t="shared" si="0"/>
        <v>9.3000000000000007</v>
      </c>
    </row>
    <row r="25" spans="2:15" s="36" customFormat="1" ht="200.1" customHeight="1" thickBot="1" x14ac:dyDescent="1.3">
      <c r="B25" s="67">
        <v>17</v>
      </c>
      <c r="C25" s="555" t="s">
        <v>1238</v>
      </c>
      <c r="D25" s="492" t="s">
        <v>1239</v>
      </c>
      <c r="E25" s="493"/>
      <c r="F25" s="493"/>
      <c r="G25" s="202" t="s">
        <v>76</v>
      </c>
      <c r="H25" s="45">
        <v>1.22</v>
      </c>
      <c r="I25" s="69">
        <v>1</v>
      </c>
      <c r="J25" s="70">
        <v>5486</v>
      </c>
      <c r="K25" s="70">
        <v>5486</v>
      </c>
      <c r="L25" s="46">
        <v>0.15834000000000001</v>
      </c>
      <c r="M25" s="40">
        <f t="shared" ref="M25:M32" si="4">K25*H25/1000</f>
        <v>6.69292</v>
      </c>
      <c r="N25" s="88">
        <f t="shared" ref="N25:N32" si="5">ROUND(M25*I25,1)</f>
        <v>6.7</v>
      </c>
      <c r="O25" s="96"/>
    </row>
    <row r="26" spans="2:15" s="36" customFormat="1" ht="200.1" customHeight="1" thickBot="1" x14ac:dyDescent="1.3">
      <c r="B26" s="42">
        <v>18</v>
      </c>
      <c r="C26" s="556"/>
      <c r="D26" s="492" t="s">
        <v>1240</v>
      </c>
      <c r="E26" s="493"/>
      <c r="F26" s="493"/>
      <c r="G26" s="202" t="s">
        <v>76</v>
      </c>
      <c r="H26" s="45">
        <v>1.22</v>
      </c>
      <c r="I26" s="72">
        <v>1</v>
      </c>
      <c r="J26" s="70">
        <v>5486</v>
      </c>
      <c r="K26" s="70">
        <v>5486</v>
      </c>
      <c r="L26" s="46">
        <v>0.126</v>
      </c>
      <c r="M26" s="40">
        <f t="shared" si="4"/>
        <v>6.69292</v>
      </c>
      <c r="N26" s="88">
        <f t="shared" si="5"/>
        <v>6.7</v>
      </c>
      <c r="O26" s="96"/>
    </row>
    <row r="27" spans="2:15" s="36" customFormat="1" ht="200.1" customHeight="1" thickBot="1" x14ac:dyDescent="1.3">
      <c r="B27" s="67">
        <v>19</v>
      </c>
      <c r="C27" s="556"/>
      <c r="D27" s="492" t="s">
        <v>1241</v>
      </c>
      <c r="E27" s="493"/>
      <c r="F27" s="493"/>
      <c r="G27" s="202" t="s">
        <v>35</v>
      </c>
      <c r="H27" s="45">
        <v>0.94399999999999995</v>
      </c>
      <c r="I27" s="72">
        <v>1</v>
      </c>
      <c r="J27" s="70">
        <v>1629</v>
      </c>
      <c r="K27" s="70">
        <v>1629</v>
      </c>
      <c r="L27" s="46">
        <v>0</v>
      </c>
      <c r="M27" s="40">
        <f t="shared" si="4"/>
        <v>1.5377759999999998</v>
      </c>
      <c r="N27" s="88">
        <f t="shared" si="5"/>
        <v>1.5</v>
      </c>
      <c r="O27" s="96"/>
    </row>
    <row r="28" spans="2:15" s="36" customFormat="1" ht="200.1" customHeight="1" thickBot="1" x14ac:dyDescent="1.3">
      <c r="B28" s="42">
        <v>20</v>
      </c>
      <c r="C28" s="556"/>
      <c r="D28" s="492" t="s">
        <v>1242</v>
      </c>
      <c r="E28" s="493"/>
      <c r="F28" s="493"/>
      <c r="G28" s="202" t="s">
        <v>35</v>
      </c>
      <c r="H28" s="45">
        <v>0.94399999999999995</v>
      </c>
      <c r="I28" s="72">
        <v>2</v>
      </c>
      <c r="J28" s="70">
        <v>2948</v>
      </c>
      <c r="K28" s="70">
        <v>2771</v>
      </c>
      <c r="L28" s="46">
        <v>0</v>
      </c>
      <c r="M28" s="40">
        <f t="shared" si="4"/>
        <v>2.6158239999999999</v>
      </c>
      <c r="N28" s="88">
        <f t="shared" si="5"/>
        <v>5.2</v>
      </c>
      <c r="O28" s="96"/>
    </row>
    <row r="29" spans="2:15" s="36" customFormat="1" ht="200.1" customHeight="1" thickBot="1" x14ac:dyDescent="1.3">
      <c r="B29" s="67">
        <v>21</v>
      </c>
      <c r="C29" s="555" t="s">
        <v>1243</v>
      </c>
      <c r="D29" s="492" t="s">
        <v>1239</v>
      </c>
      <c r="E29" s="493"/>
      <c r="F29" s="493"/>
      <c r="G29" s="202" t="s">
        <v>76</v>
      </c>
      <c r="H29" s="45">
        <v>1.22</v>
      </c>
      <c r="I29" s="69">
        <v>1</v>
      </c>
      <c r="J29" s="70">
        <v>5486</v>
      </c>
      <c r="K29" s="70">
        <v>5486</v>
      </c>
      <c r="L29" s="46">
        <v>0.15834000000000001</v>
      </c>
      <c r="M29" s="40">
        <f t="shared" si="4"/>
        <v>6.69292</v>
      </c>
      <c r="N29" s="88">
        <f t="shared" si="5"/>
        <v>6.7</v>
      </c>
      <c r="O29" s="96"/>
    </row>
    <row r="30" spans="2:15" s="36" customFormat="1" ht="200.1" customHeight="1" thickBot="1" x14ac:dyDescent="1.3">
      <c r="B30" s="42">
        <v>22</v>
      </c>
      <c r="C30" s="556"/>
      <c r="D30" s="492" t="s">
        <v>1240</v>
      </c>
      <c r="E30" s="493"/>
      <c r="F30" s="493"/>
      <c r="G30" s="202" t="s">
        <v>76</v>
      </c>
      <c r="H30" s="45">
        <v>1.22</v>
      </c>
      <c r="I30" s="72">
        <v>1</v>
      </c>
      <c r="J30" s="70">
        <v>5486</v>
      </c>
      <c r="K30" s="70">
        <v>5486</v>
      </c>
      <c r="L30" s="46">
        <v>0.126</v>
      </c>
      <c r="M30" s="40">
        <f t="shared" si="4"/>
        <v>6.69292</v>
      </c>
      <c r="N30" s="88">
        <f t="shared" si="5"/>
        <v>6.7</v>
      </c>
      <c r="O30" s="96"/>
    </row>
    <row r="31" spans="2:15" s="36" customFormat="1" ht="200.1" customHeight="1" thickBot="1" x14ac:dyDescent="1.3">
      <c r="B31" s="67">
        <v>23</v>
      </c>
      <c r="C31" s="556"/>
      <c r="D31" s="492" t="s">
        <v>1244</v>
      </c>
      <c r="E31" s="493"/>
      <c r="F31" s="493"/>
      <c r="G31" s="202" t="s">
        <v>35</v>
      </c>
      <c r="H31" s="45">
        <v>0.94399999999999995</v>
      </c>
      <c r="I31" s="72">
        <v>1</v>
      </c>
      <c r="J31" s="70">
        <v>1629</v>
      </c>
      <c r="K31" s="70">
        <v>1629</v>
      </c>
      <c r="L31" s="46">
        <v>0</v>
      </c>
      <c r="M31" s="40">
        <f t="shared" si="4"/>
        <v>1.5377759999999998</v>
      </c>
      <c r="N31" s="88">
        <f t="shared" si="5"/>
        <v>1.5</v>
      </c>
      <c r="O31" s="96"/>
    </row>
    <row r="32" spans="2:15" s="36" customFormat="1" ht="200.1" customHeight="1" thickBot="1" x14ac:dyDescent="1.3">
      <c r="B32" s="42">
        <v>24</v>
      </c>
      <c r="C32" s="556"/>
      <c r="D32" s="492" t="s">
        <v>1245</v>
      </c>
      <c r="E32" s="493"/>
      <c r="F32" s="493"/>
      <c r="G32" s="202" t="s">
        <v>35</v>
      </c>
      <c r="H32" s="45">
        <v>0.94399999999999995</v>
      </c>
      <c r="I32" s="72">
        <v>2</v>
      </c>
      <c r="J32" s="70">
        <v>2948</v>
      </c>
      <c r="K32" s="70">
        <v>2771</v>
      </c>
      <c r="L32" s="46">
        <v>0</v>
      </c>
      <c r="M32" s="40">
        <f t="shared" si="4"/>
        <v>2.6158239999999999</v>
      </c>
      <c r="N32" s="88">
        <f t="shared" si="5"/>
        <v>5.2</v>
      </c>
      <c r="O32" s="96"/>
    </row>
    <row r="33" spans="2:14" s="96" customFormat="1" ht="201" customHeight="1" thickBot="1" x14ac:dyDescent="1.3">
      <c r="B33" s="67">
        <v>25</v>
      </c>
      <c r="C33" s="551" t="s">
        <v>1246</v>
      </c>
      <c r="D33" s="489"/>
      <c r="E33" s="489"/>
      <c r="F33" s="490"/>
      <c r="G33" s="203" t="s">
        <v>27</v>
      </c>
      <c r="H33" s="45">
        <v>1.8280000000000001</v>
      </c>
      <c r="I33" s="72">
        <v>1</v>
      </c>
      <c r="J33" s="100">
        <f>2*6096</f>
        <v>12192</v>
      </c>
      <c r="K33" s="100">
        <f>2*6096</f>
        <v>12192</v>
      </c>
      <c r="L33" s="46">
        <f>1.9*0.308+1.5*0.308*0.85</f>
        <v>0.97789999999999988</v>
      </c>
      <c r="M33" s="98">
        <f>K33*H33/1000</f>
        <v>22.286976000000003</v>
      </c>
      <c r="N33" s="97">
        <f>ROUND(M33*I33-I33*L33,1)</f>
        <v>21.3</v>
      </c>
    </row>
    <row r="34" spans="2:14" s="96" customFormat="1" ht="208.5" customHeight="1" thickBot="1" x14ac:dyDescent="1.3">
      <c r="B34" s="42">
        <v>26</v>
      </c>
      <c r="C34" s="551" t="s">
        <v>1247</v>
      </c>
      <c r="D34" s="489"/>
      <c r="E34" s="489"/>
      <c r="F34" s="490"/>
      <c r="G34" s="203" t="s">
        <v>27</v>
      </c>
      <c r="H34" s="45">
        <v>1.8280000000000001</v>
      </c>
      <c r="I34" s="72">
        <v>1</v>
      </c>
      <c r="J34" s="100">
        <f>2*6096</f>
        <v>12192</v>
      </c>
      <c r="K34" s="100">
        <f>2*6096</f>
        <v>12192</v>
      </c>
      <c r="L34" s="46">
        <f>1.5*0.308*0.85</f>
        <v>0.39269999999999994</v>
      </c>
      <c r="M34" s="98">
        <f>K34*H34/1000</f>
        <v>22.286976000000003</v>
      </c>
      <c r="N34" s="97">
        <f>ROUND(M34*I34-I34*L34,1)</f>
        <v>21.9</v>
      </c>
    </row>
    <row r="35" spans="2:14" s="96" customFormat="1" ht="174.95" customHeight="1" thickBot="1" x14ac:dyDescent="1.3">
      <c r="B35" s="67">
        <v>27</v>
      </c>
      <c r="C35" s="488" t="s">
        <v>1223</v>
      </c>
      <c r="D35" s="489"/>
      <c r="E35" s="489"/>
      <c r="F35" s="490"/>
      <c r="G35" s="203" t="s">
        <v>35</v>
      </c>
      <c r="H35" s="102">
        <v>0.94399999999999995</v>
      </c>
      <c r="I35" s="72">
        <v>4</v>
      </c>
      <c r="J35" s="100">
        <v>1510</v>
      </c>
      <c r="K35" s="100">
        <v>1510</v>
      </c>
      <c r="L35" s="99">
        <v>0</v>
      </c>
      <c r="M35" s="98">
        <f>H35*K35/1000</f>
        <v>1.4254399999999998</v>
      </c>
      <c r="N35" s="97">
        <f>ROUND(M35*I35-I35*L35,1)</f>
        <v>5.7</v>
      </c>
    </row>
    <row r="36" spans="2:14" s="96" customFormat="1" ht="174.95" customHeight="1" thickBot="1" x14ac:dyDescent="1.3">
      <c r="B36" s="42">
        <v>28</v>
      </c>
      <c r="C36" s="488" t="s">
        <v>1224</v>
      </c>
      <c r="D36" s="489"/>
      <c r="E36" s="489"/>
      <c r="F36" s="490"/>
      <c r="G36" s="203" t="s">
        <v>35</v>
      </c>
      <c r="H36" s="102">
        <v>0.94399999999999995</v>
      </c>
      <c r="I36" s="72">
        <v>6</v>
      </c>
      <c r="J36" s="100">
        <v>2402</v>
      </c>
      <c r="K36" s="100">
        <v>2251</v>
      </c>
      <c r="L36" s="99">
        <v>0</v>
      </c>
      <c r="M36" s="98">
        <f>H36*K36/1000</f>
        <v>2.1249440000000002</v>
      </c>
      <c r="N36" s="97">
        <f t="shared" ref="N36:N37" si="6">ROUND(M36*I36-I36*L36,1)</f>
        <v>12.7</v>
      </c>
    </row>
    <row r="37" spans="2:14" s="96" customFormat="1" ht="174.95" customHeight="1" thickBot="1" x14ac:dyDescent="1.3">
      <c r="B37" s="67">
        <v>29</v>
      </c>
      <c r="C37" s="488" t="s">
        <v>1227</v>
      </c>
      <c r="D37" s="489"/>
      <c r="E37" s="489"/>
      <c r="F37" s="490"/>
      <c r="G37" s="203" t="s">
        <v>29</v>
      </c>
      <c r="H37" s="102">
        <v>1.284</v>
      </c>
      <c r="I37" s="72">
        <v>1</v>
      </c>
      <c r="J37" s="100">
        <v>1510</v>
      </c>
      <c r="K37" s="100">
        <v>1510</v>
      </c>
      <c r="L37" s="99">
        <v>0</v>
      </c>
      <c r="M37" s="98">
        <f>H37*K37/1000</f>
        <v>1.9388400000000001</v>
      </c>
      <c r="N37" s="97">
        <f t="shared" si="6"/>
        <v>1.9</v>
      </c>
    </row>
    <row r="38" spans="2:14" s="96" customFormat="1" ht="174.95" customHeight="1" thickBot="1" x14ac:dyDescent="1.3">
      <c r="B38" s="42">
        <v>30</v>
      </c>
      <c r="C38" s="488" t="s">
        <v>1240</v>
      </c>
      <c r="D38" s="489"/>
      <c r="E38" s="489"/>
      <c r="F38" s="490"/>
      <c r="G38" s="203" t="s">
        <v>76</v>
      </c>
      <c r="H38" s="102">
        <v>1.22</v>
      </c>
      <c r="I38" s="72">
        <v>1</v>
      </c>
      <c r="J38" s="100">
        <v>5486</v>
      </c>
      <c r="K38" s="100">
        <v>5486</v>
      </c>
      <c r="L38" s="99">
        <v>0.252</v>
      </c>
      <c r="M38" s="98">
        <f t="shared" ref="M38:M42" si="7">H38*K38/1000</f>
        <v>6.69292</v>
      </c>
      <c r="N38" s="97">
        <f>ROUND(M38*I38-I38*L38,1)</f>
        <v>6.4</v>
      </c>
    </row>
    <row r="39" spans="2:14" s="96" customFormat="1" ht="174.95" customHeight="1" thickBot="1" x14ac:dyDescent="1.3">
      <c r="B39" s="67">
        <v>31</v>
      </c>
      <c r="C39" s="488" t="s">
        <v>1239</v>
      </c>
      <c r="D39" s="489"/>
      <c r="E39" s="489"/>
      <c r="F39" s="490"/>
      <c r="G39" s="203" t="s">
        <v>76</v>
      </c>
      <c r="H39" s="102">
        <v>1.22</v>
      </c>
      <c r="I39" s="72">
        <v>1</v>
      </c>
      <c r="J39" s="100">
        <v>5486</v>
      </c>
      <c r="K39" s="100">
        <v>5486</v>
      </c>
      <c r="L39" s="99">
        <v>0.252</v>
      </c>
      <c r="M39" s="98">
        <f t="shared" si="7"/>
        <v>6.69292</v>
      </c>
      <c r="N39" s="97">
        <f>ROUND(M39*I39-I39*L39,1)</f>
        <v>6.4</v>
      </c>
    </row>
    <row r="40" spans="2:14" s="96" customFormat="1" ht="174.95" customHeight="1" thickBot="1" x14ac:dyDescent="1.3">
      <c r="B40" s="42">
        <v>32</v>
      </c>
      <c r="C40" s="488" t="s">
        <v>1225</v>
      </c>
      <c r="D40" s="489"/>
      <c r="E40" s="489"/>
      <c r="F40" s="490"/>
      <c r="G40" s="203" t="s">
        <v>76</v>
      </c>
      <c r="H40" s="102">
        <v>1.22</v>
      </c>
      <c r="I40" s="72">
        <v>1</v>
      </c>
      <c r="J40" s="100">
        <v>7829</v>
      </c>
      <c r="K40" s="100">
        <v>7829</v>
      </c>
      <c r="L40" s="99">
        <v>0.252</v>
      </c>
      <c r="M40" s="98">
        <f t="shared" si="7"/>
        <v>9.55138</v>
      </c>
      <c r="N40" s="97">
        <f>ROUND(M40*I40-I40*L40,1)</f>
        <v>9.3000000000000007</v>
      </c>
    </row>
    <row r="41" spans="2:14" s="96" customFormat="1" ht="174.95" customHeight="1" thickBot="1" x14ac:dyDescent="1.3">
      <c r="B41" s="67">
        <v>33</v>
      </c>
      <c r="C41" s="488" t="s">
        <v>1237</v>
      </c>
      <c r="D41" s="489"/>
      <c r="E41" s="489"/>
      <c r="F41" s="490"/>
      <c r="G41" s="203" t="s">
        <v>76</v>
      </c>
      <c r="H41" s="102">
        <v>1.22</v>
      </c>
      <c r="I41" s="72">
        <v>1</v>
      </c>
      <c r="J41" s="100">
        <v>7829</v>
      </c>
      <c r="K41" s="100">
        <v>7829</v>
      </c>
      <c r="L41" s="99">
        <v>0.252</v>
      </c>
      <c r="M41" s="98">
        <f t="shared" si="7"/>
        <v>9.55138</v>
      </c>
      <c r="N41" s="97">
        <f>ROUND(M41*I41-I41*L41,1)</f>
        <v>9.3000000000000007</v>
      </c>
    </row>
    <row r="42" spans="2:14" s="96" customFormat="1" ht="174.95" customHeight="1" thickBot="1" x14ac:dyDescent="1.3">
      <c r="B42" s="42">
        <v>34</v>
      </c>
      <c r="C42" s="488" t="s">
        <v>1226</v>
      </c>
      <c r="D42" s="489"/>
      <c r="E42" s="489"/>
      <c r="F42" s="490"/>
      <c r="G42" s="203" t="s">
        <v>76</v>
      </c>
      <c r="H42" s="102">
        <v>1.22</v>
      </c>
      <c r="I42" s="72">
        <v>1</v>
      </c>
      <c r="J42" s="100">
        <v>7579</v>
      </c>
      <c r="K42" s="100">
        <v>7579</v>
      </c>
      <c r="L42" s="99">
        <v>0.252</v>
      </c>
      <c r="M42" s="98">
        <f t="shared" si="7"/>
        <v>9.2463799999999985</v>
      </c>
      <c r="N42" s="97">
        <f>ROUND(M42*I42-I42*L42,1)</f>
        <v>9</v>
      </c>
    </row>
    <row r="43" spans="2:14" s="36" customFormat="1" ht="249.95" customHeight="1" thickBot="1" x14ac:dyDescent="1.1000000000000001">
      <c r="B43" s="67">
        <v>35</v>
      </c>
      <c r="C43" s="548" t="s">
        <v>1248</v>
      </c>
      <c r="D43" s="549"/>
      <c r="E43" s="549"/>
      <c r="F43" s="550"/>
      <c r="G43" s="202" t="s">
        <v>1110</v>
      </c>
      <c r="H43" s="164">
        <f>4*(0.266018+0.271118)</f>
        <v>2.1485440000000002</v>
      </c>
      <c r="I43" s="165">
        <v>1</v>
      </c>
      <c r="J43" s="70" t="s">
        <v>160</v>
      </c>
      <c r="K43" s="70" t="s">
        <v>160</v>
      </c>
      <c r="L43" s="46">
        <f>(0.85*0.308-0.05)+(2*0.76*0.21-0.2*0.21)+4*2*0.21*0.3</f>
        <v>0.99299999999999999</v>
      </c>
      <c r="M43" s="40">
        <f t="shared" ref="M43:M48" si="8">H43*I43</f>
        <v>2.1485440000000002</v>
      </c>
      <c r="N43" s="97">
        <f t="shared" ref="N43:N48" si="9">ROUND(M43*I43-I43*L43,1)</f>
        <v>1.2</v>
      </c>
    </row>
    <row r="44" spans="2:14" s="36" customFormat="1" ht="249.95" customHeight="1" thickBot="1" x14ac:dyDescent="1.1000000000000001">
      <c r="B44" s="42">
        <v>36</v>
      </c>
      <c r="C44" s="548" t="s">
        <v>1249</v>
      </c>
      <c r="D44" s="549"/>
      <c r="E44" s="549"/>
      <c r="F44" s="550"/>
      <c r="G44" s="202" t="s">
        <v>1112</v>
      </c>
      <c r="H44" s="164">
        <f>4*(0.2890182602+0.294117978)</f>
        <v>2.3325449528000002</v>
      </c>
      <c r="I44" s="165">
        <v>1</v>
      </c>
      <c r="J44" s="70" t="s">
        <v>160</v>
      </c>
      <c r="K44" s="70" t="s">
        <v>160</v>
      </c>
      <c r="L44" s="46">
        <f>2*0.21*0.76+0.308*0.85+4*2*0.21*0.3</f>
        <v>1.085</v>
      </c>
      <c r="M44" s="40">
        <f t="shared" si="8"/>
        <v>2.3325449528000002</v>
      </c>
      <c r="N44" s="97">
        <f t="shared" si="9"/>
        <v>1.2</v>
      </c>
    </row>
    <row r="45" spans="2:14" s="36" customFormat="1" ht="249.95" customHeight="1" thickBot="1" x14ac:dyDescent="1.1000000000000001">
      <c r="B45" s="67">
        <v>37</v>
      </c>
      <c r="C45" s="548" t="s">
        <v>1250</v>
      </c>
      <c r="D45" s="549"/>
      <c r="E45" s="549"/>
      <c r="F45" s="550"/>
      <c r="G45" s="202" t="s">
        <v>1233</v>
      </c>
      <c r="H45" s="164">
        <f>4*(0.252618+0.2578684)</f>
        <v>2.0419456</v>
      </c>
      <c r="I45" s="165">
        <v>1</v>
      </c>
      <c r="J45" s="70" t="s">
        <v>160</v>
      </c>
      <c r="K45" s="70" t="s">
        <v>160</v>
      </c>
      <c r="L45" s="46">
        <f>(0.85*0.308-0.0775)+(2*0.76*0.21-0.25*0.21)+4*2*0.21*0.3</f>
        <v>0.95499999999999996</v>
      </c>
      <c r="M45" s="40">
        <f t="shared" si="8"/>
        <v>2.0419456</v>
      </c>
      <c r="N45" s="97">
        <f t="shared" si="9"/>
        <v>1.1000000000000001</v>
      </c>
    </row>
    <row r="46" spans="2:14" s="36" customFormat="1" ht="249.95" customHeight="1" thickBot="1" x14ac:dyDescent="1.1000000000000001">
      <c r="B46" s="42">
        <v>38</v>
      </c>
      <c r="C46" s="548" t="s">
        <v>1251</v>
      </c>
      <c r="D46" s="549"/>
      <c r="E46" s="549"/>
      <c r="F46" s="550"/>
      <c r="G46" s="202" t="s">
        <v>1112</v>
      </c>
      <c r="H46" s="164">
        <f>4*(0.2890182602+0.294117978)</f>
        <v>2.3325449528000002</v>
      </c>
      <c r="I46" s="165">
        <v>1</v>
      </c>
      <c r="J46" s="70" t="s">
        <v>160</v>
      </c>
      <c r="K46" s="70" t="s">
        <v>160</v>
      </c>
      <c r="L46" s="46">
        <f>0.21*0.76+0.308*0.85+6*2*0.21*0.3</f>
        <v>1.1774</v>
      </c>
      <c r="M46" s="40">
        <f t="shared" si="8"/>
        <v>2.3325449528000002</v>
      </c>
      <c r="N46" s="97">
        <f t="shared" si="9"/>
        <v>1.2</v>
      </c>
    </row>
    <row r="47" spans="2:14" s="36" customFormat="1" ht="249.95" customHeight="1" thickBot="1" x14ac:dyDescent="1.1000000000000001">
      <c r="B47" s="67">
        <v>39</v>
      </c>
      <c r="C47" s="548" t="s">
        <v>1252</v>
      </c>
      <c r="D47" s="549"/>
      <c r="E47" s="549"/>
      <c r="F47" s="549"/>
      <c r="G47" s="550"/>
      <c r="H47" s="164">
        <f>2*(0.516468-0.132025)+0.176*(0.558+0.371+0.268)</f>
        <v>0.97955800000000004</v>
      </c>
      <c r="I47" s="165">
        <v>1</v>
      </c>
      <c r="J47" s="70" t="s">
        <v>160</v>
      </c>
      <c r="K47" s="70" t="s">
        <v>160</v>
      </c>
      <c r="L47" s="46">
        <f>0.105*0.73</f>
        <v>7.6649999999999996E-2</v>
      </c>
      <c r="M47" s="40">
        <f t="shared" si="8"/>
        <v>0.97955800000000004</v>
      </c>
      <c r="N47" s="97">
        <f t="shared" si="9"/>
        <v>0.9</v>
      </c>
    </row>
    <row r="48" spans="2:14" s="36" customFormat="1" ht="249.95" customHeight="1" thickBot="1" x14ac:dyDescent="1.1000000000000001">
      <c r="B48" s="42">
        <v>40</v>
      </c>
      <c r="C48" s="548" t="s">
        <v>1253</v>
      </c>
      <c r="D48" s="549"/>
      <c r="E48" s="549"/>
      <c r="F48" s="549"/>
      <c r="G48" s="550"/>
      <c r="H48" s="164">
        <f>1*(0.516468-0.132025)+1*0.516468+0.176*(0.558+0.371+0.268)</f>
        <v>1.111583</v>
      </c>
      <c r="I48" s="165">
        <v>1</v>
      </c>
      <c r="J48" s="70" t="s">
        <v>160</v>
      </c>
      <c r="K48" s="70" t="s">
        <v>160</v>
      </c>
      <c r="L48" s="46">
        <f>0.105*0.73</f>
        <v>7.6649999999999996E-2</v>
      </c>
      <c r="M48" s="40">
        <f t="shared" si="8"/>
        <v>1.111583</v>
      </c>
      <c r="N48" s="97">
        <f t="shared" si="9"/>
        <v>1</v>
      </c>
    </row>
    <row r="49" spans="2:18" s="96" customFormat="1" ht="234.75" customHeight="1" thickBot="1" x14ac:dyDescent="1.3">
      <c r="B49" s="67">
        <v>41</v>
      </c>
      <c r="C49" s="488" t="s">
        <v>515</v>
      </c>
      <c r="D49" s="489"/>
      <c r="E49" s="489"/>
      <c r="F49" s="490"/>
      <c r="G49" s="203" t="s">
        <v>1220</v>
      </c>
      <c r="H49" s="102">
        <v>3.58</v>
      </c>
      <c r="I49" s="101">
        <v>1</v>
      </c>
      <c r="J49" s="131" t="s">
        <v>1219</v>
      </c>
      <c r="K49" s="131" t="s">
        <v>1219</v>
      </c>
      <c r="L49" s="46">
        <f>1.9*0.308</f>
        <v>0.58519999999999994</v>
      </c>
      <c r="M49" s="49">
        <f>H49</f>
        <v>3.58</v>
      </c>
      <c r="N49" s="88">
        <f t="shared" ref="N49" si="10">M49*I49-L49*I49</f>
        <v>2.9948000000000001</v>
      </c>
    </row>
    <row r="50" spans="2:18" s="50" customFormat="1" ht="148.5" customHeight="1" thickBot="1" x14ac:dyDescent="1.1000000000000001">
      <c r="B50" s="458" t="s">
        <v>30</v>
      </c>
      <c r="C50" s="459"/>
      <c r="D50" s="459"/>
      <c r="E50" s="459"/>
      <c r="F50" s="459"/>
      <c r="G50" s="459"/>
      <c r="H50" s="459"/>
      <c r="I50" s="459"/>
      <c r="J50" s="459"/>
      <c r="K50" s="459"/>
      <c r="L50" s="459"/>
      <c r="M50" s="460"/>
      <c r="N50" s="95">
        <f>SUM(N7:N49)</f>
        <v>298.09479999999991</v>
      </c>
    </row>
    <row r="51" spans="2:18" s="50" customFormat="1" ht="221.25" customHeight="1" thickBot="1" x14ac:dyDescent="1.1000000000000001">
      <c r="B51" s="513" t="s">
        <v>53</v>
      </c>
      <c r="C51" s="513"/>
      <c r="D51" s="513"/>
      <c r="E51" s="513"/>
      <c r="F51" s="513"/>
      <c r="G51" s="513"/>
      <c r="H51" s="513"/>
      <c r="I51" s="513"/>
      <c r="J51" s="513"/>
      <c r="K51" s="513"/>
      <c r="L51" s="513"/>
      <c r="M51" s="513"/>
      <c r="N51" s="88">
        <f>N50*2</f>
        <v>596.18959999999981</v>
      </c>
    </row>
    <row r="52" spans="2:18" s="204" customFormat="1" ht="189.75" customHeight="1" x14ac:dyDescent="0.25">
      <c r="B52" s="422" t="s">
        <v>320</v>
      </c>
      <c r="C52" s="422"/>
      <c r="D52" s="422"/>
      <c r="E52" s="422"/>
      <c r="F52" s="422"/>
      <c r="G52" s="422"/>
      <c r="H52" s="422"/>
      <c r="I52" s="422" t="s">
        <v>319</v>
      </c>
      <c r="J52" s="422"/>
      <c r="K52" s="422"/>
      <c r="L52" s="422"/>
      <c r="M52" s="422"/>
      <c r="N52" s="422"/>
    </row>
    <row r="53" spans="2:18" s="51" customFormat="1" ht="409.5" customHeight="1" thickBot="1" x14ac:dyDescent="1.1499999999999999">
      <c r="B53" s="423"/>
      <c r="C53" s="423"/>
      <c r="D53" s="423"/>
      <c r="E53" s="423"/>
      <c r="F53" s="423"/>
      <c r="G53" s="423"/>
      <c r="H53" s="423"/>
      <c r="I53" s="423"/>
      <c r="J53" s="423"/>
      <c r="K53" s="423"/>
      <c r="L53" s="423"/>
      <c r="M53" s="423"/>
      <c r="N53" s="423"/>
    </row>
    <row r="54" spans="2:18" s="58" customFormat="1" ht="129.75" customHeight="1" thickBot="1" x14ac:dyDescent="1.1499999999999999">
      <c r="B54" s="53" t="s">
        <v>45</v>
      </c>
      <c r="C54" s="54"/>
      <c r="D54" s="54"/>
      <c r="E54" s="54"/>
      <c r="F54" s="54"/>
      <c r="G54" s="54"/>
      <c r="H54" s="54"/>
      <c r="I54" s="54"/>
      <c r="J54" s="54"/>
      <c r="K54" s="54"/>
      <c r="L54" s="54"/>
      <c r="M54" s="54"/>
      <c r="N54" s="55"/>
      <c r="O54" s="56"/>
      <c r="P54" s="68"/>
      <c r="Q54" s="35"/>
      <c r="R54" s="35"/>
    </row>
    <row r="55" spans="2:18" s="51" customFormat="1" ht="174.95" customHeight="1" x14ac:dyDescent="1.1000000000000001"/>
  </sheetData>
  <mergeCells count="71">
    <mergeCell ref="B52:H53"/>
    <mergeCell ref="I52:N53"/>
    <mergeCell ref="B51:M51"/>
    <mergeCell ref="C40:F40"/>
    <mergeCell ref="C41:F41"/>
    <mergeCell ref="C42:F42"/>
    <mergeCell ref="C43:F43"/>
    <mergeCell ref="C44:F44"/>
    <mergeCell ref="C45:F45"/>
    <mergeCell ref="C46:F46"/>
    <mergeCell ref="C47:G47"/>
    <mergeCell ref="C48:G48"/>
    <mergeCell ref="C49:F49"/>
    <mergeCell ref="B50:M50"/>
    <mergeCell ref="C39:F39"/>
    <mergeCell ref="C29:C32"/>
    <mergeCell ref="D29:F29"/>
    <mergeCell ref="D30:F30"/>
    <mergeCell ref="D31:F31"/>
    <mergeCell ref="D32:F32"/>
    <mergeCell ref="C33:F33"/>
    <mergeCell ref="C34:F34"/>
    <mergeCell ref="C35:F35"/>
    <mergeCell ref="C36:F36"/>
    <mergeCell ref="C37:F37"/>
    <mergeCell ref="C38:F38"/>
    <mergeCell ref="C21:F21"/>
    <mergeCell ref="C22:F22"/>
    <mergeCell ref="C23:F23"/>
    <mergeCell ref="C24:F24"/>
    <mergeCell ref="C25:C28"/>
    <mergeCell ref="D25:F25"/>
    <mergeCell ref="D26:F26"/>
    <mergeCell ref="D27:F27"/>
    <mergeCell ref="D28:F28"/>
    <mergeCell ref="C20:F20"/>
    <mergeCell ref="C11:F11"/>
    <mergeCell ref="C12:F12"/>
    <mergeCell ref="C13:F13"/>
    <mergeCell ref="C14:F14"/>
    <mergeCell ref="C15:F15"/>
    <mergeCell ref="C16:F16"/>
    <mergeCell ref="C17:F17"/>
    <mergeCell ref="C18:F18"/>
    <mergeCell ref="C19:F19"/>
    <mergeCell ref="B2:F3"/>
    <mergeCell ref="G2:K3"/>
    <mergeCell ref="L2:N3"/>
    <mergeCell ref="B4:N4"/>
    <mergeCell ref="B5:N5"/>
    <mergeCell ref="C6:G6"/>
    <mergeCell ref="B7:B8"/>
    <mergeCell ref="C7:F8"/>
    <mergeCell ref="G7:G8"/>
    <mergeCell ref="H7:H8"/>
    <mergeCell ref="N7:N8"/>
    <mergeCell ref="B9:B10"/>
    <mergeCell ref="C9:F10"/>
    <mergeCell ref="G9:G10"/>
    <mergeCell ref="H9:H10"/>
    <mergeCell ref="I9:I10"/>
    <mergeCell ref="J9:J10"/>
    <mergeCell ref="K9:K10"/>
    <mergeCell ref="L9:L10"/>
    <mergeCell ref="M9:M10"/>
    <mergeCell ref="N9:N10"/>
    <mergeCell ref="I7:I8"/>
    <mergeCell ref="J7:J8"/>
    <mergeCell ref="K7:K8"/>
    <mergeCell ref="L7:L8"/>
    <mergeCell ref="M7:M8"/>
  </mergeCells>
  <printOptions horizontalCentered="1"/>
  <pageMargins left="0.25" right="0.25" top="1" bottom="1" header="0.5" footer="0.255"/>
  <pageSetup paperSize="9" scale="10" orientation="portrait" r:id="rId1"/>
  <drawing r:id="rId2"/>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499984740745262"/>
    <pageSetUpPr fitToPage="1"/>
  </sheetPr>
  <dimension ref="B1:O35"/>
  <sheetViews>
    <sheetView rightToLeft="1" view="pageBreakPreview" zoomScale="80" zoomScaleNormal="85" zoomScaleSheetLayoutView="80" workbookViewId="0">
      <selection activeCell="B20" sqref="B20:M24"/>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1258</v>
      </c>
      <c r="G11" s="332"/>
      <c r="H11" s="332"/>
      <c r="I11" s="333"/>
      <c r="J11" s="331" t="s">
        <v>1269</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827</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1262</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15.75" customHeight="1" thickBot="1" x14ac:dyDescent="0.3">
      <c r="B27" s="398"/>
      <c r="C27" s="401"/>
      <c r="D27" s="402"/>
      <c r="E27" s="401"/>
      <c r="F27" s="402"/>
      <c r="G27" s="402"/>
      <c r="H27" s="404"/>
      <c r="I27" s="401"/>
      <c r="J27" s="404"/>
      <c r="K27" s="401"/>
      <c r="L27" s="402"/>
      <c r="M27" s="404"/>
    </row>
    <row r="28" spans="2:15" ht="36" customHeight="1" x14ac:dyDescent="0.25">
      <c r="B28" s="405">
        <v>21</v>
      </c>
      <c r="C28" s="312">
        <v>641903122</v>
      </c>
      <c r="D28" s="313"/>
      <c r="E28" s="322" t="s">
        <v>828</v>
      </c>
      <c r="F28" s="323"/>
      <c r="G28" s="323"/>
      <c r="H28" s="324"/>
      <c r="I28" s="318" t="s">
        <v>1261</v>
      </c>
      <c r="J28" s="319"/>
      <c r="K28" s="322" t="s">
        <v>16</v>
      </c>
      <c r="L28" s="323"/>
      <c r="M28" s="324"/>
    </row>
    <row r="29" spans="2:15" ht="57" customHeight="1" thickBot="1" x14ac:dyDescent="0.3">
      <c r="B29" s="406"/>
      <c r="C29" s="314"/>
      <c r="D29" s="315"/>
      <c r="E29" s="328"/>
      <c r="F29" s="329"/>
      <c r="G29" s="329"/>
      <c r="H29" s="330"/>
      <c r="I29" s="320"/>
      <c r="J29" s="321"/>
      <c r="K29" s="328"/>
      <c r="L29" s="329"/>
      <c r="M29" s="330"/>
      <c r="O29" s="108"/>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5.5" customHeight="1" thickBot="1" x14ac:dyDescent="0.3">
      <c r="B35" s="370" t="s">
        <v>47</v>
      </c>
      <c r="C35" s="371"/>
      <c r="D35" s="371"/>
      <c r="E35" s="371"/>
      <c r="F35" s="371"/>
      <c r="G35" s="371"/>
      <c r="H35" s="371"/>
      <c r="I35" s="371"/>
      <c r="J35" s="371"/>
      <c r="K35" s="371"/>
      <c r="L35" s="371"/>
      <c r="M35" s="372"/>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2214913"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2214913" r:id="rId4"/>
      </mc:Fallback>
    </mc:AlternateContent>
  </oleObjects>
  <mc:AlternateContent xmlns:mc="http://schemas.openxmlformats.org/markup-compatibility/2006">
    <mc:Choice Requires="x14">
      <controls>
        <mc:AlternateContent xmlns:mc="http://schemas.openxmlformats.org/markup-compatibility/2006">
          <mc:Choice Requires="x14">
            <control shapeId="2214914"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2214915"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2214916"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2214917"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2214918"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249977111117893"/>
  </sheetPr>
  <dimension ref="B1:AU57"/>
  <sheetViews>
    <sheetView rightToLeft="1" view="pageBreakPreview" topLeftCell="A22" zoomScale="20" zoomScaleNormal="100" zoomScaleSheetLayoutView="20" workbookViewId="0">
      <selection activeCell="B4" sqref="B4:N4"/>
    </sheetView>
  </sheetViews>
  <sheetFormatPr defaultRowHeight="23.25" x14ac:dyDescent="0.35"/>
  <cols>
    <col min="2" max="2" width="25.7109375" customWidth="1"/>
    <col min="3" max="3" width="32" customWidth="1"/>
    <col min="4" max="4" width="20.42578125" customWidth="1"/>
    <col min="5" max="5" width="44.5703125" customWidth="1"/>
    <col min="6" max="6" width="103.5703125" style="5" customWidth="1"/>
    <col min="7" max="7" width="156.5703125"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1255</v>
      </c>
      <c r="H2" s="520"/>
      <c r="I2" s="520"/>
      <c r="J2" s="520"/>
      <c r="K2" s="520"/>
      <c r="L2" s="440"/>
      <c r="M2" s="440"/>
      <c r="N2" s="440"/>
    </row>
    <row r="3" spans="2:47" ht="353.25" customHeight="1" thickBot="1" x14ac:dyDescent="0.3">
      <c r="B3" s="441"/>
      <c r="C3" s="441"/>
      <c r="D3" s="441"/>
      <c r="E3" s="441"/>
      <c r="F3" s="441"/>
      <c r="G3" s="521"/>
      <c r="H3" s="521"/>
      <c r="I3" s="521"/>
      <c r="J3" s="521"/>
      <c r="K3" s="521"/>
      <c r="L3" s="441"/>
      <c r="M3" s="441"/>
      <c r="N3" s="441"/>
    </row>
    <row r="4" spans="2:47" ht="222.75" customHeight="1" thickBot="1" x14ac:dyDescent="0.3">
      <c r="B4" s="523" t="s">
        <v>55</v>
      </c>
      <c r="C4" s="524"/>
      <c r="D4" s="524"/>
      <c r="E4" s="524"/>
      <c r="F4" s="524"/>
      <c r="G4" s="524"/>
      <c r="H4" s="524"/>
      <c r="I4" s="524"/>
      <c r="J4" s="524"/>
      <c r="K4" s="524"/>
      <c r="L4" s="524"/>
      <c r="M4" s="524"/>
      <c r="N4" s="525"/>
      <c r="V4" s="6"/>
      <c r="W4" s="6"/>
      <c r="X4" s="6"/>
      <c r="Y4" s="6"/>
      <c r="Z4" s="6"/>
      <c r="AA4" s="6"/>
      <c r="AB4" s="6"/>
      <c r="AC4" s="6"/>
      <c r="AD4" s="6"/>
      <c r="AE4" s="6"/>
      <c r="AF4" s="6"/>
      <c r="AG4" s="6"/>
      <c r="AH4" s="6"/>
      <c r="AI4" s="6"/>
      <c r="AJ4" s="6"/>
      <c r="AK4" s="6"/>
      <c r="AL4" s="6"/>
      <c r="AM4" s="6"/>
      <c r="AN4" s="6"/>
      <c r="AO4" s="6"/>
      <c r="AP4" s="6"/>
      <c r="AQ4" s="6"/>
      <c r="AR4" s="6"/>
      <c r="AS4" s="6"/>
      <c r="AT4" s="6"/>
      <c r="AU4" s="6"/>
    </row>
    <row r="5" spans="2:47" ht="180.7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165.75" customHeight="1" thickBot="1" x14ac:dyDescent="1.1499999999999999">
      <c r="B6" s="205" t="s">
        <v>9</v>
      </c>
      <c r="C6" s="434" t="s">
        <v>11</v>
      </c>
      <c r="D6" s="435"/>
      <c r="E6" s="435"/>
      <c r="F6" s="435"/>
      <c r="G6" s="436"/>
      <c r="H6" s="205" t="s">
        <v>122</v>
      </c>
      <c r="I6" s="205" t="s">
        <v>23</v>
      </c>
      <c r="J6" s="205" t="s">
        <v>24</v>
      </c>
      <c r="K6" s="205" t="s">
        <v>121</v>
      </c>
      <c r="L6" s="205" t="s">
        <v>183</v>
      </c>
      <c r="M6" s="205" t="s">
        <v>181</v>
      </c>
      <c r="N6" s="205" t="s">
        <v>124</v>
      </c>
    </row>
    <row r="7" spans="2:47" s="96" customFormat="1" ht="407.25" customHeight="1" x14ac:dyDescent="1.25">
      <c r="B7" s="528">
        <v>1</v>
      </c>
      <c r="C7" s="530" t="s">
        <v>1263</v>
      </c>
      <c r="D7" s="531"/>
      <c r="E7" s="531"/>
      <c r="F7" s="532"/>
      <c r="G7" s="536" t="s">
        <v>1218</v>
      </c>
      <c r="H7" s="538">
        <f>0.8*0.8</f>
        <v>0.64000000000000012</v>
      </c>
      <c r="I7" s="540">
        <v>0</v>
      </c>
      <c r="J7" s="542" t="s">
        <v>1219</v>
      </c>
      <c r="K7" s="542" t="s">
        <v>1219</v>
      </c>
      <c r="L7" s="544">
        <f>0.8*0.308</f>
        <v>0.24640000000000001</v>
      </c>
      <c r="M7" s="546">
        <v>0.64</v>
      </c>
      <c r="N7" s="526">
        <f>ROUND(M7*I7-L7*I7,1)</f>
        <v>0</v>
      </c>
      <c r="Z7" s="206"/>
    </row>
    <row r="8" spans="2:47" s="96" customFormat="1" ht="171" customHeight="1" thickBot="1" x14ac:dyDescent="1.3">
      <c r="B8" s="529"/>
      <c r="C8" s="533"/>
      <c r="D8" s="534"/>
      <c r="E8" s="534"/>
      <c r="F8" s="535"/>
      <c r="G8" s="537"/>
      <c r="H8" s="539"/>
      <c r="I8" s="541"/>
      <c r="J8" s="543"/>
      <c r="K8" s="543"/>
      <c r="L8" s="545"/>
      <c r="M8" s="547"/>
      <c r="N8" s="527"/>
      <c r="Z8" s="206">
        <v>29.947999999999997</v>
      </c>
    </row>
    <row r="9" spans="2:47" s="96" customFormat="1" ht="234.75" customHeight="1" x14ac:dyDescent="1.25">
      <c r="B9" s="528">
        <v>2</v>
      </c>
      <c r="C9" s="530" t="s">
        <v>1264</v>
      </c>
      <c r="D9" s="531"/>
      <c r="E9" s="531"/>
      <c r="F9" s="532"/>
      <c r="G9" s="536" t="s">
        <v>1220</v>
      </c>
      <c r="H9" s="538">
        <v>3.58</v>
      </c>
      <c r="I9" s="540">
        <v>0</v>
      </c>
      <c r="J9" s="542" t="s">
        <v>1219</v>
      </c>
      <c r="K9" s="542" t="s">
        <v>1219</v>
      </c>
      <c r="L9" s="544">
        <f>1.9*0.308</f>
        <v>0.58519999999999994</v>
      </c>
      <c r="M9" s="546">
        <f>H9</f>
        <v>3.58</v>
      </c>
      <c r="N9" s="526">
        <f>ROUND(M9*I9-L9*I9,1)</f>
        <v>0</v>
      </c>
      <c r="Z9" s="206"/>
    </row>
    <row r="10" spans="2:47" s="96" customFormat="1" ht="309.75" customHeight="1" thickBot="1" x14ac:dyDescent="1.3">
      <c r="B10" s="529"/>
      <c r="C10" s="533"/>
      <c r="D10" s="534"/>
      <c r="E10" s="534"/>
      <c r="F10" s="535"/>
      <c r="G10" s="537"/>
      <c r="H10" s="539"/>
      <c r="I10" s="541"/>
      <c r="J10" s="543"/>
      <c r="K10" s="543"/>
      <c r="L10" s="545"/>
      <c r="M10" s="547"/>
      <c r="N10" s="527"/>
      <c r="Z10" s="206">
        <v>21.3</v>
      </c>
    </row>
    <row r="11" spans="2:47" s="96" customFormat="1" ht="227.25" customHeight="1" thickBot="1" x14ac:dyDescent="1.3">
      <c r="B11" s="67">
        <v>1</v>
      </c>
      <c r="C11" s="488" t="s">
        <v>1217</v>
      </c>
      <c r="D11" s="489"/>
      <c r="E11" s="489"/>
      <c r="F11" s="490"/>
      <c r="G11" s="203" t="s">
        <v>1218</v>
      </c>
      <c r="H11" s="102">
        <f>0.8*0.8</f>
        <v>0.64000000000000012</v>
      </c>
      <c r="I11" s="101">
        <v>0</v>
      </c>
      <c r="J11" s="159">
        <v>800</v>
      </c>
      <c r="K11" s="131" t="s">
        <v>1219</v>
      </c>
      <c r="L11" s="46">
        <f>0.8*0.308</f>
        <v>0.24640000000000001</v>
      </c>
      <c r="M11" s="49">
        <f>J11/1000*H11</f>
        <v>0.51200000000000012</v>
      </c>
      <c r="N11" s="88">
        <f t="shared" ref="N11:N12" si="0">M11*I11-L11*I11</f>
        <v>0</v>
      </c>
    </row>
    <row r="12" spans="2:47" s="96" customFormat="1" ht="234.75" customHeight="1" thickBot="1" x14ac:dyDescent="1.3">
      <c r="B12" s="42">
        <v>2</v>
      </c>
      <c r="C12" s="488" t="s">
        <v>515</v>
      </c>
      <c r="D12" s="489"/>
      <c r="E12" s="489"/>
      <c r="F12" s="490"/>
      <c r="G12" s="203" t="s">
        <v>1220</v>
      </c>
      <c r="H12" s="102">
        <v>3.58</v>
      </c>
      <c r="I12" s="101">
        <v>0</v>
      </c>
      <c r="J12" s="131" t="s">
        <v>1219</v>
      </c>
      <c r="K12" s="131" t="s">
        <v>1219</v>
      </c>
      <c r="L12" s="46">
        <f>1.9*0.308</f>
        <v>0.58519999999999994</v>
      </c>
      <c r="M12" s="49">
        <f>H12</f>
        <v>3.58</v>
      </c>
      <c r="N12" s="88">
        <f t="shared" si="0"/>
        <v>0</v>
      </c>
    </row>
    <row r="13" spans="2:47" s="96" customFormat="1" ht="201" customHeight="1" thickBot="1" x14ac:dyDescent="1.3">
      <c r="B13" s="67">
        <v>3</v>
      </c>
      <c r="C13" s="551" t="s">
        <v>1221</v>
      </c>
      <c r="D13" s="489"/>
      <c r="E13" s="489"/>
      <c r="F13" s="490"/>
      <c r="G13" s="203" t="s">
        <v>27</v>
      </c>
      <c r="H13" s="45">
        <v>1.8280000000000001</v>
      </c>
      <c r="I13" s="72">
        <v>0</v>
      </c>
      <c r="J13" s="100">
        <f>2*6096</f>
        <v>12192</v>
      </c>
      <c r="K13" s="100">
        <f>2*6096</f>
        <v>12192</v>
      </c>
      <c r="L13" s="46">
        <f>1.9*0.308+1.5*0.308*0.85</f>
        <v>0.97789999999999988</v>
      </c>
      <c r="M13" s="98">
        <f>K13*H13/1000</f>
        <v>22.286976000000003</v>
      </c>
      <c r="N13" s="97">
        <f>ROUND(M13*I13-I13*L13,1)</f>
        <v>0</v>
      </c>
    </row>
    <row r="14" spans="2:47" s="96" customFormat="1" ht="208.5" customHeight="1" thickBot="1" x14ac:dyDescent="1.3">
      <c r="B14" s="42">
        <v>4</v>
      </c>
      <c r="C14" s="551" t="s">
        <v>1222</v>
      </c>
      <c r="D14" s="489"/>
      <c r="E14" s="489"/>
      <c r="F14" s="490"/>
      <c r="G14" s="203" t="s">
        <v>27</v>
      </c>
      <c r="H14" s="45">
        <v>1.8280000000000001</v>
      </c>
      <c r="I14" s="72">
        <v>0</v>
      </c>
      <c r="J14" s="100">
        <f>2*6096</f>
        <v>12192</v>
      </c>
      <c r="K14" s="100">
        <f>2*6096</f>
        <v>12192</v>
      </c>
      <c r="L14" s="46">
        <f>1.5*0.308*0.85</f>
        <v>0.39269999999999994</v>
      </c>
      <c r="M14" s="98">
        <f>K14*H14/1000</f>
        <v>22.286976000000003</v>
      </c>
      <c r="N14" s="97">
        <f>ROUND(M14*I14-I14*L14,1)</f>
        <v>0</v>
      </c>
    </row>
    <row r="15" spans="2:47" s="96" customFormat="1" ht="174.95" customHeight="1" thickBot="1" x14ac:dyDescent="1.3">
      <c r="B15" s="67">
        <v>5</v>
      </c>
      <c r="C15" s="488" t="s">
        <v>1223</v>
      </c>
      <c r="D15" s="489"/>
      <c r="E15" s="489"/>
      <c r="F15" s="490"/>
      <c r="G15" s="203" t="s">
        <v>35</v>
      </c>
      <c r="H15" s="102">
        <v>0.94399999999999995</v>
      </c>
      <c r="I15" s="72">
        <v>6</v>
      </c>
      <c r="J15" s="100">
        <v>1510</v>
      </c>
      <c r="K15" s="100">
        <v>1510</v>
      </c>
      <c r="L15" s="99">
        <v>0</v>
      </c>
      <c r="M15" s="98">
        <f>H15*K15/1000</f>
        <v>1.4254399999999998</v>
      </c>
      <c r="N15" s="97">
        <f>ROUND(M15*I15-I15*L15,1)</f>
        <v>8.6</v>
      </c>
    </row>
    <row r="16" spans="2:47" s="96" customFormat="1" ht="174.95" customHeight="1" thickBot="1" x14ac:dyDescent="1.3">
      <c r="B16" s="42">
        <v>6</v>
      </c>
      <c r="C16" s="488" t="s">
        <v>1224</v>
      </c>
      <c r="D16" s="489"/>
      <c r="E16" s="489"/>
      <c r="F16" s="490"/>
      <c r="G16" s="203" t="s">
        <v>35</v>
      </c>
      <c r="H16" s="102">
        <v>0.94399999999999995</v>
      </c>
      <c r="I16" s="72">
        <v>6</v>
      </c>
      <c r="J16" s="100">
        <v>2402</v>
      </c>
      <c r="K16" s="100">
        <v>2251</v>
      </c>
      <c r="L16" s="99">
        <v>0</v>
      </c>
      <c r="M16" s="98">
        <f>H16*K16/1000</f>
        <v>2.1249440000000002</v>
      </c>
      <c r="N16" s="97">
        <f t="shared" ref="N16:N26" si="1">ROUND(M16*I16-I16*L16,1)</f>
        <v>12.7</v>
      </c>
    </row>
    <row r="17" spans="2:15" s="96" customFormat="1" ht="174.95" customHeight="1" thickBot="1" x14ac:dyDescent="1.3">
      <c r="B17" s="67">
        <v>7</v>
      </c>
      <c r="C17" s="488" t="s">
        <v>1225</v>
      </c>
      <c r="D17" s="489"/>
      <c r="E17" s="489"/>
      <c r="F17" s="490"/>
      <c r="G17" s="203" t="s">
        <v>76</v>
      </c>
      <c r="H17" s="102">
        <v>1.22</v>
      </c>
      <c r="I17" s="72">
        <v>2</v>
      </c>
      <c r="J17" s="100">
        <v>7829</v>
      </c>
      <c r="K17" s="100">
        <v>7829</v>
      </c>
      <c r="L17" s="99">
        <v>0.252</v>
      </c>
      <c r="M17" s="98">
        <f t="shared" ref="M17:M18" si="2">H17*K17/1000</f>
        <v>9.55138</v>
      </c>
      <c r="N17" s="97">
        <f t="shared" si="1"/>
        <v>18.600000000000001</v>
      </c>
    </row>
    <row r="18" spans="2:15" s="96" customFormat="1" ht="174.95" customHeight="1" thickBot="1" x14ac:dyDescent="1.3">
      <c r="B18" s="42">
        <v>8</v>
      </c>
      <c r="C18" s="488" t="s">
        <v>1226</v>
      </c>
      <c r="D18" s="489"/>
      <c r="E18" s="489"/>
      <c r="F18" s="490"/>
      <c r="G18" s="203" t="s">
        <v>76</v>
      </c>
      <c r="H18" s="102">
        <v>1.22</v>
      </c>
      <c r="I18" s="72">
        <v>1</v>
      </c>
      <c r="J18" s="100">
        <v>7579</v>
      </c>
      <c r="K18" s="100">
        <v>7579</v>
      </c>
      <c r="L18" s="99">
        <v>0.252</v>
      </c>
      <c r="M18" s="98">
        <f t="shared" si="2"/>
        <v>9.2463799999999985</v>
      </c>
      <c r="N18" s="97">
        <f t="shared" si="1"/>
        <v>9</v>
      </c>
    </row>
    <row r="19" spans="2:15" s="96" customFormat="1" ht="174.95" customHeight="1" thickBot="1" x14ac:dyDescent="1.3">
      <c r="B19" s="67">
        <v>9</v>
      </c>
      <c r="C19" s="488" t="s">
        <v>1227</v>
      </c>
      <c r="D19" s="489"/>
      <c r="E19" s="489"/>
      <c r="F19" s="490"/>
      <c r="G19" s="203" t="s">
        <v>29</v>
      </c>
      <c r="H19" s="102">
        <v>1.284</v>
      </c>
      <c r="I19" s="72">
        <v>0</v>
      </c>
      <c r="J19" s="100">
        <v>1510</v>
      </c>
      <c r="K19" s="100">
        <v>1510</v>
      </c>
      <c r="L19" s="99">
        <v>0</v>
      </c>
      <c r="M19" s="98">
        <f>H19*K19/1000</f>
        <v>1.9388400000000001</v>
      </c>
      <c r="N19" s="97">
        <f t="shared" si="1"/>
        <v>0</v>
      </c>
    </row>
    <row r="20" spans="2:15" s="36" customFormat="1" ht="249.95" customHeight="1" thickBot="1" x14ac:dyDescent="1.1000000000000001">
      <c r="B20" s="42">
        <v>10</v>
      </c>
      <c r="C20" s="548" t="s">
        <v>1228</v>
      </c>
      <c r="D20" s="549"/>
      <c r="E20" s="549"/>
      <c r="F20" s="550"/>
      <c r="G20" s="202" t="s">
        <v>1229</v>
      </c>
      <c r="H20" s="164">
        <f>4*0.266023</f>
        <v>1.064092</v>
      </c>
      <c r="I20" s="165">
        <v>0</v>
      </c>
      <c r="J20" s="70" t="s">
        <v>160</v>
      </c>
      <c r="K20" s="70" t="s">
        <v>160</v>
      </c>
      <c r="L20" s="46">
        <f>6*0.21*0.3+0.65*0.154</f>
        <v>0.47810000000000002</v>
      </c>
      <c r="M20" s="40">
        <f t="shared" ref="M20:M25" si="3">H20*I20</f>
        <v>0</v>
      </c>
      <c r="N20" s="97">
        <f t="shared" si="1"/>
        <v>0</v>
      </c>
    </row>
    <row r="21" spans="2:15" s="36" customFormat="1" ht="249.95" customHeight="1" thickBot="1" x14ac:dyDescent="1.1000000000000001">
      <c r="B21" s="67">
        <v>11</v>
      </c>
      <c r="C21" s="548" t="s">
        <v>1230</v>
      </c>
      <c r="D21" s="549"/>
      <c r="E21" s="549"/>
      <c r="F21" s="550"/>
      <c r="G21" s="202" t="s">
        <v>1231</v>
      </c>
      <c r="H21" s="164">
        <f>4*(0.18057+0.293223)</f>
        <v>1.8951720000000001</v>
      </c>
      <c r="I21" s="165">
        <v>0</v>
      </c>
      <c r="J21" s="70" t="s">
        <v>160</v>
      </c>
      <c r="K21" s="70" t="s">
        <v>160</v>
      </c>
      <c r="L21" s="46">
        <f>8*0.3*0.21+0.247525</f>
        <v>0.751525</v>
      </c>
      <c r="M21" s="40">
        <f t="shared" si="3"/>
        <v>0</v>
      </c>
      <c r="N21" s="97">
        <f t="shared" si="1"/>
        <v>0</v>
      </c>
    </row>
    <row r="22" spans="2:15" s="36" customFormat="1" ht="249.95" customHeight="1" thickBot="1" x14ac:dyDescent="1.1000000000000001">
      <c r="B22" s="42">
        <v>12</v>
      </c>
      <c r="C22" s="548" t="s">
        <v>1232</v>
      </c>
      <c r="D22" s="549"/>
      <c r="E22" s="549"/>
      <c r="F22" s="550"/>
      <c r="G22" s="202" t="s">
        <v>1233</v>
      </c>
      <c r="H22" s="164">
        <f>4*(0.252618+0.2578684)</f>
        <v>2.0419456</v>
      </c>
      <c r="I22" s="165">
        <v>0</v>
      </c>
      <c r="J22" s="70" t="s">
        <v>160</v>
      </c>
      <c r="K22" s="70" t="s">
        <v>160</v>
      </c>
      <c r="L22" s="46">
        <f>(0.85*0.308-0.0775)+(2*0.76*0.21-0.25*0.21)+4*2*0.21*0.3</f>
        <v>0.95499999999999996</v>
      </c>
      <c r="M22" s="40">
        <f t="shared" si="3"/>
        <v>0</v>
      </c>
      <c r="N22" s="97">
        <f t="shared" si="1"/>
        <v>0</v>
      </c>
    </row>
    <row r="23" spans="2:15" s="36" customFormat="1" ht="249.95" customHeight="1" thickBot="1" x14ac:dyDescent="1.1000000000000001">
      <c r="B23" s="67">
        <v>13</v>
      </c>
      <c r="C23" s="548" t="s">
        <v>1234</v>
      </c>
      <c r="D23" s="549"/>
      <c r="E23" s="549"/>
      <c r="F23" s="550"/>
      <c r="G23" s="202" t="s">
        <v>1112</v>
      </c>
      <c r="H23" s="164">
        <f>4*(0.2890182602+0.294117978)</f>
        <v>2.3325449528000002</v>
      </c>
      <c r="I23" s="165">
        <v>0</v>
      </c>
      <c r="J23" s="70" t="s">
        <v>160</v>
      </c>
      <c r="K23" s="70" t="s">
        <v>160</v>
      </c>
      <c r="L23" s="46">
        <f>2*0.21*0.76+0.308*0.85+4*2*0.21*0.3</f>
        <v>1.085</v>
      </c>
      <c r="M23" s="40">
        <f t="shared" si="3"/>
        <v>0</v>
      </c>
      <c r="N23" s="97">
        <f t="shared" si="1"/>
        <v>0</v>
      </c>
    </row>
    <row r="24" spans="2:15" s="36" customFormat="1" ht="249.95" customHeight="1" thickBot="1" x14ac:dyDescent="1.1000000000000001">
      <c r="B24" s="42">
        <v>14</v>
      </c>
      <c r="C24" s="548" t="s">
        <v>1235</v>
      </c>
      <c r="D24" s="549"/>
      <c r="E24" s="549"/>
      <c r="F24" s="550"/>
      <c r="G24" s="202" t="s">
        <v>1229</v>
      </c>
      <c r="H24" s="164">
        <f>4*0.266023</f>
        <v>1.064092</v>
      </c>
      <c r="I24" s="165">
        <v>0</v>
      </c>
      <c r="J24" s="70" t="s">
        <v>160</v>
      </c>
      <c r="K24" s="70" t="s">
        <v>160</v>
      </c>
      <c r="L24" s="46">
        <f>6*0.21*0.3+0.65*0.154</f>
        <v>0.47810000000000002</v>
      </c>
      <c r="M24" s="40">
        <f t="shared" si="3"/>
        <v>0</v>
      </c>
      <c r="N24" s="97">
        <f t="shared" si="1"/>
        <v>0</v>
      </c>
    </row>
    <row r="25" spans="2:15" s="36" customFormat="1" ht="249.95" customHeight="1" thickBot="1" x14ac:dyDescent="1.1000000000000001">
      <c r="B25" s="67">
        <v>15</v>
      </c>
      <c r="C25" s="548" t="s">
        <v>1236</v>
      </c>
      <c r="D25" s="549"/>
      <c r="E25" s="549"/>
      <c r="F25" s="550"/>
      <c r="G25" s="202" t="s">
        <v>1231</v>
      </c>
      <c r="H25" s="164">
        <f>4*(0.18057+0.293223)</f>
        <v>1.8951720000000001</v>
      </c>
      <c r="I25" s="165">
        <v>1</v>
      </c>
      <c r="J25" s="70" t="s">
        <v>160</v>
      </c>
      <c r="K25" s="70" t="s">
        <v>160</v>
      </c>
      <c r="L25" s="46">
        <f>8*0.3*0.21+0.247525</f>
        <v>0.751525</v>
      </c>
      <c r="M25" s="40">
        <f t="shared" si="3"/>
        <v>1.8951720000000001</v>
      </c>
      <c r="N25" s="97">
        <f t="shared" si="1"/>
        <v>1.1000000000000001</v>
      </c>
    </row>
    <row r="26" spans="2:15" s="96" customFormat="1" ht="174.95" customHeight="1" thickBot="1" x14ac:dyDescent="1.3">
      <c r="B26" s="42">
        <v>16</v>
      </c>
      <c r="C26" s="552" t="s">
        <v>1237</v>
      </c>
      <c r="D26" s="553"/>
      <c r="E26" s="553"/>
      <c r="F26" s="554"/>
      <c r="G26" s="203" t="s">
        <v>76</v>
      </c>
      <c r="H26" s="102">
        <v>1.22</v>
      </c>
      <c r="I26" s="72">
        <v>1</v>
      </c>
      <c r="J26" s="100">
        <v>7829</v>
      </c>
      <c r="K26" s="100">
        <v>7829</v>
      </c>
      <c r="L26" s="99">
        <v>0.252</v>
      </c>
      <c r="M26" s="98">
        <f t="shared" ref="M26" si="4">H26*K26/1000</f>
        <v>9.55138</v>
      </c>
      <c r="N26" s="97">
        <f t="shared" si="1"/>
        <v>9.3000000000000007</v>
      </c>
    </row>
    <row r="27" spans="2:15" s="36" customFormat="1" ht="200.1" customHeight="1" thickBot="1" x14ac:dyDescent="1.3">
      <c r="B27" s="67">
        <v>17</v>
      </c>
      <c r="C27" s="555" t="s">
        <v>1238</v>
      </c>
      <c r="D27" s="492" t="s">
        <v>1239</v>
      </c>
      <c r="E27" s="493"/>
      <c r="F27" s="493"/>
      <c r="G27" s="202" t="s">
        <v>76</v>
      </c>
      <c r="H27" s="45">
        <v>1.22</v>
      </c>
      <c r="I27" s="69">
        <v>1</v>
      </c>
      <c r="J27" s="70">
        <v>5486</v>
      </c>
      <c r="K27" s="70">
        <v>5486</v>
      </c>
      <c r="L27" s="46">
        <v>0.15834000000000001</v>
      </c>
      <c r="M27" s="40">
        <f t="shared" ref="M27:M34" si="5">K27*H27/1000</f>
        <v>6.69292</v>
      </c>
      <c r="N27" s="88">
        <f t="shared" ref="N27:N34" si="6">ROUND(M27*I27,1)</f>
        <v>6.7</v>
      </c>
      <c r="O27" s="96"/>
    </row>
    <row r="28" spans="2:15" s="36" customFormat="1" ht="200.1" customHeight="1" thickBot="1" x14ac:dyDescent="1.3">
      <c r="B28" s="42">
        <v>18</v>
      </c>
      <c r="C28" s="556"/>
      <c r="D28" s="492" t="s">
        <v>1240</v>
      </c>
      <c r="E28" s="493"/>
      <c r="F28" s="493"/>
      <c r="G28" s="202" t="s">
        <v>76</v>
      </c>
      <c r="H28" s="45">
        <v>1.22</v>
      </c>
      <c r="I28" s="72">
        <v>1</v>
      </c>
      <c r="J28" s="70">
        <v>5486</v>
      </c>
      <c r="K28" s="70">
        <v>5486</v>
      </c>
      <c r="L28" s="46">
        <v>0.126</v>
      </c>
      <c r="M28" s="40">
        <f t="shared" si="5"/>
        <v>6.69292</v>
      </c>
      <c r="N28" s="88">
        <f t="shared" si="6"/>
        <v>6.7</v>
      </c>
      <c r="O28" s="96"/>
    </row>
    <row r="29" spans="2:15" s="36" customFormat="1" ht="200.1" customHeight="1" thickBot="1" x14ac:dyDescent="1.3">
      <c r="B29" s="67">
        <v>19</v>
      </c>
      <c r="C29" s="556"/>
      <c r="D29" s="492" t="s">
        <v>1241</v>
      </c>
      <c r="E29" s="493"/>
      <c r="F29" s="493"/>
      <c r="G29" s="202" t="s">
        <v>35</v>
      </c>
      <c r="H29" s="45">
        <v>0.94399999999999995</v>
      </c>
      <c r="I29" s="72">
        <v>1</v>
      </c>
      <c r="J29" s="70">
        <v>1629</v>
      </c>
      <c r="K29" s="70">
        <v>1629</v>
      </c>
      <c r="L29" s="46">
        <v>0</v>
      </c>
      <c r="M29" s="40">
        <f t="shared" si="5"/>
        <v>1.5377759999999998</v>
      </c>
      <c r="N29" s="88">
        <f t="shared" si="6"/>
        <v>1.5</v>
      </c>
      <c r="O29" s="96"/>
    </row>
    <row r="30" spans="2:15" s="36" customFormat="1" ht="200.1" customHeight="1" thickBot="1" x14ac:dyDescent="1.3">
      <c r="B30" s="42">
        <v>20</v>
      </c>
      <c r="C30" s="556"/>
      <c r="D30" s="492" t="s">
        <v>1242</v>
      </c>
      <c r="E30" s="493"/>
      <c r="F30" s="493"/>
      <c r="G30" s="202" t="s">
        <v>35</v>
      </c>
      <c r="H30" s="45">
        <v>0.94399999999999995</v>
      </c>
      <c r="I30" s="72">
        <v>2</v>
      </c>
      <c r="J30" s="70">
        <v>2948</v>
      </c>
      <c r="K30" s="70">
        <v>2771</v>
      </c>
      <c r="L30" s="46">
        <v>0</v>
      </c>
      <c r="M30" s="40">
        <f t="shared" si="5"/>
        <v>2.6158239999999999</v>
      </c>
      <c r="N30" s="88">
        <f t="shared" si="6"/>
        <v>5.2</v>
      </c>
      <c r="O30" s="96"/>
    </row>
    <row r="31" spans="2:15" s="36" customFormat="1" ht="200.1" customHeight="1" thickBot="1" x14ac:dyDescent="1.3">
      <c r="B31" s="67">
        <v>21</v>
      </c>
      <c r="C31" s="555" t="s">
        <v>1243</v>
      </c>
      <c r="D31" s="492" t="s">
        <v>1239</v>
      </c>
      <c r="E31" s="493"/>
      <c r="F31" s="493"/>
      <c r="G31" s="202" t="s">
        <v>76</v>
      </c>
      <c r="H31" s="45">
        <v>1.22</v>
      </c>
      <c r="I31" s="69">
        <v>1</v>
      </c>
      <c r="J31" s="70">
        <v>5486</v>
      </c>
      <c r="K31" s="70">
        <v>5486</v>
      </c>
      <c r="L31" s="46">
        <v>0.15834000000000001</v>
      </c>
      <c r="M31" s="40">
        <f t="shared" si="5"/>
        <v>6.69292</v>
      </c>
      <c r="N31" s="88">
        <f t="shared" si="6"/>
        <v>6.7</v>
      </c>
      <c r="O31" s="96"/>
    </row>
    <row r="32" spans="2:15" s="36" customFormat="1" ht="200.1" customHeight="1" thickBot="1" x14ac:dyDescent="1.3">
      <c r="B32" s="42">
        <v>22</v>
      </c>
      <c r="C32" s="556"/>
      <c r="D32" s="492" t="s">
        <v>1240</v>
      </c>
      <c r="E32" s="493"/>
      <c r="F32" s="493"/>
      <c r="G32" s="202" t="s">
        <v>76</v>
      </c>
      <c r="H32" s="45">
        <v>1.22</v>
      </c>
      <c r="I32" s="72">
        <v>1</v>
      </c>
      <c r="J32" s="70">
        <v>5486</v>
      </c>
      <c r="K32" s="70">
        <v>5486</v>
      </c>
      <c r="L32" s="46">
        <v>0.126</v>
      </c>
      <c r="M32" s="40">
        <f t="shared" si="5"/>
        <v>6.69292</v>
      </c>
      <c r="N32" s="88">
        <f t="shared" si="6"/>
        <v>6.7</v>
      </c>
      <c r="O32" s="96"/>
    </row>
    <row r="33" spans="2:15" s="36" customFormat="1" ht="200.1" customHeight="1" thickBot="1" x14ac:dyDescent="1.3">
      <c r="B33" s="67">
        <v>23</v>
      </c>
      <c r="C33" s="556"/>
      <c r="D33" s="492" t="s">
        <v>1244</v>
      </c>
      <c r="E33" s="493"/>
      <c r="F33" s="493"/>
      <c r="G33" s="202" t="s">
        <v>35</v>
      </c>
      <c r="H33" s="45">
        <v>0.94399999999999995</v>
      </c>
      <c r="I33" s="72">
        <v>1</v>
      </c>
      <c r="J33" s="70">
        <v>1629</v>
      </c>
      <c r="K33" s="70">
        <v>1629</v>
      </c>
      <c r="L33" s="46">
        <v>0</v>
      </c>
      <c r="M33" s="40">
        <f t="shared" si="5"/>
        <v>1.5377759999999998</v>
      </c>
      <c r="N33" s="88">
        <f t="shared" si="6"/>
        <v>1.5</v>
      </c>
      <c r="O33" s="96"/>
    </row>
    <row r="34" spans="2:15" s="36" customFormat="1" ht="200.1" customHeight="1" thickBot="1" x14ac:dyDescent="1.3">
      <c r="B34" s="42">
        <v>24</v>
      </c>
      <c r="C34" s="556"/>
      <c r="D34" s="492" t="s">
        <v>1245</v>
      </c>
      <c r="E34" s="493"/>
      <c r="F34" s="493"/>
      <c r="G34" s="202" t="s">
        <v>35</v>
      </c>
      <c r="H34" s="45">
        <v>0.94399999999999995</v>
      </c>
      <c r="I34" s="72">
        <v>2</v>
      </c>
      <c r="J34" s="70">
        <v>2948</v>
      </c>
      <c r="K34" s="70">
        <v>2771</v>
      </c>
      <c r="L34" s="46">
        <v>0</v>
      </c>
      <c r="M34" s="40">
        <f t="shared" si="5"/>
        <v>2.6158239999999999</v>
      </c>
      <c r="N34" s="88">
        <f t="shared" si="6"/>
        <v>5.2</v>
      </c>
      <c r="O34" s="96"/>
    </row>
    <row r="35" spans="2:15" s="96" customFormat="1" ht="201" customHeight="1" thickBot="1" x14ac:dyDescent="1.3">
      <c r="B35" s="67">
        <v>25</v>
      </c>
      <c r="C35" s="551" t="s">
        <v>1246</v>
      </c>
      <c r="D35" s="489"/>
      <c r="E35" s="489"/>
      <c r="F35" s="490"/>
      <c r="G35" s="203" t="s">
        <v>27</v>
      </c>
      <c r="H35" s="45">
        <v>1.8280000000000001</v>
      </c>
      <c r="I35" s="72">
        <v>0</v>
      </c>
      <c r="J35" s="100">
        <f>2*6096</f>
        <v>12192</v>
      </c>
      <c r="K35" s="100">
        <f>2*6096</f>
        <v>12192</v>
      </c>
      <c r="L35" s="46">
        <f>1.9*0.308+1.5*0.308*0.85</f>
        <v>0.97789999999999988</v>
      </c>
      <c r="M35" s="98">
        <f>K35*H35/1000</f>
        <v>22.286976000000003</v>
      </c>
      <c r="N35" s="97">
        <f>ROUND(M35*I35-I35*L35,1)</f>
        <v>0</v>
      </c>
    </row>
    <row r="36" spans="2:15" s="96" customFormat="1" ht="208.5" customHeight="1" thickBot="1" x14ac:dyDescent="1.3">
      <c r="B36" s="42">
        <v>26</v>
      </c>
      <c r="C36" s="551" t="s">
        <v>1247</v>
      </c>
      <c r="D36" s="489"/>
      <c r="E36" s="489"/>
      <c r="F36" s="490"/>
      <c r="G36" s="203" t="s">
        <v>27</v>
      </c>
      <c r="H36" s="45">
        <v>1.8280000000000001</v>
      </c>
      <c r="I36" s="72">
        <v>0</v>
      </c>
      <c r="J36" s="100">
        <f>2*6096</f>
        <v>12192</v>
      </c>
      <c r="K36" s="100">
        <f>2*6096</f>
        <v>12192</v>
      </c>
      <c r="L36" s="46">
        <f>1.5*0.308*0.85</f>
        <v>0.39269999999999994</v>
      </c>
      <c r="M36" s="98">
        <f>K36*H36/1000</f>
        <v>22.286976000000003</v>
      </c>
      <c r="N36" s="97">
        <f>ROUND(M36*I36-I36*L36,1)</f>
        <v>0</v>
      </c>
    </row>
    <row r="37" spans="2:15" s="96" customFormat="1" ht="174.95" customHeight="1" thickBot="1" x14ac:dyDescent="1.3">
      <c r="B37" s="67">
        <v>27</v>
      </c>
      <c r="C37" s="488" t="s">
        <v>1223</v>
      </c>
      <c r="D37" s="489"/>
      <c r="E37" s="489"/>
      <c r="F37" s="490"/>
      <c r="G37" s="203" t="s">
        <v>35</v>
      </c>
      <c r="H37" s="102">
        <v>0.94399999999999995</v>
      </c>
      <c r="I37" s="72">
        <v>4</v>
      </c>
      <c r="J37" s="100">
        <v>1510</v>
      </c>
      <c r="K37" s="100">
        <v>1510</v>
      </c>
      <c r="L37" s="99">
        <v>0</v>
      </c>
      <c r="M37" s="98">
        <f>H37*K37/1000</f>
        <v>1.4254399999999998</v>
      </c>
      <c r="N37" s="97">
        <f>ROUND(M37*I37-I37*L37,1)</f>
        <v>5.7</v>
      </c>
    </row>
    <row r="38" spans="2:15" s="96" customFormat="1" ht="174.95" customHeight="1" thickBot="1" x14ac:dyDescent="1.3">
      <c r="B38" s="42">
        <v>28</v>
      </c>
      <c r="C38" s="488" t="s">
        <v>1224</v>
      </c>
      <c r="D38" s="489"/>
      <c r="E38" s="489"/>
      <c r="F38" s="490"/>
      <c r="G38" s="203" t="s">
        <v>35</v>
      </c>
      <c r="H38" s="102">
        <v>0.94399999999999995</v>
      </c>
      <c r="I38" s="72">
        <v>6</v>
      </c>
      <c r="J38" s="100">
        <v>2402</v>
      </c>
      <c r="K38" s="100">
        <v>2251</v>
      </c>
      <c r="L38" s="99">
        <v>0</v>
      </c>
      <c r="M38" s="98">
        <f>H38*K38/1000</f>
        <v>2.1249440000000002</v>
      </c>
      <c r="N38" s="97">
        <f t="shared" ref="N38:N39" si="7">ROUND(M38*I38-I38*L38,1)</f>
        <v>12.7</v>
      </c>
    </row>
    <row r="39" spans="2:15" s="96" customFormat="1" ht="174.95" customHeight="1" thickBot="1" x14ac:dyDescent="1.3">
      <c r="B39" s="67">
        <v>29</v>
      </c>
      <c r="C39" s="488" t="s">
        <v>1227</v>
      </c>
      <c r="D39" s="489"/>
      <c r="E39" s="489"/>
      <c r="F39" s="490"/>
      <c r="G39" s="203" t="s">
        <v>29</v>
      </c>
      <c r="H39" s="102">
        <v>1.284</v>
      </c>
      <c r="I39" s="72">
        <v>1</v>
      </c>
      <c r="J39" s="100">
        <v>1510</v>
      </c>
      <c r="K39" s="100">
        <v>1510</v>
      </c>
      <c r="L39" s="99">
        <v>0</v>
      </c>
      <c r="M39" s="98">
        <f>H39*K39/1000</f>
        <v>1.9388400000000001</v>
      </c>
      <c r="N39" s="97">
        <f t="shared" si="7"/>
        <v>1.9</v>
      </c>
    </row>
    <row r="40" spans="2:15" s="96" customFormat="1" ht="174.95" customHeight="1" thickBot="1" x14ac:dyDescent="1.3">
      <c r="B40" s="42">
        <v>30</v>
      </c>
      <c r="C40" s="488" t="s">
        <v>1240</v>
      </c>
      <c r="D40" s="489"/>
      <c r="E40" s="489"/>
      <c r="F40" s="490"/>
      <c r="G40" s="203" t="s">
        <v>76</v>
      </c>
      <c r="H40" s="102">
        <v>1.22</v>
      </c>
      <c r="I40" s="72">
        <v>1</v>
      </c>
      <c r="J40" s="100">
        <v>5486</v>
      </c>
      <c r="K40" s="100">
        <v>5486</v>
      </c>
      <c r="L40" s="99">
        <v>0.252</v>
      </c>
      <c r="M40" s="98">
        <f t="shared" ref="M40:M44" si="8">H40*K40/1000</f>
        <v>6.69292</v>
      </c>
      <c r="N40" s="97">
        <f>ROUND(M40*I40-I40*L40,1)</f>
        <v>6.4</v>
      </c>
    </row>
    <row r="41" spans="2:15" s="96" customFormat="1" ht="174.95" customHeight="1" thickBot="1" x14ac:dyDescent="1.3">
      <c r="B41" s="67">
        <v>31</v>
      </c>
      <c r="C41" s="488" t="s">
        <v>1239</v>
      </c>
      <c r="D41" s="489"/>
      <c r="E41" s="489"/>
      <c r="F41" s="490"/>
      <c r="G41" s="203" t="s">
        <v>76</v>
      </c>
      <c r="H41" s="102">
        <v>1.22</v>
      </c>
      <c r="I41" s="72">
        <v>1</v>
      </c>
      <c r="J41" s="100">
        <v>5486</v>
      </c>
      <c r="K41" s="100">
        <v>5486</v>
      </c>
      <c r="L41" s="99">
        <v>0.252</v>
      </c>
      <c r="M41" s="98">
        <f t="shared" si="8"/>
        <v>6.69292</v>
      </c>
      <c r="N41" s="97">
        <f>ROUND(M41*I41-I41*L41,1)</f>
        <v>6.4</v>
      </c>
    </row>
    <row r="42" spans="2:15" s="96" customFormat="1" ht="174.95" customHeight="1" thickBot="1" x14ac:dyDescent="1.3">
      <c r="B42" s="42">
        <v>32</v>
      </c>
      <c r="C42" s="488" t="s">
        <v>1225</v>
      </c>
      <c r="D42" s="489"/>
      <c r="E42" s="489"/>
      <c r="F42" s="490"/>
      <c r="G42" s="203" t="s">
        <v>76</v>
      </c>
      <c r="H42" s="102">
        <v>1.22</v>
      </c>
      <c r="I42" s="72">
        <v>1</v>
      </c>
      <c r="J42" s="100">
        <v>7829</v>
      </c>
      <c r="K42" s="100">
        <v>7829</v>
      </c>
      <c r="L42" s="99">
        <v>0.252</v>
      </c>
      <c r="M42" s="98">
        <f t="shared" si="8"/>
        <v>9.55138</v>
      </c>
      <c r="N42" s="97">
        <f>ROUND(M42*I42-I42*L42,1)</f>
        <v>9.3000000000000007</v>
      </c>
    </row>
    <row r="43" spans="2:15" s="96" customFormat="1" ht="174.95" customHeight="1" thickBot="1" x14ac:dyDescent="1.3">
      <c r="B43" s="67">
        <v>33</v>
      </c>
      <c r="C43" s="488" t="s">
        <v>1237</v>
      </c>
      <c r="D43" s="489"/>
      <c r="E43" s="489"/>
      <c r="F43" s="490"/>
      <c r="G43" s="203" t="s">
        <v>76</v>
      </c>
      <c r="H43" s="102">
        <v>1.22</v>
      </c>
      <c r="I43" s="72">
        <v>1</v>
      </c>
      <c r="J43" s="100">
        <v>7829</v>
      </c>
      <c r="K43" s="100">
        <v>7829</v>
      </c>
      <c r="L43" s="99">
        <v>0.252</v>
      </c>
      <c r="M43" s="98">
        <f t="shared" si="8"/>
        <v>9.55138</v>
      </c>
      <c r="N43" s="97">
        <f>ROUND(M43*I43-I43*L43,1)</f>
        <v>9.3000000000000007</v>
      </c>
    </row>
    <row r="44" spans="2:15" s="96" customFormat="1" ht="174.95" customHeight="1" thickBot="1" x14ac:dyDescent="1.3">
      <c r="B44" s="42">
        <v>34</v>
      </c>
      <c r="C44" s="488" t="s">
        <v>1226</v>
      </c>
      <c r="D44" s="489"/>
      <c r="E44" s="489"/>
      <c r="F44" s="490"/>
      <c r="G44" s="203" t="s">
        <v>76</v>
      </c>
      <c r="H44" s="102">
        <v>1.22</v>
      </c>
      <c r="I44" s="72">
        <v>1</v>
      </c>
      <c r="J44" s="100">
        <v>7579</v>
      </c>
      <c r="K44" s="100">
        <v>7579</v>
      </c>
      <c r="L44" s="99">
        <v>0.252</v>
      </c>
      <c r="M44" s="98">
        <f t="shared" si="8"/>
        <v>9.2463799999999985</v>
      </c>
      <c r="N44" s="97">
        <f>ROUND(M44*I44-I44*L44,1)</f>
        <v>9</v>
      </c>
    </row>
    <row r="45" spans="2:15" s="36" customFormat="1" ht="249.95" customHeight="1" thickBot="1" x14ac:dyDescent="1.1000000000000001">
      <c r="B45" s="67">
        <v>35</v>
      </c>
      <c r="C45" s="548" t="s">
        <v>1248</v>
      </c>
      <c r="D45" s="549"/>
      <c r="E45" s="549"/>
      <c r="F45" s="550"/>
      <c r="G45" s="202" t="s">
        <v>1110</v>
      </c>
      <c r="H45" s="164">
        <f>4*(0.266018+0.271118)</f>
        <v>2.1485440000000002</v>
      </c>
      <c r="I45" s="165">
        <v>0</v>
      </c>
      <c r="J45" s="70" t="s">
        <v>160</v>
      </c>
      <c r="K45" s="70" t="s">
        <v>160</v>
      </c>
      <c r="L45" s="46">
        <f>(0.85*0.308-0.05)+(2*0.76*0.21-0.2*0.21)+4*2*0.21*0.3</f>
        <v>0.99299999999999999</v>
      </c>
      <c r="M45" s="40">
        <f t="shared" ref="M45:M50" si="9">H45*I45</f>
        <v>0</v>
      </c>
      <c r="N45" s="97">
        <f t="shared" ref="N45:N50" si="10">ROUND(M45*I45-I45*L45,1)</f>
        <v>0</v>
      </c>
    </row>
    <row r="46" spans="2:15" s="36" customFormat="1" ht="249.95" customHeight="1" thickBot="1" x14ac:dyDescent="1.1000000000000001">
      <c r="B46" s="42">
        <v>36</v>
      </c>
      <c r="C46" s="548" t="s">
        <v>1249</v>
      </c>
      <c r="D46" s="549"/>
      <c r="E46" s="549"/>
      <c r="F46" s="550"/>
      <c r="G46" s="202" t="s">
        <v>1112</v>
      </c>
      <c r="H46" s="164">
        <f>4*(0.2890182602+0.294117978)</f>
        <v>2.3325449528000002</v>
      </c>
      <c r="I46" s="165">
        <v>0</v>
      </c>
      <c r="J46" s="70" t="s">
        <v>160</v>
      </c>
      <c r="K46" s="70" t="s">
        <v>160</v>
      </c>
      <c r="L46" s="46">
        <f>2*0.21*0.76+0.308*0.85+4*2*0.21*0.3</f>
        <v>1.085</v>
      </c>
      <c r="M46" s="40">
        <f t="shared" si="9"/>
        <v>0</v>
      </c>
      <c r="N46" s="97">
        <f t="shared" si="10"/>
        <v>0</v>
      </c>
    </row>
    <row r="47" spans="2:15" s="36" customFormat="1" ht="249.95" customHeight="1" thickBot="1" x14ac:dyDescent="1.1000000000000001">
      <c r="B47" s="67">
        <v>37</v>
      </c>
      <c r="C47" s="548" t="s">
        <v>1250</v>
      </c>
      <c r="D47" s="549"/>
      <c r="E47" s="549"/>
      <c r="F47" s="550"/>
      <c r="G47" s="202" t="s">
        <v>1233</v>
      </c>
      <c r="H47" s="164">
        <f>4*(0.252618+0.2578684)</f>
        <v>2.0419456</v>
      </c>
      <c r="I47" s="165">
        <v>0</v>
      </c>
      <c r="J47" s="70" t="s">
        <v>160</v>
      </c>
      <c r="K47" s="70" t="s">
        <v>160</v>
      </c>
      <c r="L47" s="46">
        <f>(0.85*0.308-0.0775)+(2*0.76*0.21-0.25*0.21)+4*2*0.21*0.3</f>
        <v>0.95499999999999996</v>
      </c>
      <c r="M47" s="40">
        <f t="shared" si="9"/>
        <v>0</v>
      </c>
      <c r="N47" s="97">
        <f t="shared" si="10"/>
        <v>0</v>
      </c>
    </row>
    <row r="48" spans="2:15" s="36" customFormat="1" ht="249.95" customHeight="1" thickBot="1" x14ac:dyDescent="1.1000000000000001">
      <c r="B48" s="42">
        <v>38</v>
      </c>
      <c r="C48" s="548" t="s">
        <v>1251</v>
      </c>
      <c r="D48" s="549"/>
      <c r="E48" s="549"/>
      <c r="F48" s="550"/>
      <c r="G48" s="202" t="s">
        <v>1112</v>
      </c>
      <c r="H48" s="164">
        <f>4*(0.2890182602+0.294117978)</f>
        <v>2.3325449528000002</v>
      </c>
      <c r="I48" s="165">
        <v>0</v>
      </c>
      <c r="J48" s="70" t="s">
        <v>160</v>
      </c>
      <c r="K48" s="70" t="s">
        <v>160</v>
      </c>
      <c r="L48" s="46">
        <f>0.21*0.76+0.308*0.85+6*2*0.21*0.3</f>
        <v>1.1774</v>
      </c>
      <c r="M48" s="40">
        <f t="shared" si="9"/>
        <v>0</v>
      </c>
      <c r="N48" s="97">
        <f t="shared" si="10"/>
        <v>0</v>
      </c>
    </row>
    <row r="49" spans="2:18" s="36" customFormat="1" ht="249.95" customHeight="1" thickBot="1" x14ac:dyDescent="1.1000000000000001">
      <c r="B49" s="67">
        <v>39</v>
      </c>
      <c r="C49" s="548" t="s">
        <v>1252</v>
      </c>
      <c r="D49" s="549"/>
      <c r="E49" s="549"/>
      <c r="F49" s="549"/>
      <c r="G49" s="550"/>
      <c r="H49" s="164">
        <f>2*(0.516468-0.132025)+0.176*(0.558+0.371+0.268)</f>
        <v>0.97955800000000004</v>
      </c>
      <c r="I49" s="165">
        <v>0</v>
      </c>
      <c r="J49" s="70" t="s">
        <v>160</v>
      </c>
      <c r="K49" s="70" t="s">
        <v>160</v>
      </c>
      <c r="L49" s="46">
        <f>0.105*0.73</f>
        <v>7.6649999999999996E-2</v>
      </c>
      <c r="M49" s="40">
        <f t="shared" si="9"/>
        <v>0</v>
      </c>
      <c r="N49" s="97">
        <f t="shared" si="10"/>
        <v>0</v>
      </c>
    </row>
    <row r="50" spans="2:18" s="36" customFormat="1" ht="249.95" customHeight="1" thickBot="1" x14ac:dyDescent="1.1000000000000001">
      <c r="B50" s="42">
        <v>40</v>
      </c>
      <c r="C50" s="548" t="s">
        <v>1253</v>
      </c>
      <c r="D50" s="549"/>
      <c r="E50" s="549"/>
      <c r="F50" s="549"/>
      <c r="G50" s="550"/>
      <c r="H50" s="164">
        <f>1*(0.516468-0.132025)+1*0.516468+0.176*(0.558+0.371+0.268)</f>
        <v>1.111583</v>
      </c>
      <c r="I50" s="165">
        <v>0</v>
      </c>
      <c r="J50" s="70" t="s">
        <v>160</v>
      </c>
      <c r="K50" s="70" t="s">
        <v>160</v>
      </c>
      <c r="L50" s="46">
        <f>0.105*0.73</f>
        <v>7.6649999999999996E-2</v>
      </c>
      <c r="M50" s="40">
        <f t="shared" si="9"/>
        <v>0</v>
      </c>
      <c r="N50" s="97">
        <f t="shared" si="10"/>
        <v>0</v>
      </c>
    </row>
    <row r="51" spans="2:18" s="96" customFormat="1" ht="234.75" customHeight="1" thickBot="1" x14ac:dyDescent="1.3">
      <c r="B51" s="67">
        <v>41</v>
      </c>
      <c r="C51" s="488" t="s">
        <v>515</v>
      </c>
      <c r="D51" s="489"/>
      <c r="E51" s="489"/>
      <c r="F51" s="490"/>
      <c r="G51" s="203" t="s">
        <v>1220</v>
      </c>
      <c r="H51" s="102">
        <v>3.58</v>
      </c>
      <c r="I51" s="101">
        <v>0</v>
      </c>
      <c r="J51" s="131" t="s">
        <v>1219</v>
      </c>
      <c r="K51" s="131" t="s">
        <v>1219</v>
      </c>
      <c r="L51" s="46">
        <f>1.9*0.308</f>
        <v>0.58519999999999994</v>
      </c>
      <c r="M51" s="49">
        <f>H51</f>
        <v>3.58</v>
      </c>
      <c r="N51" s="88">
        <f t="shared" ref="N51" si="11">M51*I51-L51*I51</f>
        <v>0</v>
      </c>
    </row>
    <row r="52" spans="2:18" s="50" customFormat="1" ht="148.5" customHeight="1" thickBot="1" x14ac:dyDescent="1.1000000000000001">
      <c r="B52" s="458" t="s">
        <v>30</v>
      </c>
      <c r="C52" s="459"/>
      <c r="D52" s="459"/>
      <c r="E52" s="459"/>
      <c r="F52" s="459"/>
      <c r="G52" s="459"/>
      <c r="H52" s="459"/>
      <c r="I52" s="459"/>
      <c r="J52" s="459"/>
      <c r="K52" s="459"/>
      <c r="L52" s="459"/>
      <c r="M52" s="460"/>
      <c r="N52" s="95">
        <f>SUM(N7:N51)</f>
        <v>160.20000000000005</v>
      </c>
    </row>
    <row r="53" spans="2:18" s="50" customFormat="1" ht="221.25" customHeight="1" thickBot="1" x14ac:dyDescent="1.1000000000000001">
      <c r="B53" s="513" t="s">
        <v>53</v>
      </c>
      <c r="C53" s="513"/>
      <c r="D53" s="513"/>
      <c r="E53" s="513"/>
      <c r="F53" s="513"/>
      <c r="G53" s="513"/>
      <c r="H53" s="513"/>
      <c r="I53" s="513"/>
      <c r="J53" s="513"/>
      <c r="K53" s="513"/>
      <c r="L53" s="513"/>
      <c r="M53" s="513"/>
      <c r="N53" s="88">
        <f>ROUND(N52*2,1)</f>
        <v>320.39999999999998</v>
      </c>
    </row>
    <row r="54" spans="2:18" s="204" customFormat="1" ht="189.75" customHeight="1" x14ac:dyDescent="0.25">
      <c r="B54" s="422" t="s">
        <v>320</v>
      </c>
      <c r="C54" s="422"/>
      <c r="D54" s="422"/>
      <c r="E54" s="422"/>
      <c r="F54" s="422"/>
      <c r="G54" s="422"/>
      <c r="H54" s="422"/>
      <c r="I54" s="422" t="s">
        <v>319</v>
      </c>
      <c r="J54" s="422"/>
      <c r="K54" s="422"/>
      <c r="L54" s="422"/>
      <c r="M54" s="422"/>
      <c r="N54" s="422"/>
    </row>
    <row r="55" spans="2:18" s="51" customFormat="1" ht="409.5" customHeight="1" thickBot="1" x14ac:dyDescent="1.1499999999999999">
      <c r="B55" s="423"/>
      <c r="C55" s="423"/>
      <c r="D55" s="423"/>
      <c r="E55" s="423"/>
      <c r="F55" s="423"/>
      <c r="G55" s="423"/>
      <c r="H55" s="423"/>
      <c r="I55" s="423"/>
      <c r="J55" s="423"/>
      <c r="K55" s="423"/>
      <c r="L55" s="423"/>
      <c r="M55" s="423"/>
      <c r="N55" s="423"/>
    </row>
    <row r="56" spans="2:18" s="58" customFormat="1" ht="129.75" customHeight="1" thickBot="1" x14ac:dyDescent="1.1499999999999999">
      <c r="B56" s="53" t="s">
        <v>45</v>
      </c>
      <c r="C56" s="54"/>
      <c r="D56" s="54"/>
      <c r="E56" s="54"/>
      <c r="F56" s="54"/>
      <c r="G56" s="54"/>
      <c r="H56" s="54"/>
      <c r="I56" s="54"/>
      <c r="J56" s="54"/>
      <c r="K56" s="54"/>
      <c r="L56" s="54"/>
      <c r="M56" s="54"/>
      <c r="N56" s="55"/>
      <c r="O56" s="56"/>
      <c r="P56" s="68"/>
      <c r="Q56" s="35"/>
      <c r="R56" s="35"/>
    </row>
    <row r="57" spans="2:18" s="51" customFormat="1" ht="174.95" customHeight="1" x14ac:dyDescent="1.1000000000000001"/>
  </sheetData>
  <mergeCells count="73">
    <mergeCell ref="B54:H55"/>
    <mergeCell ref="I54:N55"/>
    <mergeCell ref="B53:M53"/>
    <mergeCell ref="C42:F42"/>
    <mergeCell ref="C43:F43"/>
    <mergeCell ref="C44:F44"/>
    <mergeCell ref="C45:F45"/>
    <mergeCell ref="C46:F46"/>
    <mergeCell ref="C47:F47"/>
    <mergeCell ref="C48:F48"/>
    <mergeCell ref="C49:G49"/>
    <mergeCell ref="C50:G50"/>
    <mergeCell ref="C51:F51"/>
    <mergeCell ref="B52:M52"/>
    <mergeCell ref="C41:F41"/>
    <mergeCell ref="C31:C34"/>
    <mergeCell ref="D31:F31"/>
    <mergeCell ref="D32:F32"/>
    <mergeCell ref="D33:F33"/>
    <mergeCell ref="D34:F34"/>
    <mergeCell ref="C35:F35"/>
    <mergeCell ref="C36:F36"/>
    <mergeCell ref="C37:F37"/>
    <mergeCell ref="C38:F38"/>
    <mergeCell ref="C39:F39"/>
    <mergeCell ref="C40:F40"/>
    <mergeCell ref="C23:F23"/>
    <mergeCell ref="C24:F24"/>
    <mergeCell ref="C25:F25"/>
    <mergeCell ref="C26:F26"/>
    <mergeCell ref="C27:C30"/>
    <mergeCell ref="D27:F27"/>
    <mergeCell ref="D28:F28"/>
    <mergeCell ref="D29:F29"/>
    <mergeCell ref="D30:F30"/>
    <mergeCell ref="C22:F22"/>
    <mergeCell ref="C11:F11"/>
    <mergeCell ref="C12:F12"/>
    <mergeCell ref="C13:F13"/>
    <mergeCell ref="C14:F14"/>
    <mergeCell ref="C15:F15"/>
    <mergeCell ref="C16:F16"/>
    <mergeCell ref="C17:F17"/>
    <mergeCell ref="C18:F18"/>
    <mergeCell ref="C19:F19"/>
    <mergeCell ref="C20:F20"/>
    <mergeCell ref="C21:F21"/>
    <mergeCell ref="B2:F3"/>
    <mergeCell ref="G2:K3"/>
    <mergeCell ref="L2:N3"/>
    <mergeCell ref="B4:N4"/>
    <mergeCell ref="B5:N5"/>
    <mergeCell ref="C6:G6"/>
    <mergeCell ref="B7:B8"/>
    <mergeCell ref="C7:F8"/>
    <mergeCell ref="G7:G8"/>
    <mergeCell ref="H7:H8"/>
    <mergeCell ref="N7:N8"/>
    <mergeCell ref="B9:B10"/>
    <mergeCell ref="C9:F10"/>
    <mergeCell ref="G9:G10"/>
    <mergeCell ref="H9:H10"/>
    <mergeCell ref="I9:I10"/>
    <mergeCell ref="J9:J10"/>
    <mergeCell ref="K9:K10"/>
    <mergeCell ref="L9:L10"/>
    <mergeCell ref="M9:M10"/>
    <mergeCell ref="N9:N10"/>
    <mergeCell ref="I7:I8"/>
    <mergeCell ref="J7:J8"/>
    <mergeCell ref="K7:K8"/>
    <mergeCell ref="L7:L8"/>
    <mergeCell ref="M7:M8"/>
  </mergeCells>
  <printOptions horizontalCentered="1"/>
  <pageMargins left="0.25" right="0.25" top="1" bottom="1" header="0.5" footer="0.255"/>
  <pageSetup paperSize="9" scale="10" orientation="portrait" r:id="rId1"/>
  <drawing r:id="rId2"/>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499984740745262"/>
    <pageSetUpPr fitToPage="1"/>
  </sheetPr>
  <dimension ref="A1:AG35"/>
  <sheetViews>
    <sheetView rightToLeft="1" view="pageBreakPreview" topLeftCell="A4" zoomScale="80" zoomScaleNormal="85" zoomScaleSheetLayoutView="80" workbookViewId="0">
      <selection activeCell="B20" sqref="B20:M24"/>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5" max="15" width="12.8554687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1257</v>
      </c>
      <c r="G11" s="332"/>
      <c r="H11" s="332"/>
      <c r="I11" s="333"/>
      <c r="J11" s="331" t="s">
        <v>1269</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824</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1266</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9.75" customHeight="1" thickBot="1" x14ac:dyDescent="0.3">
      <c r="B27" s="398"/>
      <c r="C27" s="401"/>
      <c r="D27" s="402"/>
      <c r="E27" s="401"/>
      <c r="F27" s="402"/>
      <c r="G27" s="402"/>
      <c r="H27" s="404"/>
      <c r="I27" s="401"/>
      <c r="J27" s="404"/>
      <c r="K27" s="401"/>
      <c r="L27" s="402"/>
      <c r="M27" s="404"/>
    </row>
    <row r="28" spans="2:15" ht="36" customHeight="1" x14ac:dyDescent="0.25">
      <c r="B28" s="405">
        <v>17</v>
      </c>
      <c r="C28" s="312">
        <v>641903107</v>
      </c>
      <c r="D28" s="313"/>
      <c r="E28" s="322" t="s">
        <v>826</v>
      </c>
      <c r="F28" s="323"/>
      <c r="G28" s="323"/>
      <c r="H28" s="324"/>
      <c r="I28" s="318" t="s">
        <v>1265</v>
      </c>
      <c r="J28" s="319"/>
      <c r="K28" s="322" t="s">
        <v>16</v>
      </c>
      <c r="L28" s="323"/>
      <c r="M28" s="324"/>
    </row>
    <row r="29" spans="2:15" ht="45" customHeight="1" thickBot="1" x14ac:dyDescent="0.3">
      <c r="B29" s="406"/>
      <c r="C29" s="314"/>
      <c r="D29" s="315"/>
      <c r="E29" s="328"/>
      <c r="F29" s="329"/>
      <c r="G29" s="329"/>
      <c r="H29" s="330"/>
      <c r="I29" s="320"/>
      <c r="J29" s="321"/>
      <c r="K29" s="328"/>
      <c r="L29" s="329"/>
      <c r="M29" s="330"/>
      <c r="O29" s="192"/>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20" customFormat="1" ht="25.5" customHeight="1" thickBot="1" x14ac:dyDescent="0.3">
      <c r="A35" s="21"/>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2215937"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2215937" r:id="rId4"/>
      </mc:Fallback>
    </mc:AlternateContent>
  </oleObjects>
  <mc:AlternateContent xmlns:mc="http://schemas.openxmlformats.org/markup-compatibility/2006">
    <mc:Choice Requires="x14">
      <controls>
        <mc:AlternateContent xmlns:mc="http://schemas.openxmlformats.org/markup-compatibility/2006">
          <mc:Choice Requires="x14">
            <control shapeId="2215938"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2215939"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2215940"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2215941"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2215942"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249977111117893"/>
  </sheetPr>
  <dimension ref="B1:AU55"/>
  <sheetViews>
    <sheetView rightToLeft="1" view="pageBreakPreview" zoomScale="10" zoomScaleNormal="100" zoomScaleSheetLayoutView="10" workbookViewId="0">
      <selection activeCell="B4" sqref="B4:N4"/>
    </sheetView>
  </sheetViews>
  <sheetFormatPr defaultRowHeight="23.25" x14ac:dyDescent="0.35"/>
  <cols>
    <col min="2" max="2" width="25.7109375" customWidth="1"/>
    <col min="3" max="3" width="32" customWidth="1"/>
    <col min="4" max="4" width="20.42578125" customWidth="1"/>
    <col min="5" max="5" width="44.5703125" customWidth="1"/>
    <col min="6" max="6" width="103.5703125" style="5" customWidth="1"/>
    <col min="7" max="7" width="156.5703125"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1256</v>
      </c>
      <c r="H2" s="520"/>
      <c r="I2" s="520"/>
      <c r="J2" s="520"/>
      <c r="K2" s="520"/>
      <c r="L2" s="440"/>
      <c r="M2" s="440"/>
      <c r="N2" s="440"/>
    </row>
    <row r="3" spans="2:47" ht="353.25" customHeight="1" thickBot="1" x14ac:dyDescent="0.3">
      <c r="B3" s="441"/>
      <c r="C3" s="441"/>
      <c r="D3" s="441"/>
      <c r="E3" s="441"/>
      <c r="F3" s="441"/>
      <c r="G3" s="521"/>
      <c r="H3" s="521"/>
      <c r="I3" s="521"/>
      <c r="J3" s="521"/>
      <c r="K3" s="521"/>
      <c r="L3" s="441"/>
      <c r="M3" s="441"/>
      <c r="N3" s="441"/>
    </row>
    <row r="4" spans="2:47" ht="222.75" customHeight="1" thickBot="1" x14ac:dyDescent="0.3">
      <c r="B4" s="522" t="s">
        <v>823</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180.7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165.75" customHeight="1" thickBot="1" x14ac:dyDescent="1.1499999999999999">
      <c r="B6" s="205" t="s">
        <v>9</v>
      </c>
      <c r="C6" s="434" t="s">
        <v>11</v>
      </c>
      <c r="D6" s="435"/>
      <c r="E6" s="435"/>
      <c r="F6" s="435"/>
      <c r="G6" s="436"/>
      <c r="H6" s="205" t="s">
        <v>122</v>
      </c>
      <c r="I6" s="205" t="s">
        <v>23</v>
      </c>
      <c r="J6" s="205" t="s">
        <v>24</v>
      </c>
      <c r="K6" s="205" t="s">
        <v>121</v>
      </c>
      <c r="L6" s="205" t="s">
        <v>183</v>
      </c>
      <c r="M6" s="205" t="s">
        <v>181</v>
      </c>
      <c r="N6" s="205" t="s">
        <v>124</v>
      </c>
    </row>
    <row r="7" spans="2:47" s="96" customFormat="1" ht="407.25" customHeight="1" x14ac:dyDescent="1.25">
      <c r="B7" s="528">
        <v>1</v>
      </c>
      <c r="C7" s="530" t="s">
        <v>1263</v>
      </c>
      <c r="D7" s="531"/>
      <c r="E7" s="531"/>
      <c r="F7" s="532"/>
      <c r="G7" s="536" t="s">
        <v>1218</v>
      </c>
      <c r="H7" s="538">
        <f>0.8*0.8</f>
        <v>0.64000000000000012</v>
      </c>
      <c r="I7" s="540">
        <v>14</v>
      </c>
      <c r="J7" s="542" t="s">
        <v>1219</v>
      </c>
      <c r="K7" s="542" t="s">
        <v>1219</v>
      </c>
      <c r="L7" s="544">
        <f>0.8*0.308</f>
        <v>0.24640000000000001</v>
      </c>
      <c r="M7" s="546">
        <v>0.64</v>
      </c>
      <c r="N7" s="526">
        <f>ROUND(M7*I7-L7*I7,1)</f>
        <v>5.5</v>
      </c>
      <c r="Z7" s="206"/>
    </row>
    <row r="8" spans="2:47" s="96" customFormat="1" ht="171" customHeight="1" thickBot="1" x14ac:dyDescent="1.3">
      <c r="B8" s="529"/>
      <c r="C8" s="533"/>
      <c r="D8" s="534"/>
      <c r="E8" s="534"/>
      <c r="F8" s="535"/>
      <c r="G8" s="537"/>
      <c r="H8" s="539"/>
      <c r="I8" s="541"/>
      <c r="J8" s="543"/>
      <c r="K8" s="543"/>
      <c r="L8" s="545"/>
      <c r="M8" s="547"/>
      <c r="N8" s="527"/>
      <c r="Z8" s="206">
        <v>29.947999999999997</v>
      </c>
    </row>
    <row r="9" spans="2:47" s="96" customFormat="1" ht="234.75" customHeight="1" x14ac:dyDescent="1.25">
      <c r="B9" s="528">
        <v>2</v>
      </c>
      <c r="C9" s="530" t="s">
        <v>1264</v>
      </c>
      <c r="D9" s="531"/>
      <c r="E9" s="531"/>
      <c r="F9" s="532"/>
      <c r="G9" s="536" t="s">
        <v>1220</v>
      </c>
      <c r="H9" s="538">
        <v>3.58</v>
      </c>
      <c r="I9" s="540">
        <v>10</v>
      </c>
      <c r="J9" s="542" t="s">
        <v>1219</v>
      </c>
      <c r="K9" s="542" t="s">
        <v>1219</v>
      </c>
      <c r="L9" s="544">
        <f>1.9*0.308</f>
        <v>0.58519999999999994</v>
      </c>
      <c r="M9" s="546">
        <f>H9</f>
        <v>3.58</v>
      </c>
      <c r="N9" s="526">
        <f>ROUND(M9*I9-L9*I9,1)</f>
        <v>29.9</v>
      </c>
      <c r="Z9" s="206"/>
    </row>
    <row r="10" spans="2:47" s="96" customFormat="1" ht="309.75" customHeight="1" thickBot="1" x14ac:dyDescent="1.3">
      <c r="B10" s="529"/>
      <c r="C10" s="533"/>
      <c r="D10" s="534"/>
      <c r="E10" s="534"/>
      <c r="F10" s="535"/>
      <c r="G10" s="537"/>
      <c r="H10" s="539"/>
      <c r="I10" s="541"/>
      <c r="J10" s="543"/>
      <c r="K10" s="543"/>
      <c r="L10" s="545"/>
      <c r="M10" s="547"/>
      <c r="N10" s="527"/>
      <c r="Z10" s="206">
        <v>21.3</v>
      </c>
    </row>
    <row r="11" spans="2:47" s="96" customFormat="1" ht="201" customHeight="1" thickBot="1" x14ac:dyDescent="1.3">
      <c r="B11" s="67">
        <v>3</v>
      </c>
      <c r="C11" s="551" t="s">
        <v>1221</v>
      </c>
      <c r="D11" s="557"/>
      <c r="E11" s="557"/>
      <c r="F11" s="558"/>
      <c r="G11" s="203" t="s">
        <v>27</v>
      </c>
      <c r="H11" s="45">
        <v>1.8280000000000001</v>
      </c>
      <c r="I11" s="72">
        <v>1</v>
      </c>
      <c r="J11" s="100">
        <f>2*6096</f>
        <v>12192</v>
      </c>
      <c r="K11" s="100">
        <f>2*6096</f>
        <v>12192</v>
      </c>
      <c r="L11" s="46">
        <f>1.9*0.308+1.5*0.308*0.85</f>
        <v>0.97789999999999988</v>
      </c>
      <c r="M11" s="98">
        <f>K11*H11/1000</f>
        <v>22.286976000000003</v>
      </c>
      <c r="N11" s="97">
        <f>ROUND(M11*I11-I11*L11,1)</f>
        <v>21.3</v>
      </c>
    </row>
    <row r="12" spans="2:47" s="96" customFormat="1" ht="208.5" customHeight="1" thickBot="1" x14ac:dyDescent="1.3">
      <c r="B12" s="42">
        <v>4</v>
      </c>
      <c r="C12" s="551" t="s">
        <v>1222</v>
      </c>
      <c r="D12" s="557"/>
      <c r="E12" s="557"/>
      <c r="F12" s="558"/>
      <c r="G12" s="203" t="s">
        <v>27</v>
      </c>
      <c r="H12" s="45">
        <v>1.8280000000000001</v>
      </c>
      <c r="I12" s="72">
        <v>1</v>
      </c>
      <c r="J12" s="100">
        <f>2*6096</f>
        <v>12192</v>
      </c>
      <c r="K12" s="100">
        <f>2*6096</f>
        <v>12192</v>
      </c>
      <c r="L12" s="46">
        <f>1.5*0.308*0.85</f>
        <v>0.39269999999999994</v>
      </c>
      <c r="M12" s="98">
        <f>K12*H12/1000</f>
        <v>22.286976000000003</v>
      </c>
      <c r="N12" s="97">
        <f>ROUND(M12*I12-I12*L12,1)</f>
        <v>21.9</v>
      </c>
    </row>
    <row r="13" spans="2:47" s="96" customFormat="1" ht="174.95" customHeight="1" thickBot="1" x14ac:dyDescent="1.3">
      <c r="B13" s="67">
        <v>5</v>
      </c>
      <c r="C13" s="488" t="s">
        <v>1223</v>
      </c>
      <c r="D13" s="489"/>
      <c r="E13" s="489"/>
      <c r="F13" s="490"/>
      <c r="G13" s="203" t="s">
        <v>35</v>
      </c>
      <c r="H13" s="102">
        <v>0.94399999999999995</v>
      </c>
      <c r="I13" s="72">
        <v>6</v>
      </c>
      <c r="J13" s="100">
        <v>1510</v>
      </c>
      <c r="K13" s="100">
        <v>1510</v>
      </c>
      <c r="L13" s="99">
        <v>0</v>
      </c>
      <c r="M13" s="98">
        <f>H13*K13/1000</f>
        <v>1.4254399999999998</v>
      </c>
      <c r="N13" s="97">
        <f>ROUND(M13*I13-I13*L13,1)</f>
        <v>8.6</v>
      </c>
    </row>
    <row r="14" spans="2:47" s="96" customFormat="1" ht="174.95" customHeight="1" thickBot="1" x14ac:dyDescent="1.3">
      <c r="B14" s="42">
        <v>6</v>
      </c>
      <c r="C14" s="488" t="s">
        <v>1224</v>
      </c>
      <c r="D14" s="489"/>
      <c r="E14" s="489"/>
      <c r="F14" s="490"/>
      <c r="G14" s="203" t="s">
        <v>35</v>
      </c>
      <c r="H14" s="102">
        <v>0.94399999999999995</v>
      </c>
      <c r="I14" s="72">
        <v>6</v>
      </c>
      <c r="J14" s="100">
        <v>2402</v>
      </c>
      <c r="K14" s="100">
        <v>2251</v>
      </c>
      <c r="L14" s="99">
        <v>0</v>
      </c>
      <c r="M14" s="98">
        <f>H14*K14/1000</f>
        <v>2.1249440000000002</v>
      </c>
      <c r="N14" s="97">
        <f t="shared" ref="N14:N24" si="0">ROUND(M14*I14-I14*L14,1)</f>
        <v>12.7</v>
      </c>
    </row>
    <row r="15" spans="2:47" s="96" customFormat="1" ht="174.95" customHeight="1" thickBot="1" x14ac:dyDescent="1.3">
      <c r="B15" s="67">
        <v>7</v>
      </c>
      <c r="C15" s="488" t="s">
        <v>1225</v>
      </c>
      <c r="D15" s="489"/>
      <c r="E15" s="489"/>
      <c r="F15" s="490"/>
      <c r="G15" s="203" t="s">
        <v>76</v>
      </c>
      <c r="H15" s="102">
        <v>1.22</v>
      </c>
      <c r="I15" s="72">
        <v>2</v>
      </c>
      <c r="J15" s="100">
        <v>7829</v>
      </c>
      <c r="K15" s="100">
        <v>7829</v>
      </c>
      <c r="L15" s="99">
        <v>0.252</v>
      </c>
      <c r="M15" s="98">
        <f t="shared" ref="M15:M16" si="1">H15*K15/1000</f>
        <v>9.55138</v>
      </c>
      <c r="N15" s="97">
        <f t="shared" si="0"/>
        <v>18.600000000000001</v>
      </c>
    </row>
    <row r="16" spans="2:47" s="96" customFormat="1" ht="174.95" customHeight="1" thickBot="1" x14ac:dyDescent="1.3">
      <c r="B16" s="42">
        <v>8</v>
      </c>
      <c r="C16" s="488" t="s">
        <v>1226</v>
      </c>
      <c r="D16" s="489"/>
      <c r="E16" s="489"/>
      <c r="F16" s="490"/>
      <c r="G16" s="203" t="s">
        <v>76</v>
      </c>
      <c r="H16" s="102">
        <v>1.22</v>
      </c>
      <c r="I16" s="72">
        <v>1</v>
      </c>
      <c r="J16" s="100">
        <v>7579</v>
      </c>
      <c r="K16" s="100">
        <v>7579</v>
      </c>
      <c r="L16" s="99">
        <v>0.252</v>
      </c>
      <c r="M16" s="98">
        <f t="shared" si="1"/>
        <v>9.2463799999999985</v>
      </c>
      <c r="N16" s="97">
        <f t="shared" si="0"/>
        <v>9</v>
      </c>
    </row>
    <row r="17" spans="2:15" s="96" customFormat="1" ht="174.95" customHeight="1" thickBot="1" x14ac:dyDescent="1.3">
      <c r="B17" s="67">
        <v>9</v>
      </c>
      <c r="C17" s="488" t="s">
        <v>1227</v>
      </c>
      <c r="D17" s="489"/>
      <c r="E17" s="489"/>
      <c r="F17" s="490"/>
      <c r="G17" s="203" t="s">
        <v>29</v>
      </c>
      <c r="H17" s="102">
        <v>1.284</v>
      </c>
      <c r="I17" s="72">
        <v>1</v>
      </c>
      <c r="J17" s="100">
        <v>1510</v>
      </c>
      <c r="K17" s="100">
        <v>1510</v>
      </c>
      <c r="L17" s="99">
        <v>0</v>
      </c>
      <c r="M17" s="98">
        <f>H17*K17/1000</f>
        <v>1.9388400000000001</v>
      </c>
      <c r="N17" s="97">
        <f t="shared" si="0"/>
        <v>1.9</v>
      </c>
    </row>
    <row r="18" spans="2:15" s="36" customFormat="1" ht="249.95" customHeight="1" thickBot="1" x14ac:dyDescent="1.1000000000000001">
      <c r="B18" s="42">
        <v>10</v>
      </c>
      <c r="C18" s="548" t="s">
        <v>1228</v>
      </c>
      <c r="D18" s="549"/>
      <c r="E18" s="549"/>
      <c r="F18" s="550"/>
      <c r="G18" s="202" t="s">
        <v>1229</v>
      </c>
      <c r="H18" s="164">
        <f>4*0.266023</f>
        <v>1.064092</v>
      </c>
      <c r="I18" s="165">
        <v>1</v>
      </c>
      <c r="J18" s="70" t="s">
        <v>160</v>
      </c>
      <c r="K18" s="70" t="s">
        <v>160</v>
      </c>
      <c r="L18" s="46">
        <f>6*0.21*0.3+0.65*0.154</f>
        <v>0.47810000000000002</v>
      </c>
      <c r="M18" s="40">
        <f t="shared" ref="M18:M23" si="2">H18*I18</f>
        <v>1.064092</v>
      </c>
      <c r="N18" s="97">
        <f t="shared" si="0"/>
        <v>0.6</v>
      </c>
    </row>
    <row r="19" spans="2:15" s="36" customFormat="1" ht="249.95" customHeight="1" thickBot="1" x14ac:dyDescent="1.1000000000000001">
      <c r="B19" s="67">
        <v>11</v>
      </c>
      <c r="C19" s="548" t="s">
        <v>1230</v>
      </c>
      <c r="D19" s="549"/>
      <c r="E19" s="549"/>
      <c r="F19" s="550"/>
      <c r="G19" s="202" t="s">
        <v>1231</v>
      </c>
      <c r="H19" s="164">
        <f>4*(0.18057+0.293223)</f>
        <v>1.8951720000000001</v>
      </c>
      <c r="I19" s="165">
        <v>1</v>
      </c>
      <c r="J19" s="70" t="s">
        <v>160</v>
      </c>
      <c r="K19" s="70" t="s">
        <v>160</v>
      </c>
      <c r="L19" s="46">
        <f>8*0.3*0.21+0.247525</f>
        <v>0.751525</v>
      </c>
      <c r="M19" s="40">
        <f t="shared" si="2"/>
        <v>1.8951720000000001</v>
      </c>
      <c r="N19" s="97">
        <f t="shared" si="0"/>
        <v>1.1000000000000001</v>
      </c>
    </row>
    <row r="20" spans="2:15" s="36" customFormat="1" ht="249.95" customHeight="1" thickBot="1" x14ac:dyDescent="1.1000000000000001">
      <c r="B20" s="42">
        <v>12</v>
      </c>
      <c r="C20" s="548" t="s">
        <v>1232</v>
      </c>
      <c r="D20" s="549"/>
      <c r="E20" s="549"/>
      <c r="F20" s="550"/>
      <c r="G20" s="202" t="s">
        <v>1233</v>
      </c>
      <c r="H20" s="164">
        <f>4*(0.252618+0.2578684)</f>
        <v>2.0419456</v>
      </c>
      <c r="I20" s="165">
        <v>1</v>
      </c>
      <c r="J20" s="70" t="s">
        <v>160</v>
      </c>
      <c r="K20" s="70" t="s">
        <v>160</v>
      </c>
      <c r="L20" s="46">
        <f>(0.85*0.308-0.0775)+(2*0.76*0.21-0.25*0.21)+4*2*0.21*0.3</f>
        <v>0.95499999999999996</v>
      </c>
      <c r="M20" s="40">
        <f t="shared" si="2"/>
        <v>2.0419456</v>
      </c>
      <c r="N20" s="97">
        <f t="shared" si="0"/>
        <v>1.1000000000000001</v>
      </c>
    </row>
    <row r="21" spans="2:15" s="36" customFormat="1" ht="249.95" customHeight="1" thickBot="1" x14ac:dyDescent="1.1000000000000001">
      <c r="B21" s="67">
        <v>13</v>
      </c>
      <c r="C21" s="548" t="s">
        <v>1234</v>
      </c>
      <c r="D21" s="549"/>
      <c r="E21" s="549"/>
      <c r="F21" s="550"/>
      <c r="G21" s="202" t="s">
        <v>1112</v>
      </c>
      <c r="H21" s="164">
        <f>4*(0.2890182602+0.294117978)</f>
        <v>2.3325449528000002</v>
      </c>
      <c r="I21" s="165">
        <v>1</v>
      </c>
      <c r="J21" s="70" t="s">
        <v>160</v>
      </c>
      <c r="K21" s="70" t="s">
        <v>160</v>
      </c>
      <c r="L21" s="46">
        <f>2*0.21*0.76+0.308*0.85+4*2*0.21*0.3</f>
        <v>1.085</v>
      </c>
      <c r="M21" s="40">
        <f t="shared" si="2"/>
        <v>2.3325449528000002</v>
      </c>
      <c r="N21" s="97">
        <f t="shared" si="0"/>
        <v>1.2</v>
      </c>
    </row>
    <row r="22" spans="2:15" s="36" customFormat="1" ht="249.95" customHeight="1" thickBot="1" x14ac:dyDescent="1.1000000000000001">
      <c r="B22" s="42">
        <v>14</v>
      </c>
      <c r="C22" s="548" t="s">
        <v>1235</v>
      </c>
      <c r="D22" s="549"/>
      <c r="E22" s="549"/>
      <c r="F22" s="550"/>
      <c r="G22" s="202" t="s">
        <v>1229</v>
      </c>
      <c r="H22" s="164">
        <f>4*0.266023</f>
        <v>1.064092</v>
      </c>
      <c r="I22" s="165">
        <v>1</v>
      </c>
      <c r="J22" s="70" t="s">
        <v>160</v>
      </c>
      <c r="K22" s="70" t="s">
        <v>160</v>
      </c>
      <c r="L22" s="46">
        <f>6*0.21*0.3+0.65*0.154</f>
        <v>0.47810000000000002</v>
      </c>
      <c r="M22" s="40">
        <f t="shared" si="2"/>
        <v>1.064092</v>
      </c>
      <c r="N22" s="97">
        <f t="shared" si="0"/>
        <v>0.6</v>
      </c>
    </row>
    <row r="23" spans="2:15" s="36" customFormat="1" ht="249.95" customHeight="1" thickBot="1" x14ac:dyDescent="1.1000000000000001">
      <c r="B23" s="67">
        <v>15</v>
      </c>
      <c r="C23" s="548" t="s">
        <v>1236</v>
      </c>
      <c r="D23" s="549"/>
      <c r="E23" s="549"/>
      <c r="F23" s="550"/>
      <c r="G23" s="202" t="s">
        <v>1231</v>
      </c>
      <c r="H23" s="164">
        <f>4*(0.18057+0.293223)</f>
        <v>1.8951720000000001</v>
      </c>
      <c r="I23" s="165">
        <v>1</v>
      </c>
      <c r="J23" s="70" t="s">
        <v>160</v>
      </c>
      <c r="K23" s="70" t="s">
        <v>160</v>
      </c>
      <c r="L23" s="46">
        <f>8*0.3*0.21+0.247525</f>
        <v>0.751525</v>
      </c>
      <c r="M23" s="40">
        <f t="shared" si="2"/>
        <v>1.8951720000000001</v>
      </c>
      <c r="N23" s="97">
        <f t="shared" si="0"/>
        <v>1.1000000000000001</v>
      </c>
    </row>
    <row r="24" spans="2:15" s="96" customFormat="1" ht="174.95" customHeight="1" thickBot="1" x14ac:dyDescent="1.3">
      <c r="B24" s="42">
        <v>16</v>
      </c>
      <c r="C24" s="552" t="s">
        <v>1237</v>
      </c>
      <c r="D24" s="553"/>
      <c r="E24" s="553"/>
      <c r="F24" s="554"/>
      <c r="G24" s="203" t="s">
        <v>76</v>
      </c>
      <c r="H24" s="102">
        <v>1.22</v>
      </c>
      <c r="I24" s="72">
        <v>1</v>
      </c>
      <c r="J24" s="100">
        <v>7829</v>
      </c>
      <c r="K24" s="100">
        <v>7829</v>
      </c>
      <c r="L24" s="99">
        <v>0.252</v>
      </c>
      <c r="M24" s="98">
        <f t="shared" ref="M24" si="3">H24*K24/1000</f>
        <v>9.55138</v>
      </c>
      <c r="N24" s="97">
        <f t="shared" si="0"/>
        <v>9.3000000000000007</v>
      </c>
    </row>
    <row r="25" spans="2:15" s="36" customFormat="1" ht="200.1" customHeight="1" thickBot="1" x14ac:dyDescent="1.3">
      <c r="B25" s="67">
        <v>17</v>
      </c>
      <c r="C25" s="555" t="s">
        <v>1238</v>
      </c>
      <c r="D25" s="492" t="s">
        <v>1239</v>
      </c>
      <c r="E25" s="493"/>
      <c r="F25" s="494"/>
      <c r="G25" s="202" t="s">
        <v>76</v>
      </c>
      <c r="H25" s="45">
        <v>1.22</v>
      </c>
      <c r="I25" s="69">
        <v>1</v>
      </c>
      <c r="J25" s="70">
        <v>5486</v>
      </c>
      <c r="K25" s="70">
        <v>5486</v>
      </c>
      <c r="L25" s="46">
        <v>0.15834000000000001</v>
      </c>
      <c r="M25" s="40">
        <f t="shared" ref="M25:M32" si="4">K25*H25/1000</f>
        <v>6.69292</v>
      </c>
      <c r="N25" s="88">
        <f t="shared" ref="N25:N32" si="5">ROUND(M25*I25,1)</f>
        <v>6.7</v>
      </c>
      <c r="O25" s="96"/>
    </row>
    <row r="26" spans="2:15" s="36" customFormat="1" ht="200.1" customHeight="1" thickBot="1" x14ac:dyDescent="1.3">
      <c r="B26" s="42">
        <v>18</v>
      </c>
      <c r="C26" s="556"/>
      <c r="D26" s="492" t="s">
        <v>1240</v>
      </c>
      <c r="E26" s="493"/>
      <c r="F26" s="494"/>
      <c r="G26" s="202" t="s">
        <v>76</v>
      </c>
      <c r="H26" s="45">
        <v>1.22</v>
      </c>
      <c r="I26" s="72">
        <v>1</v>
      </c>
      <c r="J26" s="70">
        <v>5486</v>
      </c>
      <c r="K26" s="70">
        <v>5486</v>
      </c>
      <c r="L26" s="46">
        <v>0.126</v>
      </c>
      <c r="M26" s="40">
        <f t="shared" si="4"/>
        <v>6.69292</v>
      </c>
      <c r="N26" s="88">
        <f t="shared" si="5"/>
        <v>6.7</v>
      </c>
      <c r="O26" s="96"/>
    </row>
    <row r="27" spans="2:15" s="36" customFormat="1" ht="200.1" customHeight="1" thickBot="1" x14ac:dyDescent="1.3">
      <c r="B27" s="67">
        <v>19</v>
      </c>
      <c r="C27" s="556"/>
      <c r="D27" s="492" t="s">
        <v>1241</v>
      </c>
      <c r="E27" s="493"/>
      <c r="F27" s="494"/>
      <c r="G27" s="202" t="s">
        <v>35</v>
      </c>
      <c r="H27" s="45">
        <v>0.94399999999999995</v>
      </c>
      <c r="I27" s="72">
        <v>1</v>
      </c>
      <c r="J27" s="70">
        <v>1629</v>
      </c>
      <c r="K27" s="70">
        <v>1629</v>
      </c>
      <c r="L27" s="46">
        <v>0</v>
      </c>
      <c r="M27" s="40">
        <f t="shared" si="4"/>
        <v>1.5377759999999998</v>
      </c>
      <c r="N27" s="88">
        <f t="shared" si="5"/>
        <v>1.5</v>
      </c>
      <c r="O27" s="96"/>
    </row>
    <row r="28" spans="2:15" s="36" customFormat="1" ht="200.1" customHeight="1" thickBot="1" x14ac:dyDescent="1.3">
      <c r="B28" s="42">
        <v>20</v>
      </c>
      <c r="C28" s="559"/>
      <c r="D28" s="492" t="s">
        <v>1242</v>
      </c>
      <c r="E28" s="493"/>
      <c r="F28" s="494"/>
      <c r="G28" s="202" t="s">
        <v>35</v>
      </c>
      <c r="H28" s="45">
        <v>0.94399999999999995</v>
      </c>
      <c r="I28" s="72">
        <v>2</v>
      </c>
      <c r="J28" s="70">
        <v>2948</v>
      </c>
      <c r="K28" s="70">
        <v>2771</v>
      </c>
      <c r="L28" s="46">
        <v>0</v>
      </c>
      <c r="M28" s="40">
        <f t="shared" si="4"/>
        <v>2.6158239999999999</v>
      </c>
      <c r="N28" s="88">
        <f t="shared" si="5"/>
        <v>5.2</v>
      </c>
      <c r="O28" s="96"/>
    </row>
    <row r="29" spans="2:15" s="36" customFormat="1" ht="200.1" customHeight="1" thickBot="1" x14ac:dyDescent="1.3">
      <c r="B29" s="67">
        <v>21</v>
      </c>
      <c r="C29" s="555" t="s">
        <v>1243</v>
      </c>
      <c r="D29" s="492" t="s">
        <v>1239</v>
      </c>
      <c r="E29" s="493"/>
      <c r="F29" s="494"/>
      <c r="G29" s="202" t="s">
        <v>76</v>
      </c>
      <c r="H29" s="45">
        <v>1.22</v>
      </c>
      <c r="I29" s="69">
        <v>1</v>
      </c>
      <c r="J29" s="70">
        <v>5486</v>
      </c>
      <c r="K29" s="70">
        <v>5486</v>
      </c>
      <c r="L29" s="46">
        <v>0.15834000000000001</v>
      </c>
      <c r="M29" s="40">
        <f t="shared" si="4"/>
        <v>6.69292</v>
      </c>
      <c r="N29" s="88">
        <f t="shared" si="5"/>
        <v>6.7</v>
      </c>
      <c r="O29" s="96"/>
    </row>
    <row r="30" spans="2:15" s="36" customFormat="1" ht="200.1" customHeight="1" thickBot="1" x14ac:dyDescent="1.3">
      <c r="B30" s="42">
        <v>22</v>
      </c>
      <c r="C30" s="556"/>
      <c r="D30" s="492" t="s">
        <v>1240</v>
      </c>
      <c r="E30" s="493"/>
      <c r="F30" s="494"/>
      <c r="G30" s="202" t="s">
        <v>76</v>
      </c>
      <c r="H30" s="45">
        <v>1.22</v>
      </c>
      <c r="I30" s="72">
        <v>1</v>
      </c>
      <c r="J30" s="70">
        <v>5486</v>
      </c>
      <c r="K30" s="70">
        <v>5486</v>
      </c>
      <c r="L30" s="46">
        <v>0.126</v>
      </c>
      <c r="M30" s="40">
        <f t="shared" si="4"/>
        <v>6.69292</v>
      </c>
      <c r="N30" s="88">
        <f t="shared" si="5"/>
        <v>6.7</v>
      </c>
      <c r="O30" s="96"/>
    </row>
    <row r="31" spans="2:15" s="36" customFormat="1" ht="200.1" customHeight="1" thickBot="1" x14ac:dyDescent="1.3">
      <c r="B31" s="67">
        <v>23</v>
      </c>
      <c r="C31" s="556"/>
      <c r="D31" s="492" t="s">
        <v>1244</v>
      </c>
      <c r="E31" s="493"/>
      <c r="F31" s="494"/>
      <c r="G31" s="202" t="s">
        <v>35</v>
      </c>
      <c r="H31" s="45">
        <v>0.94399999999999995</v>
      </c>
      <c r="I31" s="72">
        <v>1</v>
      </c>
      <c r="J31" s="70">
        <v>1629</v>
      </c>
      <c r="K31" s="70">
        <v>1629</v>
      </c>
      <c r="L31" s="46">
        <v>0</v>
      </c>
      <c r="M31" s="40">
        <f t="shared" si="4"/>
        <v>1.5377759999999998</v>
      </c>
      <c r="N31" s="88">
        <f t="shared" si="5"/>
        <v>1.5</v>
      </c>
      <c r="O31" s="96"/>
    </row>
    <row r="32" spans="2:15" s="36" customFormat="1" ht="200.1" customHeight="1" thickBot="1" x14ac:dyDescent="1.3">
      <c r="B32" s="42">
        <v>24</v>
      </c>
      <c r="C32" s="559"/>
      <c r="D32" s="492" t="s">
        <v>1245</v>
      </c>
      <c r="E32" s="493"/>
      <c r="F32" s="494"/>
      <c r="G32" s="202" t="s">
        <v>35</v>
      </c>
      <c r="H32" s="45">
        <v>0.94399999999999995</v>
      </c>
      <c r="I32" s="72">
        <v>2</v>
      </c>
      <c r="J32" s="70">
        <v>2948</v>
      </c>
      <c r="K32" s="70">
        <v>2771</v>
      </c>
      <c r="L32" s="46">
        <v>0</v>
      </c>
      <c r="M32" s="40">
        <f t="shared" si="4"/>
        <v>2.6158239999999999</v>
      </c>
      <c r="N32" s="88">
        <f t="shared" si="5"/>
        <v>5.2</v>
      </c>
      <c r="O32" s="96"/>
    </row>
    <row r="33" spans="2:14" s="96" customFormat="1" ht="201" customHeight="1" thickBot="1" x14ac:dyDescent="1.3">
      <c r="B33" s="67">
        <v>25</v>
      </c>
      <c r="C33" s="551" t="s">
        <v>1246</v>
      </c>
      <c r="D33" s="557"/>
      <c r="E33" s="557"/>
      <c r="F33" s="558"/>
      <c r="G33" s="203" t="s">
        <v>27</v>
      </c>
      <c r="H33" s="45">
        <v>1.8280000000000001</v>
      </c>
      <c r="I33" s="72">
        <v>1</v>
      </c>
      <c r="J33" s="100">
        <f>2*6096</f>
        <v>12192</v>
      </c>
      <c r="K33" s="100">
        <f>2*6096</f>
        <v>12192</v>
      </c>
      <c r="L33" s="46">
        <f>1.9*0.308+1.5*0.308*0.85</f>
        <v>0.97789999999999988</v>
      </c>
      <c r="M33" s="98">
        <f>K33*H33/1000</f>
        <v>22.286976000000003</v>
      </c>
      <c r="N33" s="97">
        <f>ROUND(M33*I33-I33*L33,1)</f>
        <v>21.3</v>
      </c>
    </row>
    <row r="34" spans="2:14" s="96" customFormat="1" ht="208.5" customHeight="1" thickBot="1" x14ac:dyDescent="1.3">
      <c r="B34" s="42">
        <v>26</v>
      </c>
      <c r="C34" s="551" t="s">
        <v>1247</v>
      </c>
      <c r="D34" s="557"/>
      <c r="E34" s="557"/>
      <c r="F34" s="558"/>
      <c r="G34" s="203" t="s">
        <v>27</v>
      </c>
      <c r="H34" s="45">
        <v>1.8280000000000001</v>
      </c>
      <c r="I34" s="72">
        <v>1</v>
      </c>
      <c r="J34" s="100">
        <f>2*6096</f>
        <v>12192</v>
      </c>
      <c r="K34" s="100">
        <f>2*6096</f>
        <v>12192</v>
      </c>
      <c r="L34" s="46">
        <f>1.5*0.308*0.85</f>
        <v>0.39269999999999994</v>
      </c>
      <c r="M34" s="98">
        <f>K34*H34/1000</f>
        <v>22.286976000000003</v>
      </c>
      <c r="N34" s="97">
        <f>ROUND(M34*I34-I34*L34,1)</f>
        <v>21.9</v>
      </c>
    </row>
    <row r="35" spans="2:14" s="96" customFormat="1" ht="174.95" customHeight="1" thickBot="1" x14ac:dyDescent="1.3">
      <c r="B35" s="67">
        <v>27</v>
      </c>
      <c r="C35" s="488" t="s">
        <v>1223</v>
      </c>
      <c r="D35" s="489"/>
      <c r="E35" s="489"/>
      <c r="F35" s="490"/>
      <c r="G35" s="203" t="s">
        <v>35</v>
      </c>
      <c r="H35" s="102">
        <v>0.94399999999999995</v>
      </c>
      <c r="I35" s="72">
        <v>4</v>
      </c>
      <c r="J35" s="100">
        <v>1510</v>
      </c>
      <c r="K35" s="100">
        <v>1510</v>
      </c>
      <c r="L35" s="99">
        <v>0</v>
      </c>
      <c r="M35" s="98">
        <f>H35*K35/1000</f>
        <v>1.4254399999999998</v>
      </c>
      <c r="N35" s="97">
        <f>ROUND(M35*I35-I35*L35,1)</f>
        <v>5.7</v>
      </c>
    </row>
    <row r="36" spans="2:14" s="96" customFormat="1" ht="174.95" customHeight="1" thickBot="1" x14ac:dyDescent="1.3">
      <c r="B36" s="42">
        <v>28</v>
      </c>
      <c r="C36" s="488" t="s">
        <v>1224</v>
      </c>
      <c r="D36" s="489"/>
      <c r="E36" s="489"/>
      <c r="F36" s="490"/>
      <c r="G36" s="203" t="s">
        <v>35</v>
      </c>
      <c r="H36" s="102">
        <v>0.94399999999999995</v>
      </c>
      <c r="I36" s="72">
        <v>6</v>
      </c>
      <c r="J36" s="100">
        <v>2402</v>
      </c>
      <c r="K36" s="100">
        <v>2251</v>
      </c>
      <c r="L36" s="99">
        <v>0</v>
      </c>
      <c r="M36" s="98">
        <f>H36*K36/1000</f>
        <v>2.1249440000000002</v>
      </c>
      <c r="N36" s="97">
        <f t="shared" ref="N36:N37" si="6">ROUND(M36*I36-I36*L36,1)</f>
        <v>12.7</v>
      </c>
    </row>
    <row r="37" spans="2:14" s="96" customFormat="1" ht="174.95" customHeight="1" thickBot="1" x14ac:dyDescent="1.3">
      <c r="B37" s="67">
        <v>29</v>
      </c>
      <c r="C37" s="488" t="s">
        <v>1227</v>
      </c>
      <c r="D37" s="489"/>
      <c r="E37" s="489"/>
      <c r="F37" s="490"/>
      <c r="G37" s="203" t="s">
        <v>29</v>
      </c>
      <c r="H37" s="102">
        <v>1.284</v>
      </c>
      <c r="I37" s="72">
        <v>1</v>
      </c>
      <c r="J37" s="100">
        <v>1510</v>
      </c>
      <c r="K37" s="100">
        <v>1510</v>
      </c>
      <c r="L37" s="99">
        <v>0</v>
      </c>
      <c r="M37" s="98">
        <f>H37*K37/1000</f>
        <v>1.9388400000000001</v>
      </c>
      <c r="N37" s="97">
        <f t="shared" si="6"/>
        <v>1.9</v>
      </c>
    </row>
    <row r="38" spans="2:14" s="96" customFormat="1" ht="174.95" customHeight="1" thickBot="1" x14ac:dyDescent="1.3">
      <c r="B38" s="42">
        <v>30</v>
      </c>
      <c r="C38" s="488" t="s">
        <v>1240</v>
      </c>
      <c r="D38" s="489"/>
      <c r="E38" s="489"/>
      <c r="F38" s="490"/>
      <c r="G38" s="203" t="s">
        <v>76</v>
      </c>
      <c r="H38" s="102">
        <v>1.22</v>
      </c>
      <c r="I38" s="72">
        <v>1</v>
      </c>
      <c r="J38" s="100">
        <v>5486</v>
      </c>
      <c r="K38" s="100">
        <v>5486</v>
      </c>
      <c r="L38" s="99">
        <v>0.252</v>
      </c>
      <c r="M38" s="98">
        <f t="shared" ref="M38:M42" si="7">H38*K38/1000</f>
        <v>6.69292</v>
      </c>
      <c r="N38" s="97">
        <f>ROUND(M38*I38-I38*L38,1)</f>
        <v>6.4</v>
      </c>
    </row>
    <row r="39" spans="2:14" s="96" customFormat="1" ht="174.95" customHeight="1" thickBot="1" x14ac:dyDescent="1.3">
      <c r="B39" s="67">
        <v>31</v>
      </c>
      <c r="C39" s="488" t="s">
        <v>1239</v>
      </c>
      <c r="D39" s="489"/>
      <c r="E39" s="489"/>
      <c r="F39" s="490"/>
      <c r="G39" s="203" t="s">
        <v>76</v>
      </c>
      <c r="H39" s="102">
        <v>1.22</v>
      </c>
      <c r="I39" s="72">
        <v>1</v>
      </c>
      <c r="J39" s="100">
        <v>5486</v>
      </c>
      <c r="K39" s="100">
        <v>5486</v>
      </c>
      <c r="L39" s="99">
        <v>0.252</v>
      </c>
      <c r="M39" s="98">
        <f t="shared" si="7"/>
        <v>6.69292</v>
      </c>
      <c r="N39" s="97">
        <f>ROUND(M39*I39-I39*L39,1)</f>
        <v>6.4</v>
      </c>
    </row>
    <row r="40" spans="2:14" s="96" customFormat="1" ht="174.95" customHeight="1" thickBot="1" x14ac:dyDescent="1.3">
      <c r="B40" s="42">
        <v>32</v>
      </c>
      <c r="C40" s="488" t="s">
        <v>1225</v>
      </c>
      <c r="D40" s="489"/>
      <c r="E40" s="489"/>
      <c r="F40" s="490"/>
      <c r="G40" s="203" t="s">
        <v>76</v>
      </c>
      <c r="H40" s="102">
        <v>1.22</v>
      </c>
      <c r="I40" s="72">
        <v>1</v>
      </c>
      <c r="J40" s="100">
        <v>7829</v>
      </c>
      <c r="K40" s="100">
        <v>7829</v>
      </c>
      <c r="L40" s="99">
        <v>0.252</v>
      </c>
      <c r="M40" s="98">
        <f t="shared" si="7"/>
        <v>9.55138</v>
      </c>
      <c r="N40" s="97">
        <f>ROUND(M40*I40-I40*L40,1)</f>
        <v>9.3000000000000007</v>
      </c>
    </row>
    <row r="41" spans="2:14" s="96" customFormat="1" ht="174.95" customHeight="1" thickBot="1" x14ac:dyDescent="1.3">
      <c r="B41" s="67">
        <v>33</v>
      </c>
      <c r="C41" s="488" t="s">
        <v>1237</v>
      </c>
      <c r="D41" s="489"/>
      <c r="E41" s="489"/>
      <c r="F41" s="490"/>
      <c r="G41" s="203" t="s">
        <v>76</v>
      </c>
      <c r="H41" s="102">
        <v>1.22</v>
      </c>
      <c r="I41" s="72">
        <v>1</v>
      </c>
      <c r="J41" s="100">
        <v>7829</v>
      </c>
      <c r="K41" s="100">
        <v>7829</v>
      </c>
      <c r="L41" s="99">
        <v>0.252</v>
      </c>
      <c r="M41" s="98">
        <f t="shared" si="7"/>
        <v>9.55138</v>
      </c>
      <c r="N41" s="97">
        <f>ROUND(M41*I41-I41*L41,1)</f>
        <v>9.3000000000000007</v>
      </c>
    </row>
    <row r="42" spans="2:14" s="96" customFormat="1" ht="174.95" customHeight="1" thickBot="1" x14ac:dyDescent="1.3">
      <c r="B42" s="42">
        <v>34</v>
      </c>
      <c r="C42" s="488" t="s">
        <v>1226</v>
      </c>
      <c r="D42" s="489"/>
      <c r="E42" s="489"/>
      <c r="F42" s="490"/>
      <c r="G42" s="203" t="s">
        <v>76</v>
      </c>
      <c r="H42" s="102">
        <v>1.22</v>
      </c>
      <c r="I42" s="72">
        <v>1</v>
      </c>
      <c r="J42" s="100">
        <v>7579</v>
      </c>
      <c r="K42" s="100">
        <v>7579</v>
      </c>
      <c r="L42" s="99">
        <v>0.252</v>
      </c>
      <c r="M42" s="98">
        <f t="shared" si="7"/>
        <v>9.2463799999999985</v>
      </c>
      <c r="N42" s="97">
        <f>ROUND(M42*I42-I42*L42,1)</f>
        <v>9</v>
      </c>
    </row>
    <row r="43" spans="2:14" s="36" customFormat="1" ht="249.95" customHeight="1" thickBot="1" x14ac:dyDescent="1.1000000000000001">
      <c r="B43" s="67">
        <v>35</v>
      </c>
      <c r="C43" s="548" t="s">
        <v>1248</v>
      </c>
      <c r="D43" s="549"/>
      <c r="E43" s="549"/>
      <c r="F43" s="550"/>
      <c r="G43" s="202" t="s">
        <v>1110</v>
      </c>
      <c r="H43" s="164">
        <f>4*(0.266018+0.271118)</f>
        <v>2.1485440000000002</v>
      </c>
      <c r="I43" s="165">
        <v>1</v>
      </c>
      <c r="J43" s="70" t="s">
        <v>160</v>
      </c>
      <c r="K43" s="70" t="s">
        <v>160</v>
      </c>
      <c r="L43" s="46">
        <f>(0.85*0.308-0.05)+(2*0.76*0.21-0.2*0.21)+4*2*0.21*0.3</f>
        <v>0.99299999999999999</v>
      </c>
      <c r="M43" s="40">
        <f t="shared" ref="M43:M48" si="8">H43*I43</f>
        <v>2.1485440000000002</v>
      </c>
      <c r="N43" s="97">
        <f t="shared" ref="N43:N48" si="9">ROUND(M43*I43-I43*L43,1)</f>
        <v>1.2</v>
      </c>
    </row>
    <row r="44" spans="2:14" s="36" customFormat="1" ht="249.95" customHeight="1" thickBot="1" x14ac:dyDescent="1.1000000000000001">
      <c r="B44" s="42">
        <v>36</v>
      </c>
      <c r="C44" s="548" t="s">
        <v>1249</v>
      </c>
      <c r="D44" s="549"/>
      <c r="E44" s="549"/>
      <c r="F44" s="550"/>
      <c r="G44" s="202" t="s">
        <v>1112</v>
      </c>
      <c r="H44" s="164">
        <f>4*(0.2890182602+0.294117978)</f>
        <v>2.3325449528000002</v>
      </c>
      <c r="I44" s="165">
        <v>1</v>
      </c>
      <c r="J44" s="70" t="s">
        <v>160</v>
      </c>
      <c r="K44" s="70" t="s">
        <v>160</v>
      </c>
      <c r="L44" s="46">
        <f>2*0.21*0.76+0.308*0.85+4*2*0.21*0.3</f>
        <v>1.085</v>
      </c>
      <c r="M44" s="40">
        <f t="shared" si="8"/>
        <v>2.3325449528000002</v>
      </c>
      <c r="N44" s="97">
        <f t="shared" si="9"/>
        <v>1.2</v>
      </c>
    </row>
    <row r="45" spans="2:14" s="36" customFormat="1" ht="249.95" customHeight="1" thickBot="1" x14ac:dyDescent="1.1000000000000001">
      <c r="B45" s="67">
        <v>37</v>
      </c>
      <c r="C45" s="548" t="s">
        <v>1250</v>
      </c>
      <c r="D45" s="549"/>
      <c r="E45" s="549"/>
      <c r="F45" s="550"/>
      <c r="G45" s="202" t="s">
        <v>1233</v>
      </c>
      <c r="H45" s="164">
        <f>4*(0.252618+0.2578684)</f>
        <v>2.0419456</v>
      </c>
      <c r="I45" s="165">
        <v>1</v>
      </c>
      <c r="J45" s="70" t="s">
        <v>160</v>
      </c>
      <c r="K45" s="70" t="s">
        <v>160</v>
      </c>
      <c r="L45" s="46">
        <f>(0.85*0.308-0.0775)+(2*0.76*0.21-0.25*0.21)+4*2*0.21*0.3</f>
        <v>0.95499999999999996</v>
      </c>
      <c r="M45" s="40">
        <f t="shared" si="8"/>
        <v>2.0419456</v>
      </c>
      <c r="N45" s="97">
        <f t="shared" si="9"/>
        <v>1.1000000000000001</v>
      </c>
    </row>
    <row r="46" spans="2:14" s="36" customFormat="1" ht="249.95" customHeight="1" thickBot="1" x14ac:dyDescent="1.1000000000000001">
      <c r="B46" s="42">
        <v>38</v>
      </c>
      <c r="C46" s="548" t="s">
        <v>1251</v>
      </c>
      <c r="D46" s="549"/>
      <c r="E46" s="549"/>
      <c r="F46" s="550"/>
      <c r="G46" s="202" t="s">
        <v>1112</v>
      </c>
      <c r="H46" s="164">
        <f>4*(0.2890182602+0.294117978)</f>
        <v>2.3325449528000002</v>
      </c>
      <c r="I46" s="165">
        <v>1</v>
      </c>
      <c r="J46" s="70" t="s">
        <v>160</v>
      </c>
      <c r="K46" s="70" t="s">
        <v>160</v>
      </c>
      <c r="L46" s="46">
        <f>0.21*0.76+0.308*0.85+6*2*0.21*0.3</f>
        <v>1.1774</v>
      </c>
      <c r="M46" s="40">
        <f t="shared" si="8"/>
        <v>2.3325449528000002</v>
      </c>
      <c r="N46" s="97">
        <f t="shared" si="9"/>
        <v>1.2</v>
      </c>
    </row>
    <row r="47" spans="2:14" s="36" customFormat="1" ht="249.95" customHeight="1" thickBot="1" x14ac:dyDescent="1.1000000000000001">
      <c r="B47" s="67">
        <v>39</v>
      </c>
      <c r="C47" s="548" t="s">
        <v>1252</v>
      </c>
      <c r="D47" s="549"/>
      <c r="E47" s="549"/>
      <c r="F47" s="549"/>
      <c r="G47" s="550"/>
      <c r="H47" s="164">
        <f>2*(0.516468-0.132025)+0.176*(0.558+0.371+0.268)</f>
        <v>0.97955800000000004</v>
      </c>
      <c r="I47" s="165">
        <v>1</v>
      </c>
      <c r="J47" s="70" t="s">
        <v>160</v>
      </c>
      <c r="K47" s="70" t="s">
        <v>160</v>
      </c>
      <c r="L47" s="46">
        <f>0.105*0.73</f>
        <v>7.6649999999999996E-2</v>
      </c>
      <c r="M47" s="40">
        <f t="shared" si="8"/>
        <v>0.97955800000000004</v>
      </c>
      <c r="N47" s="97">
        <f t="shared" si="9"/>
        <v>0.9</v>
      </c>
    </row>
    <row r="48" spans="2:14" s="36" customFormat="1" ht="249.95" customHeight="1" thickBot="1" x14ac:dyDescent="1.1000000000000001">
      <c r="B48" s="42">
        <v>40</v>
      </c>
      <c r="C48" s="548" t="s">
        <v>1253</v>
      </c>
      <c r="D48" s="549"/>
      <c r="E48" s="549"/>
      <c r="F48" s="549"/>
      <c r="G48" s="550"/>
      <c r="H48" s="164">
        <f>1*(0.516468-0.132025)+1*0.516468+0.176*(0.558+0.371+0.268)</f>
        <v>1.111583</v>
      </c>
      <c r="I48" s="165">
        <v>1</v>
      </c>
      <c r="J48" s="70" t="s">
        <v>160</v>
      </c>
      <c r="K48" s="70" t="s">
        <v>160</v>
      </c>
      <c r="L48" s="46">
        <f>0.105*0.73</f>
        <v>7.6649999999999996E-2</v>
      </c>
      <c r="M48" s="40">
        <f t="shared" si="8"/>
        <v>1.111583</v>
      </c>
      <c r="N48" s="97">
        <f t="shared" si="9"/>
        <v>1</v>
      </c>
    </row>
    <row r="49" spans="2:18" s="96" customFormat="1" ht="234.75" customHeight="1" thickBot="1" x14ac:dyDescent="1.3">
      <c r="B49" s="67">
        <v>41</v>
      </c>
      <c r="C49" s="488" t="s">
        <v>515</v>
      </c>
      <c r="D49" s="489"/>
      <c r="E49" s="489"/>
      <c r="F49" s="490"/>
      <c r="G49" s="203" t="s">
        <v>1220</v>
      </c>
      <c r="H49" s="102">
        <v>3.58</v>
      </c>
      <c r="I49" s="101">
        <v>1</v>
      </c>
      <c r="J49" s="131" t="s">
        <v>1219</v>
      </c>
      <c r="K49" s="131" t="s">
        <v>1219</v>
      </c>
      <c r="L49" s="46">
        <f>1.9*0.308</f>
        <v>0.58519999999999994</v>
      </c>
      <c r="M49" s="49">
        <f>H49</f>
        <v>3.58</v>
      </c>
      <c r="N49" s="88">
        <f t="shared" ref="N49" si="10">M49*I49-L49*I49</f>
        <v>2.9948000000000001</v>
      </c>
    </row>
    <row r="50" spans="2:18" s="50" customFormat="1" ht="148.5" customHeight="1" thickBot="1" x14ac:dyDescent="1.1000000000000001">
      <c r="B50" s="458" t="s">
        <v>30</v>
      </c>
      <c r="C50" s="459"/>
      <c r="D50" s="459"/>
      <c r="E50" s="459"/>
      <c r="F50" s="459"/>
      <c r="G50" s="459"/>
      <c r="H50" s="459"/>
      <c r="I50" s="459"/>
      <c r="J50" s="459"/>
      <c r="K50" s="459"/>
      <c r="L50" s="459"/>
      <c r="M50" s="460"/>
      <c r="N50" s="95">
        <f>SUM(N7:N49)</f>
        <v>298.09479999999991</v>
      </c>
    </row>
    <row r="51" spans="2:18" s="50" customFormat="1" ht="221.25" customHeight="1" thickBot="1" x14ac:dyDescent="1.1000000000000001">
      <c r="B51" s="513" t="s">
        <v>53</v>
      </c>
      <c r="C51" s="513"/>
      <c r="D51" s="513"/>
      <c r="E51" s="513"/>
      <c r="F51" s="513"/>
      <c r="G51" s="513"/>
      <c r="H51" s="513"/>
      <c r="I51" s="513"/>
      <c r="J51" s="513"/>
      <c r="K51" s="513"/>
      <c r="L51" s="513"/>
      <c r="M51" s="513"/>
      <c r="N51" s="88">
        <f>N50*2</f>
        <v>596.18959999999981</v>
      </c>
    </row>
    <row r="52" spans="2:18" s="204" customFormat="1" ht="189.75" customHeight="1" x14ac:dyDescent="0.25">
      <c r="B52" s="422" t="s">
        <v>320</v>
      </c>
      <c r="C52" s="422"/>
      <c r="D52" s="422"/>
      <c r="E52" s="422"/>
      <c r="F52" s="422"/>
      <c r="G52" s="422"/>
      <c r="H52" s="422"/>
      <c r="I52" s="422" t="s">
        <v>319</v>
      </c>
      <c r="J52" s="422"/>
      <c r="K52" s="422"/>
      <c r="L52" s="422"/>
      <c r="M52" s="422"/>
      <c r="N52" s="422"/>
    </row>
    <row r="53" spans="2:18" s="51" customFormat="1" ht="409.5" customHeight="1" thickBot="1" x14ac:dyDescent="1.1499999999999999">
      <c r="B53" s="423"/>
      <c r="C53" s="423"/>
      <c r="D53" s="423"/>
      <c r="E53" s="423"/>
      <c r="F53" s="423"/>
      <c r="G53" s="423"/>
      <c r="H53" s="423"/>
      <c r="I53" s="423"/>
      <c r="J53" s="423"/>
      <c r="K53" s="423"/>
      <c r="L53" s="423"/>
      <c r="M53" s="423"/>
      <c r="N53" s="423"/>
    </row>
    <row r="54" spans="2:18" s="58" customFormat="1" ht="129.75" customHeight="1" thickBot="1" x14ac:dyDescent="1.1499999999999999">
      <c r="B54" s="53" t="s">
        <v>45</v>
      </c>
      <c r="C54" s="54"/>
      <c r="D54" s="54"/>
      <c r="E54" s="54"/>
      <c r="F54" s="54"/>
      <c r="G54" s="54"/>
      <c r="H54" s="54"/>
      <c r="I54" s="54"/>
      <c r="J54" s="54"/>
      <c r="K54" s="54"/>
      <c r="L54" s="54"/>
      <c r="M54" s="54"/>
      <c r="N54" s="55"/>
      <c r="O54" s="56"/>
      <c r="P54" s="68"/>
      <c r="Q54" s="35"/>
      <c r="R54" s="35"/>
    </row>
    <row r="55" spans="2:18" s="51" customFormat="1" ht="174.75" customHeight="1" x14ac:dyDescent="1.1000000000000001"/>
  </sheetData>
  <mergeCells count="71">
    <mergeCell ref="B52:H53"/>
    <mergeCell ref="I52:N53"/>
    <mergeCell ref="B51:M51"/>
    <mergeCell ref="C46:F46"/>
    <mergeCell ref="C47:G47"/>
    <mergeCell ref="C48:G48"/>
    <mergeCell ref="C49:F49"/>
    <mergeCell ref="B50:M50"/>
    <mergeCell ref="C39:F39"/>
    <mergeCell ref="C29:C32"/>
    <mergeCell ref="D29:F29"/>
    <mergeCell ref="D30:F30"/>
    <mergeCell ref="D31:F31"/>
    <mergeCell ref="D32:F32"/>
    <mergeCell ref="C33:F33"/>
    <mergeCell ref="C34:F34"/>
    <mergeCell ref="C35:F35"/>
    <mergeCell ref="C36:F36"/>
    <mergeCell ref="C37:F37"/>
    <mergeCell ref="C38:F38"/>
    <mergeCell ref="C21:F21"/>
    <mergeCell ref="C22:F22"/>
    <mergeCell ref="C23:F23"/>
    <mergeCell ref="C24:F24"/>
    <mergeCell ref="C25:C28"/>
    <mergeCell ref="D25:F25"/>
    <mergeCell ref="D26:F26"/>
    <mergeCell ref="D27:F27"/>
    <mergeCell ref="D28:F28"/>
    <mergeCell ref="C20:F20"/>
    <mergeCell ref="C11:F11"/>
    <mergeCell ref="C12:F12"/>
    <mergeCell ref="C13:F13"/>
    <mergeCell ref="C14:F14"/>
    <mergeCell ref="C15:F15"/>
    <mergeCell ref="C16:F16"/>
    <mergeCell ref="C17:F17"/>
    <mergeCell ref="C18:F18"/>
    <mergeCell ref="C19:F19"/>
    <mergeCell ref="C6:G6"/>
    <mergeCell ref="B2:F3"/>
    <mergeCell ref="G2:K3"/>
    <mergeCell ref="L2:N3"/>
    <mergeCell ref="B4:N4"/>
    <mergeCell ref="B5:N5"/>
    <mergeCell ref="I7:I8"/>
    <mergeCell ref="J7:J8"/>
    <mergeCell ref="K7:K8"/>
    <mergeCell ref="L7:L8"/>
    <mergeCell ref="M7:M8"/>
    <mergeCell ref="C40:F40"/>
    <mergeCell ref="N7:N8"/>
    <mergeCell ref="B9:B10"/>
    <mergeCell ref="C9:F10"/>
    <mergeCell ref="G9:G10"/>
    <mergeCell ref="H9:H10"/>
    <mergeCell ref="I9:I10"/>
    <mergeCell ref="J9:J10"/>
    <mergeCell ref="K9:K10"/>
    <mergeCell ref="L9:L10"/>
    <mergeCell ref="M9:M10"/>
    <mergeCell ref="N9:N10"/>
    <mergeCell ref="B7:B8"/>
    <mergeCell ref="C7:F8"/>
    <mergeCell ref="G7:G8"/>
    <mergeCell ref="H7:H8"/>
    <mergeCell ref="C45:F45"/>
    <mergeCell ref="C44:F44"/>
    <mergeCell ref="C43:F43"/>
    <mergeCell ref="C42:F42"/>
    <mergeCell ref="C41:F41"/>
  </mergeCells>
  <printOptions horizontalCentered="1"/>
  <pageMargins left="0.25" right="0.25" top="1" bottom="1" header="0.5" footer="0.255"/>
  <pageSetup paperSize="9" scale="10" orientation="portrait" r:id="rId1"/>
  <drawing r:id="rId2"/>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tint="-0.499984740745262"/>
    <pageSetUpPr fitToPage="1"/>
  </sheetPr>
  <dimension ref="B1:M35"/>
  <sheetViews>
    <sheetView rightToLeft="1" view="pageBreakPreview" zoomScale="70" zoomScaleNormal="85" zoomScaleSheetLayoutView="70" workbookViewId="0">
      <selection activeCell="J11" sqref="J11:M13"/>
    </sheetView>
  </sheetViews>
  <sheetFormatPr defaultRowHeight="15" x14ac:dyDescent="0.25"/>
  <cols>
    <col min="1" max="1" width="4.85546875" customWidth="1"/>
    <col min="4" max="4" width="11.85546875" customWidth="1"/>
    <col min="5" max="5" width="24" customWidth="1"/>
    <col min="7" max="7" width="20.140625" customWidth="1"/>
    <col min="8" max="8" width="18.7109375" customWidth="1"/>
    <col min="9" max="9" width="16.285156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1214</v>
      </c>
      <c r="G11" s="323"/>
      <c r="H11" s="323"/>
      <c r="I11" s="324"/>
      <c r="J11" s="331" t="s">
        <v>1216</v>
      </c>
      <c r="K11" s="332"/>
      <c r="L11" s="332"/>
      <c r="M11" s="333"/>
    </row>
    <row r="12" spans="2:13" ht="15.75" customHeight="1" x14ac:dyDescent="0.25">
      <c r="B12" s="325"/>
      <c r="C12" s="326"/>
      <c r="D12" s="326"/>
      <c r="E12" s="327"/>
      <c r="F12" s="325"/>
      <c r="G12" s="326"/>
      <c r="H12" s="326"/>
      <c r="I12" s="327"/>
      <c r="J12" s="334"/>
      <c r="K12" s="335"/>
      <c r="L12" s="335"/>
      <c r="M12" s="336"/>
    </row>
    <row r="13" spans="2:13" ht="25.5" customHeight="1" thickBot="1" x14ac:dyDescent="0.3">
      <c r="B13" s="328"/>
      <c r="C13" s="329"/>
      <c r="D13" s="329"/>
      <c r="E13" s="330"/>
      <c r="F13" s="328"/>
      <c r="G13" s="329"/>
      <c r="H13" s="329"/>
      <c r="I13" s="330"/>
      <c r="J13" s="337"/>
      <c r="K13" s="338"/>
      <c r="L13" s="338"/>
      <c r="M13" s="339"/>
    </row>
    <row r="14" spans="2:13" ht="15" customHeight="1" x14ac:dyDescent="0.25">
      <c r="B14" s="322" t="s">
        <v>6</v>
      </c>
      <c r="C14" s="323"/>
      <c r="D14" s="323"/>
      <c r="E14" s="324"/>
      <c r="F14" s="322" t="s">
        <v>7</v>
      </c>
      <c r="G14" s="323"/>
      <c r="H14" s="323"/>
      <c r="I14" s="324"/>
      <c r="J14" s="331" t="s">
        <v>989</v>
      </c>
      <c r="K14" s="332"/>
      <c r="L14" s="332"/>
      <c r="M14" s="333"/>
    </row>
    <row r="15" spans="2:13" ht="15" customHeight="1" x14ac:dyDescent="0.25">
      <c r="B15" s="325"/>
      <c r="C15" s="326"/>
      <c r="D15" s="326"/>
      <c r="E15" s="327"/>
      <c r="F15" s="325"/>
      <c r="G15" s="326"/>
      <c r="H15" s="326"/>
      <c r="I15" s="327"/>
      <c r="J15" s="334"/>
      <c r="K15" s="335"/>
      <c r="L15" s="335"/>
      <c r="M15" s="336"/>
    </row>
    <row r="16" spans="2:13" ht="19.5" customHeight="1" thickBot="1" x14ac:dyDescent="0.3">
      <c r="B16" s="328"/>
      <c r="C16" s="329"/>
      <c r="D16" s="329"/>
      <c r="E16" s="330"/>
      <c r="F16" s="328"/>
      <c r="G16" s="329"/>
      <c r="H16" s="329"/>
      <c r="I16" s="330"/>
      <c r="J16" s="337"/>
      <c r="K16" s="338"/>
      <c r="L16" s="338"/>
      <c r="M16" s="339"/>
    </row>
    <row r="17" spans="2:13" ht="15" customHeight="1" x14ac:dyDescent="0.25">
      <c r="B17" s="287" t="s">
        <v>833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1213</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52.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835</v>
      </c>
      <c r="F28" s="316"/>
      <c r="G28" s="316"/>
      <c r="H28" s="313"/>
      <c r="I28" s="318" t="s">
        <v>1205</v>
      </c>
      <c r="J28" s="319"/>
      <c r="K28" s="312" t="s">
        <v>16</v>
      </c>
      <c r="L28" s="316"/>
      <c r="M28" s="313"/>
    </row>
    <row r="29" spans="2:13" ht="49.5" customHeight="1" thickBot="1" x14ac:dyDescent="0.3">
      <c r="B29" s="311"/>
      <c r="C29" s="314"/>
      <c r="D29" s="315"/>
      <c r="E29" s="314"/>
      <c r="F29" s="317"/>
      <c r="G29" s="317"/>
      <c r="H29" s="315"/>
      <c r="I29" s="320"/>
      <c r="J29" s="321"/>
      <c r="K29" s="314"/>
      <c r="L29" s="317"/>
      <c r="M29" s="315"/>
    </row>
    <row r="30" spans="2:13" ht="36" customHeight="1" thickBot="1" x14ac:dyDescent="0.3">
      <c r="B30" s="284"/>
      <c r="C30" s="285"/>
      <c r="D30" s="285"/>
      <c r="E30" s="285"/>
      <c r="F30" s="285"/>
      <c r="G30" s="285"/>
      <c r="H30" s="285"/>
      <c r="I30" s="285"/>
      <c r="J30" s="285"/>
      <c r="K30" s="285"/>
      <c r="L30" s="285"/>
      <c r="M30" s="286"/>
    </row>
    <row r="31" spans="2:13" ht="18.75" customHeight="1" x14ac:dyDescent="0.25">
      <c r="B31" s="272" t="s">
        <v>17</v>
      </c>
      <c r="C31" s="273"/>
      <c r="D31" s="273"/>
      <c r="E31" s="274"/>
      <c r="F31" s="272" t="s">
        <v>18</v>
      </c>
      <c r="G31" s="273"/>
      <c r="H31" s="273"/>
      <c r="I31" s="274"/>
      <c r="J31" s="272" t="s">
        <v>19</v>
      </c>
      <c r="K31" s="273"/>
      <c r="L31" s="273"/>
      <c r="M31" s="274"/>
    </row>
    <row r="32" spans="2:13" ht="29.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18" customFormat="1" ht="22.5" customHeight="1" thickBot="1" x14ac:dyDescent="0.3">
      <c r="B35" s="269" t="s">
        <v>61</v>
      </c>
      <c r="C35" s="270"/>
      <c r="D35" s="270"/>
      <c r="E35" s="270"/>
      <c r="F35" s="270"/>
      <c r="G35" s="270"/>
      <c r="H35" s="270"/>
      <c r="I35" s="270"/>
      <c r="J35" s="270"/>
      <c r="K35" s="270"/>
      <c r="L35" s="270"/>
      <c r="M35" s="271"/>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25" top="0.75" bottom="0.75" header="0.3" footer="0.3"/>
  <pageSetup paperSize="9" scale="56" orientation="portrait" r:id="rId1"/>
  <colBreaks count="1" manualBreakCount="1">
    <brk id="13" max="1048575" man="1"/>
  </colBreaks>
  <drawing r:id="rId2"/>
  <legacyDrawing r:id="rId3"/>
  <oleObjects>
    <mc:AlternateContent xmlns:mc="http://schemas.openxmlformats.org/markup-compatibility/2006">
      <mc:Choice Requires="x14">
        <oleObject progId="PBrush" shapeId="2029574" r:id="rId4">
          <objectPr defaultSize="0" autoPict="0" r:id="rId5">
            <anchor moveWithCells="1" sizeWithCells="1">
              <from>
                <xdr:col>1</xdr:col>
                <xdr:colOff>95250</xdr:colOff>
                <xdr:row>3</xdr:row>
                <xdr:rowOff>85725</xdr:rowOff>
              </from>
              <to>
                <xdr:col>2</xdr:col>
                <xdr:colOff>447675</xdr:colOff>
                <xdr:row>7</xdr:row>
                <xdr:rowOff>9525</xdr:rowOff>
              </to>
            </anchor>
          </objectPr>
        </oleObject>
      </mc:Choice>
      <mc:Fallback>
        <oleObject progId="PBrush" shapeId="2029574" r:id="rId4"/>
      </mc:Fallback>
    </mc:AlternateContent>
  </oleObjects>
  <mc:AlternateContent xmlns:mc="http://schemas.openxmlformats.org/markup-compatibility/2006">
    <mc:Choice Requires="x14">
      <controls>
        <mc:AlternateContent xmlns:mc="http://schemas.openxmlformats.org/markup-compatibility/2006">
          <mc:Choice Requires="x14">
            <control shapeId="2029569" r:id="rId6" name="Check Box 1">
              <controlPr defaultSize="0" autoFill="0" autoLine="0" autoPict="0">
                <anchor moveWithCells="1">
                  <from>
                    <xdr:col>3</xdr:col>
                    <xdr:colOff>381000</xdr:colOff>
                    <xdr:row>35</xdr:row>
                    <xdr:rowOff>0</xdr:rowOff>
                  </from>
                  <to>
                    <xdr:col>4</xdr:col>
                    <xdr:colOff>419100</xdr:colOff>
                    <xdr:row>36</xdr:row>
                    <xdr:rowOff>38100</xdr:rowOff>
                  </to>
                </anchor>
              </controlPr>
            </control>
          </mc:Choice>
        </mc:AlternateContent>
        <mc:AlternateContent xmlns:mc="http://schemas.openxmlformats.org/markup-compatibility/2006">
          <mc:Choice Requires="x14">
            <control shapeId="2029570" r:id="rId7" name="Check Box 2">
              <controlPr defaultSize="0" autoFill="0" autoLine="0" autoPict="0">
                <anchor moveWithCells="1">
                  <from>
                    <xdr:col>6</xdr:col>
                    <xdr:colOff>180975</xdr:colOff>
                    <xdr:row>35</xdr:row>
                    <xdr:rowOff>0</xdr:rowOff>
                  </from>
                  <to>
                    <xdr:col>6</xdr:col>
                    <xdr:colOff>1009650</xdr:colOff>
                    <xdr:row>36</xdr:row>
                    <xdr:rowOff>9525</xdr:rowOff>
                  </to>
                </anchor>
              </controlPr>
            </control>
          </mc:Choice>
        </mc:AlternateContent>
        <mc:AlternateContent xmlns:mc="http://schemas.openxmlformats.org/markup-compatibility/2006">
          <mc:Choice Requires="x14">
            <control shapeId="2029571"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2029572" r:id="rId9" name="Check Box 4">
              <controlPr defaultSize="0" autoFill="0" autoLine="0" autoPict="0">
                <anchor moveWithCells="1">
                  <from>
                    <xdr:col>10</xdr:col>
                    <xdr:colOff>381000</xdr:colOff>
                    <xdr:row>35</xdr:row>
                    <xdr:rowOff>0</xdr:rowOff>
                  </from>
                  <to>
                    <xdr:col>11</xdr:col>
                    <xdr:colOff>609600</xdr:colOff>
                    <xdr:row>36</xdr:row>
                    <xdr:rowOff>38100</xdr:rowOff>
                  </to>
                </anchor>
              </controlPr>
            </control>
          </mc:Choice>
        </mc:AlternateContent>
        <mc:AlternateContent xmlns:mc="http://schemas.openxmlformats.org/markup-compatibility/2006">
          <mc:Choice Requires="x14">
            <control shapeId="2029573" r:id="rId10" name="Check Box 5">
              <controlPr defaultSize="0" autoFill="0" autoLine="0" autoPict="0">
                <anchor moveWithCells="1">
                  <from>
                    <xdr:col>11</xdr:col>
                    <xdr:colOff>552450</xdr:colOff>
                    <xdr:row>35</xdr:row>
                    <xdr:rowOff>0</xdr:rowOff>
                  </from>
                  <to>
                    <xdr:col>12</xdr:col>
                    <xdr:colOff>628650</xdr:colOff>
                    <xdr:row>36</xdr:row>
                    <xdr:rowOff>38100</xdr:rowOff>
                  </to>
                </anchor>
              </controlPr>
            </control>
          </mc:Choice>
        </mc:AlternateContent>
        <mc:AlternateContent xmlns:mc="http://schemas.openxmlformats.org/markup-compatibility/2006">
          <mc:Choice Requires="x14">
            <control shapeId="2029575" r:id="rId11" name="Check Box 7">
              <controlPr defaultSize="0" autoFill="0" autoLine="0" autoPict="0">
                <anchor moveWithCells="1">
                  <from>
                    <xdr:col>2</xdr:col>
                    <xdr:colOff>476250</xdr:colOff>
                    <xdr:row>34</xdr:row>
                    <xdr:rowOff>47625</xdr:rowOff>
                  </from>
                  <to>
                    <xdr:col>3</xdr:col>
                    <xdr:colOff>180975</xdr:colOff>
                    <xdr:row>34</xdr:row>
                    <xdr:rowOff>247650</xdr:rowOff>
                  </to>
                </anchor>
              </controlPr>
            </control>
          </mc:Choice>
        </mc:AlternateContent>
        <mc:AlternateContent xmlns:mc="http://schemas.openxmlformats.org/markup-compatibility/2006">
          <mc:Choice Requires="x14">
            <control shapeId="2029576" r:id="rId12" name="Check Box 8">
              <controlPr defaultSize="0" autoFill="0" autoLine="0" autoPict="0">
                <anchor moveWithCells="1">
                  <from>
                    <xdr:col>4</xdr:col>
                    <xdr:colOff>400050</xdr:colOff>
                    <xdr:row>34</xdr:row>
                    <xdr:rowOff>57150</xdr:rowOff>
                  </from>
                  <to>
                    <xdr:col>4</xdr:col>
                    <xdr:colOff>657225</xdr:colOff>
                    <xdr:row>34</xdr:row>
                    <xdr:rowOff>247650</xdr:rowOff>
                  </to>
                </anchor>
              </controlPr>
            </control>
          </mc:Choice>
        </mc:AlternateContent>
        <mc:AlternateContent xmlns:mc="http://schemas.openxmlformats.org/markup-compatibility/2006">
          <mc:Choice Requires="x14">
            <control shapeId="2029577" r:id="rId13" name="Check Box 9">
              <controlPr defaultSize="0" autoFill="0" autoLine="0" autoPict="0">
                <anchor moveWithCells="1">
                  <from>
                    <xdr:col>7</xdr:col>
                    <xdr:colOff>1104900</xdr:colOff>
                    <xdr:row>34</xdr:row>
                    <xdr:rowOff>57150</xdr:rowOff>
                  </from>
                  <to>
                    <xdr:col>8</xdr:col>
                    <xdr:colOff>85725</xdr:colOff>
                    <xdr:row>34</xdr:row>
                    <xdr:rowOff>228600</xdr:rowOff>
                  </to>
                </anchor>
              </controlPr>
            </control>
          </mc:Choice>
        </mc:AlternateContent>
        <mc:AlternateContent xmlns:mc="http://schemas.openxmlformats.org/markup-compatibility/2006">
          <mc:Choice Requires="x14">
            <control shapeId="2029578" r:id="rId14" name="Check Box 10">
              <controlPr defaultSize="0" autoFill="0" autoLine="0" autoPict="0">
                <anchor moveWithCells="1">
                  <from>
                    <xdr:col>6</xdr:col>
                    <xdr:colOff>457200</xdr:colOff>
                    <xdr:row>34</xdr:row>
                    <xdr:rowOff>66675</xdr:rowOff>
                  </from>
                  <to>
                    <xdr:col>6</xdr:col>
                    <xdr:colOff>657225</xdr:colOff>
                    <xdr:row>34</xdr:row>
                    <xdr:rowOff>276225</xdr:rowOff>
                  </to>
                </anchor>
              </controlPr>
            </control>
          </mc:Choice>
        </mc:AlternateContent>
        <mc:AlternateContent xmlns:mc="http://schemas.openxmlformats.org/markup-compatibility/2006">
          <mc:Choice Requires="x14">
            <control shapeId="2029579" r:id="rId15" name="Check Box 11">
              <controlPr defaultSize="0" autoFill="0" autoLine="0" autoPict="0">
                <anchor moveWithCells="1">
                  <from>
                    <xdr:col>9</xdr:col>
                    <xdr:colOff>409575</xdr:colOff>
                    <xdr:row>34</xdr:row>
                    <xdr:rowOff>66675</xdr:rowOff>
                  </from>
                  <to>
                    <xdr:col>10</xdr:col>
                    <xdr:colOff>228600</xdr:colOff>
                    <xdr:row>34</xdr:row>
                    <xdr:rowOff>228600</xdr:rowOff>
                  </to>
                </anchor>
              </controlPr>
            </control>
          </mc:Choice>
        </mc:AlternateContent>
      </controls>
    </mc:Choice>
  </mc:AlternateContent>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9" tint="-0.499984740745262"/>
    <pageSetUpPr fitToPage="1"/>
  </sheetPr>
  <dimension ref="B1:P39"/>
  <sheetViews>
    <sheetView rightToLeft="1" view="pageBreakPreview" zoomScale="85" zoomScaleNormal="85" zoomScaleSheetLayoutView="85"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1211</v>
      </c>
      <c r="G11" s="332"/>
      <c r="H11" s="332"/>
      <c r="I11" s="333"/>
      <c r="J11" s="331" t="s">
        <v>1215</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541</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6" ht="15" customHeight="1" x14ac:dyDescent="0.25">
      <c r="B17" s="385" t="s">
        <v>830</v>
      </c>
      <c r="C17" s="386"/>
      <c r="D17" s="386"/>
      <c r="E17" s="386"/>
      <c r="F17" s="386"/>
      <c r="G17" s="386"/>
      <c r="H17" s="386"/>
      <c r="I17" s="386"/>
      <c r="J17" s="386"/>
      <c r="K17" s="386"/>
      <c r="L17" s="386"/>
      <c r="M17" s="387"/>
    </row>
    <row r="18" spans="2:16" ht="15" customHeight="1" x14ac:dyDescent="0.25">
      <c r="B18" s="388"/>
      <c r="C18" s="389"/>
      <c r="D18" s="389"/>
      <c r="E18" s="389"/>
      <c r="F18" s="389"/>
      <c r="G18" s="389"/>
      <c r="H18" s="389"/>
      <c r="I18" s="389"/>
      <c r="J18" s="389"/>
      <c r="K18" s="389"/>
      <c r="L18" s="389"/>
      <c r="M18" s="390"/>
    </row>
    <row r="19" spans="2:16" ht="41.25" customHeight="1" thickBot="1" x14ac:dyDescent="0.3">
      <c r="B19" s="388"/>
      <c r="C19" s="389"/>
      <c r="D19" s="389"/>
      <c r="E19" s="389"/>
      <c r="F19" s="389"/>
      <c r="G19" s="389"/>
      <c r="H19" s="389"/>
      <c r="I19" s="389"/>
      <c r="J19" s="389"/>
      <c r="K19" s="389"/>
      <c r="L19" s="389"/>
      <c r="M19" s="390"/>
    </row>
    <row r="20" spans="2:16" ht="15" customHeight="1" x14ac:dyDescent="0.25">
      <c r="B20" s="391" t="s">
        <v>1212</v>
      </c>
      <c r="C20" s="392"/>
      <c r="D20" s="392"/>
      <c r="E20" s="392"/>
      <c r="F20" s="392"/>
      <c r="G20" s="392"/>
      <c r="H20" s="392"/>
      <c r="I20" s="392"/>
      <c r="J20" s="392"/>
      <c r="K20" s="392"/>
      <c r="L20" s="392"/>
      <c r="M20" s="393"/>
    </row>
    <row r="21" spans="2:16" ht="15" customHeight="1" x14ac:dyDescent="0.25">
      <c r="B21" s="394"/>
      <c r="C21" s="395"/>
      <c r="D21" s="395"/>
      <c r="E21" s="395"/>
      <c r="F21" s="395"/>
      <c r="G21" s="395"/>
      <c r="H21" s="395"/>
      <c r="I21" s="395"/>
      <c r="J21" s="395"/>
      <c r="K21" s="395"/>
      <c r="L21" s="395"/>
      <c r="M21" s="396"/>
    </row>
    <row r="22" spans="2:16" ht="15" customHeight="1" x14ac:dyDescent="0.25">
      <c r="B22" s="394"/>
      <c r="C22" s="395"/>
      <c r="D22" s="395"/>
      <c r="E22" s="395"/>
      <c r="F22" s="395"/>
      <c r="G22" s="395"/>
      <c r="H22" s="395"/>
      <c r="I22" s="395"/>
      <c r="J22" s="395"/>
      <c r="K22" s="395"/>
      <c r="L22" s="395"/>
      <c r="M22" s="396"/>
    </row>
    <row r="23" spans="2:16" ht="15.75" customHeight="1" x14ac:dyDescent="0.25">
      <c r="B23" s="394"/>
      <c r="C23" s="395"/>
      <c r="D23" s="395"/>
      <c r="E23" s="395"/>
      <c r="F23" s="395"/>
      <c r="G23" s="395"/>
      <c r="H23" s="395"/>
      <c r="I23" s="395"/>
      <c r="J23" s="395"/>
      <c r="K23" s="395"/>
      <c r="L23" s="395"/>
      <c r="M23" s="396"/>
    </row>
    <row r="24" spans="2:16" ht="51.75" customHeight="1" thickBot="1" x14ac:dyDescent="0.3">
      <c r="B24" s="394"/>
      <c r="C24" s="395"/>
      <c r="D24" s="395"/>
      <c r="E24" s="395"/>
      <c r="F24" s="395"/>
      <c r="G24" s="395"/>
      <c r="H24" s="395"/>
      <c r="I24" s="395"/>
      <c r="J24" s="395"/>
      <c r="K24" s="395"/>
      <c r="L24" s="395"/>
      <c r="M24" s="396"/>
    </row>
    <row r="25" spans="2:16" ht="31.5" customHeight="1" thickBot="1" x14ac:dyDescent="0.3">
      <c r="B25" s="299"/>
      <c r="C25" s="300"/>
      <c r="D25" s="300"/>
      <c r="E25" s="300"/>
      <c r="F25" s="300"/>
      <c r="G25" s="300"/>
      <c r="H25" s="300"/>
      <c r="I25" s="300"/>
      <c r="J25" s="300"/>
      <c r="K25" s="300"/>
      <c r="L25" s="300"/>
      <c r="M25" s="301"/>
    </row>
    <row r="26" spans="2:16" ht="15.75" customHeight="1" x14ac:dyDescent="0.25">
      <c r="B26" s="397" t="s">
        <v>9</v>
      </c>
      <c r="C26" s="399" t="s">
        <v>10</v>
      </c>
      <c r="D26" s="400"/>
      <c r="E26" s="399" t="s">
        <v>11</v>
      </c>
      <c r="F26" s="400"/>
      <c r="G26" s="400"/>
      <c r="H26" s="403"/>
      <c r="I26" s="399" t="s">
        <v>12</v>
      </c>
      <c r="J26" s="403"/>
      <c r="K26" s="399" t="s">
        <v>13</v>
      </c>
      <c r="L26" s="400"/>
      <c r="M26" s="403"/>
    </row>
    <row r="27" spans="2:16" ht="15.75" customHeight="1" thickBot="1" x14ac:dyDescent="0.3">
      <c r="B27" s="398"/>
      <c r="C27" s="401"/>
      <c r="D27" s="402"/>
      <c r="E27" s="401"/>
      <c r="F27" s="402"/>
      <c r="G27" s="402"/>
      <c r="H27" s="404"/>
      <c r="I27" s="401"/>
      <c r="J27" s="404"/>
      <c r="K27" s="401"/>
      <c r="L27" s="402"/>
      <c r="M27" s="404"/>
    </row>
    <row r="28" spans="2:16" ht="49.5" customHeight="1" x14ac:dyDescent="0.25">
      <c r="B28" s="405">
        <v>24</v>
      </c>
      <c r="C28" s="312" t="s">
        <v>14</v>
      </c>
      <c r="D28" s="313"/>
      <c r="E28" s="331" t="s">
        <v>832</v>
      </c>
      <c r="F28" s="332"/>
      <c r="G28" s="332"/>
      <c r="H28" s="333"/>
      <c r="I28" s="318" t="s">
        <v>1205</v>
      </c>
      <c r="J28" s="319"/>
      <c r="K28" s="322" t="s">
        <v>16</v>
      </c>
      <c r="L28" s="323"/>
      <c r="M28" s="324"/>
      <c r="P28">
        <v>569.15109599999994</v>
      </c>
    </row>
    <row r="29" spans="2:16" ht="57" customHeight="1" thickBot="1" x14ac:dyDescent="0.3">
      <c r="B29" s="406"/>
      <c r="C29" s="314"/>
      <c r="D29" s="315"/>
      <c r="E29" s="337"/>
      <c r="F29" s="338"/>
      <c r="G29" s="338"/>
      <c r="H29" s="339"/>
      <c r="I29" s="320"/>
      <c r="J29" s="321"/>
      <c r="K29" s="328"/>
      <c r="L29" s="329"/>
      <c r="M29" s="330"/>
    </row>
    <row r="30" spans="2:16" ht="37.5" customHeight="1" thickBot="1" x14ac:dyDescent="0.3">
      <c r="B30" s="382"/>
      <c r="C30" s="383"/>
      <c r="D30" s="383"/>
      <c r="E30" s="383"/>
      <c r="F30" s="383"/>
      <c r="G30" s="383"/>
      <c r="H30" s="383"/>
      <c r="I30" s="383"/>
      <c r="J30" s="383"/>
      <c r="K30" s="383"/>
      <c r="L30" s="383"/>
      <c r="M30" s="384"/>
    </row>
    <row r="31" spans="2:16" ht="18.75" customHeight="1" x14ac:dyDescent="0.25">
      <c r="B31" s="375" t="s">
        <v>17</v>
      </c>
      <c r="C31" s="376"/>
      <c r="D31" s="376"/>
      <c r="E31" s="377"/>
      <c r="F31" s="375" t="s">
        <v>18</v>
      </c>
      <c r="G31" s="376"/>
      <c r="H31" s="376"/>
      <c r="I31" s="377"/>
      <c r="J31" s="375" t="s">
        <v>19</v>
      </c>
      <c r="K31" s="376"/>
      <c r="L31" s="376"/>
      <c r="M31" s="377"/>
    </row>
    <row r="32" spans="2:16"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D39:E39"/>
    <mergeCell ref="B31:E32"/>
    <mergeCell ref="F31:I32"/>
    <mergeCell ref="J31:M32"/>
    <mergeCell ref="B33:E34"/>
    <mergeCell ref="F33:I34"/>
    <mergeCell ref="J33:M34"/>
  </mergeCells>
  <printOptions horizontalCentered="1" verticalCentered="1"/>
  <pageMargins left="0.25" right="0" top="0" bottom="0" header="0" footer="0"/>
  <pageSetup paperSize="9" scale="64" orientation="portrait" r:id="rId1"/>
  <colBreaks count="1" manualBreakCount="1">
    <brk id="13" max="1048575" man="1"/>
  </colBreaks>
  <drawing r:id="rId2"/>
  <legacyDrawing r:id="rId3"/>
  <oleObjects>
    <mc:AlternateContent xmlns:mc="http://schemas.openxmlformats.org/markup-compatibility/2006">
      <mc:Choice Requires="x14">
        <oleObject progId="PBrush" shapeId="2030597"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2030597" r:id="rId4"/>
      </mc:Fallback>
    </mc:AlternateContent>
  </oleObjects>
  <mc:AlternateContent xmlns:mc="http://schemas.openxmlformats.org/markup-compatibility/2006">
    <mc:Choice Requires="x14">
      <controls>
        <mc:AlternateContent xmlns:mc="http://schemas.openxmlformats.org/markup-compatibility/2006">
          <mc:Choice Requires="x14">
            <control shapeId="2030593" r:id="rId6" name="Check Box 1">
              <controlPr defaultSize="0" autoFill="0" autoLine="0" autoPict="0">
                <anchor moveWithCells="1">
                  <from>
                    <xdr:col>2</xdr:col>
                    <xdr:colOff>476250</xdr:colOff>
                    <xdr:row>34</xdr:row>
                    <xdr:rowOff>47625</xdr:rowOff>
                  </from>
                  <to>
                    <xdr:col>3</xdr:col>
                    <xdr:colOff>152400</xdr:colOff>
                    <xdr:row>34</xdr:row>
                    <xdr:rowOff>247650</xdr:rowOff>
                  </to>
                </anchor>
              </controlPr>
            </control>
          </mc:Choice>
        </mc:AlternateContent>
        <mc:AlternateContent xmlns:mc="http://schemas.openxmlformats.org/markup-compatibility/2006">
          <mc:Choice Requires="x14">
            <control shapeId="2030594"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2030595" r:id="rId8" name="Check Box 3">
              <controlPr defaultSize="0" autoFill="0" autoLine="0" autoPict="0">
                <anchor moveWithCells="1">
                  <from>
                    <xdr:col>7</xdr:col>
                    <xdr:colOff>1104900</xdr:colOff>
                    <xdr:row>34</xdr:row>
                    <xdr:rowOff>57150</xdr:rowOff>
                  </from>
                  <to>
                    <xdr:col>8</xdr:col>
                    <xdr:colOff>76200</xdr:colOff>
                    <xdr:row>34</xdr:row>
                    <xdr:rowOff>228600</xdr:rowOff>
                  </to>
                </anchor>
              </controlPr>
            </control>
          </mc:Choice>
        </mc:AlternateContent>
        <mc:AlternateContent xmlns:mc="http://schemas.openxmlformats.org/markup-compatibility/2006">
          <mc:Choice Requires="x14">
            <control shapeId="2030596" r:id="rId9" name="Check Box 4">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2030598" r:id="rId10" name="Check Box 6">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tint="-0.249977111117893"/>
  </sheetPr>
  <dimension ref="B1:AU15"/>
  <sheetViews>
    <sheetView rightToLeft="1" view="pageBreakPreview" topLeftCell="B4" zoomScale="25" zoomScaleNormal="100" zoomScaleSheetLayoutView="25" workbookViewId="0">
      <selection activeCell="B4" sqref="B4:N4"/>
    </sheetView>
  </sheetViews>
  <sheetFormatPr defaultRowHeight="23.25" x14ac:dyDescent="0.35"/>
  <cols>
    <col min="2" max="2" width="25.7109375" customWidth="1"/>
    <col min="3" max="3" width="32" customWidth="1"/>
    <col min="4" max="4" width="20.42578125" customWidth="1"/>
    <col min="5" max="5" width="44.5703125" customWidth="1"/>
    <col min="6" max="6" width="75" style="5" customWidth="1"/>
    <col min="7" max="7" width="156.5703125"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1189</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10.75" customHeight="1" thickBot="1" x14ac:dyDescent="0.3">
      <c r="B4" s="522" t="s">
        <v>830</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199.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192" customHeight="1" thickBot="1" x14ac:dyDescent="1.1499999999999999">
      <c r="B6" s="201" t="s">
        <v>9</v>
      </c>
      <c r="C6" s="434" t="s">
        <v>11</v>
      </c>
      <c r="D6" s="435"/>
      <c r="E6" s="435"/>
      <c r="F6" s="435"/>
      <c r="G6" s="436"/>
      <c r="H6" s="201" t="s">
        <v>122</v>
      </c>
      <c r="I6" s="201" t="s">
        <v>23</v>
      </c>
      <c r="J6" s="201" t="s">
        <v>24</v>
      </c>
      <c r="K6" s="201" t="s">
        <v>121</v>
      </c>
      <c r="L6" s="201" t="s">
        <v>183</v>
      </c>
      <c r="M6" s="201" t="s">
        <v>181</v>
      </c>
      <c r="N6" s="201" t="s">
        <v>124</v>
      </c>
    </row>
    <row r="7" spans="2:47" s="36" customFormat="1" ht="231" customHeight="1" thickBot="1" x14ac:dyDescent="1.1000000000000001">
      <c r="B7" s="42">
        <v>1</v>
      </c>
      <c r="C7" s="492" t="s">
        <v>161</v>
      </c>
      <c r="D7" s="493"/>
      <c r="E7" s="493"/>
      <c r="F7" s="494"/>
      <c r="G7" s="47" t="s">
        <v>1171</v>
      </c>
      <c r="H7" s="198">
        <v>45.869</v>
      </c>
      <c r="I7" s="101">
        <v>1</v>
      </c>
      <c r="J7" s="197" t="s">
        <v>160</v>
      </c>
      <c r="K7" s="197" t="s">
        <v>160</v>
      </c>
      <c r="L7" s="116">
        <v>0.86899999999999999</v>
      </c>
      <c r="M7" s="49">
        <v>45.869</v>
      </c>
      <c r="N7" s="97">
        <f t="shared" ref="N7" si="0">ROUND(M7*I7-I7*L7,1)</f>
        <v>45</v>
      </c>
    </row>
    <row r="8" spans="2:47" s="36" customFormat="1" ht="270" customHeight="1" thickBot="1" x14ac:dyDescent="1.1000000000000001">
      <c r="B8" s="42">
        <v>2</v>
      </c>
      <c r="C8" s="492" t="s">
        <v>203</v>
      </c>
      <c r="D8" s="493"/>
      <c r="E8" s="493"/>
      <c r="F8" s="494"/>
      <c r="G8" s="198" t="s">
        <v>182</v>
      </c>
      <c r="H8" s="45">
        <v>1.254</v>
      </c>
      <c r="I8" s="72">
        <v>17</v>
      </c>
      <c r="J8" s="70">
        <v>5460</v>
      </c>
      <c r="K8" s="70">
        <v>5460</v>
      </c>
      <c r="L8" s="46">
        <v>0</v>
      </c>
      <c r="M8" s="40">
        <f>ROUNDUP(H8*K8/1000,2)</f>
        <v>6.85</v>
      </c>
      <c r="N8" s="40">
        <f t="shared" ref="N8:N9" si="1">M8*I8-L8*I8</f>
        <v>116.44999999999999</v>
      </c>
    </row>
    <row r="9" spans="2:47" s="36" customFormat="1" ht="277.5" customHeight="1" thickBot="1" x14ac:dyDescent="1.1000000000000001">
      <c r="B9" s="42">
        <v>3</v>
      </c>
      <c r="C9" s="492" t="s">
        <v>516</v>
      </c>
      <c r="D9" s="493"/>
      <c r="E9" s="493"/>
      <c r="F9" s="494"/>
      <c r="G9" s="198" t="s">
        <v>1172</v>
      </c>
      <c r="H9" s="45">
        <v>0.49099999999999999</v>
      </c>
      <c r="I9" s="72">
        <v>23</v>
      </c>
      <c r="J9" s="131" t="s">
        <v>514</v>
      </c>
      <c r="K9" s="131" t="s">
        <v>514</v>
      </c>
      <c r="L9" s="46">
        <v>0</v>
      </c>
      <c r="M9" s="40">
        <f>H9</f>
        <v>0.49099999999999999</v>
      </c>
      <c r="N9" s="40">
        <f t="shared" si="1"/>
        <v>11.292999999999999</v>
      </c>
    </row>
    <row r="10" spans="2:47" s="50" customFormat="1" ht="249.95" customHeight="1" thickBot="1" x14ac:dyDescent="1.1000000000000001">
      <c r="B10" s="458" t="s">
        <v>30</v>
      </c>
      <c r="C10" s="459"/>
      <c r="D10" s="459"/>
      <c r="E10" s="459"/>
      <c r="F10" s="459"/>
      <c r="G10" s="459"/>
      <c r="H10" s="459"/>
      <c r="I10" s="459"/>
      <c r="J10" s="459"/>
      <c r="K10" s="459"/>
      <c r="L10" s="459"/>
      <c r="M10" s="460"/>
      <c r="N10" s="95">
        <f>SUM(N7:N9)</f>
        <v>172.74299999999999</v>
      </c>
    </row>
    <row r="11" spans="2:47" s="50" customFormat="1" ht="221.25" customHeight="1" thickBot="1" x14ac:dyDescent="1.1000000000000001">
      <c r="B11" s="513" t="s">
        <v>53</v>
      </c>
      <c r="C11" s="513"/>
      <c r="D11" s="513"/>
      <c r="E11" s="513"/>
      <c r="F11" s="513"/>
      <c r="G11" s="513"/>
      <c r="H11" s="513"/>
      <c r="I11" s="513"/>
      <c r="J11" s="513"/>
      <c r="K11" s="513"/>
      <c r="L11" s="513"/>
      <c r="M11" s="513"/>
      <c r="N11" s="88">
        <v>345.4</v>
      </c>
    </row>
    <row r="12" spans="2:47" s="200" customFormat="1" ht="189.75" customHeight="1" x14ac:dyDescent="0.25">
      <c r="B12" s="422" t="s">
        <v>320</v>
      </c>
      <c r="C12" s="422"/>
      <c r="D12" s="422"/>
      <c r="E12" s="422"/>
      <c r="F12" s="422"/>
      <c r="G12" s="422"/>
      <c r="H12" s="422"/>
      <c r="I12" s="422" t="s">
        <v>319</v>
      </c>
      <c r="J12" s="422"/>
      <c r="K12" s="422"/>
      <c r="L12" s="422"/>
      <c r="M12" s="422"/>
      <c r="N12" s="422"/>
    </row>
    <row r="13" spans="2:47" s="51" customFormat="1" ht="409.5" customHeight="1" thickBot="1" x14ac:dyDescent="1.1499999999999999">
      <c r="B13" s="423"/>
      <c r="C13" s="423"/>
      <c r="D13" s="423"/>
      <c r="E13" s="423"/>
      <c r="F13" s="423"/>
      <c r="G13" s="423"/>
      <c r="H13" s="423"/>
      <c r="I13" s="423"/>
      <c r="J13" s="423"/>
      <c r="K13" s="423"/>
      <c r="L13" s="423"/>
      <c r="M13" s="423"/>
      <c r="N13" s="423"/>
    </row>
    <row r="14" spans="2:47" s="58" customFormat="1" ht="129.75" customHeight="1" thickBot="1" x14ac:dyDescent="1.1499999999999999">
      <c r="B14" s="53" t="s">
        <v>45</v>
      </c>
      <c r="C14" s="54"/>
      <c r="D14" s="54"/>
      <c r="E14" s="54"/>
      <c r="F14" s="54"/>
      <c r="G14" s="54"/>
      <c r="H14" s="54"/>
      <c r="I14" s="54"/>
      <c r="J14" s="54"/>
      <c r="K14" s="54"/>
      <c r="L14" s="54"/>
      <c r="M14" s="54"/>
      <c r="N14" s="55"/>
      <c r="O14" s="56"/>
      <c r="P14" s="68"/>
      <c r="Q14" s="35"/>
      <c r="R14" s="35"/>
    </row>
    <row r="15" spans="2:47" s="51" customFormat="1" ht="174.95" customHeight="1" x14ac:dyDescent="1.1000000000000001"/>
  </sheetData>
  <mergeCells count="13">
    <mergeCell ref="C7:F7"/>
    <mergeCell ref="C8:F8"/>
    <mergeCell ref="C9:F9"/>
    <mergeCell ref="B10:M10"/>
    <mergeCell ref="B12:H13"/>
    <mergeCell ref="I12:N13"/>
    <mergeCell ref="B11:M11"/>
    <mergeCell ref="C6:G6"/>
    <mergeCell ref="B2:F3"/>
    <mergeCell ref="G2:K3"/>
    <mergeCell ref="L2:N3"/>
    <mergeCell ref="B4:N4"/>
    <mergeCell ref="B5:N5"/>
  </mergeCells>
  <printOptions horizontalCentered="1"/>
  <pageMargins left="0.25" right="0.25" top="1" bottom="1" header="0.5" footer="0.255"/>
  <pageSetup paperSize="9" scale="10" orientation="portrait" r:id="rId1"/>
  <drawing r:id="rId2"/>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9" tint="-0.499984740745262"/>
    <pageSetUpPr fitToPage="1"/>
  </sheetPr>
  <dimension ref="B1:O35"/>
  <sheetViews>
    <sheetView rightToLeft="1" view="pageBreakPreview"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1210</v>
      </c>
      <c r="G11" s="332"/>
      <c r="H11" s="332"/>
      <c r="I11" s="333"/>
      <c r="J11" s="331" t="s">
        <v>1215</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541</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827</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1209</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15.75" customHeight="1" thickBot="1" x14ac:dyDescent="0.3">
      <c r="B27" s="398"/>
      <c r="C27" s="401"/>
      <c r="D27" s="402"/>
      <c r="E27" s="401"/>
      <c r="F27" s="402"/>
      <c r="G27" s="402"/>
      <c r="H27" s="404"/>
      <c r="I27" s="401"/>
      <c r="J27" s="404"/>
      <c r="K27" s="401"/>
      <c r="L27" s="402"/>
      <c r="M27" s="404"/>
    </row>
    <row r="28" spans="2:15" ht="36" customHeight="1" x14ac:dyDescent="0.25">
      <c r="B28" s="405">
        <v>21</v>
      </c>
      <c r="C28" s="312">
        <v>641903122</v>
      </c>
      <c r="D28" s="313"/>
      <c r="E28" s="322" t="s">
        <v>828</v>
      </c>
      <c r="F28" s="323"/>
      <c r="G28" s="323"/>
      <c r="H28" s="324"/>
      <c r="I28" s="318" t="s">
        <v>1206</v>
      </c>
      <c r="J28" s="319"/>
      <c r="K28" s="322" t="s">
        <v>16</v>
      </c>
      <c r="L28" s="323"/>
      <c r="M28" s="324"/>
    </row>
    <row r="29" spans="2:15" ht="57" customHeight="1" thickBot="1" x14ac:dyDescent="0.3">
      <c r="B29" s="406"/>
      <c r="C29" s="314"/>
      <c r="D29" s="315"/>
      <c r="E29" s="328"/>
      <c r="F29" s="329"/>
      <c r="G29" s="329"/>
      <c r="H29" s="330"/>
      <c r="I29" s="320"/>
      <c r="J29" s="321"/>
      <c r="K29" s="328"/>
      <c r="L29" s="329"/>
      <c r="M29" s="330"/>
      <c r="O29" s="108"/>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5.5" customHeight="1" thickBot="1" x14ac:dyDescent="0.3">
      <c r="B35" s="370" t="s">
        <v>47</v>
      </c>
      <c r="C35" s="371"/>
      <c r="D35" s="371"/>
      <c r="E35" s="371"/>
      <c r="F35" s="371"/>
      <c r="G35" s="371"/>
      <c r="H35" s="371"/>
      <c r="I35" s="371"/>
      <c r="J35" s="371"/>
      <c r="K35" s="371"/>
      <c r="L35" s="371"/>
      <c r="M35" s="372"/>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2031617"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2031617" r:id="rId4"/>
      </mc:Fallback>
    </mc:AlternateContent>
  </oleObjects>
  <mc:AlternateContent xmlns:mc="http://schemas.openxmlformats.org/markup-compatibility/2006">
    <mc:Choice Requires="x14">
      <controls>
        <mc:AlternateContent xmlns:mc="http://schemas.openxmlformats.org/markup-compatibility/2006">
          <mc:Choice Requires="x14">
            <control shapeId="2031618"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2031619"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2031620"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2031621"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2031622"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9" tint="-0.249977111117893"/>
  </sheetPr>
  <dimension ref="B1:AU15"/>
  <sheetViews>
    <sheetView rightToLeft="1" view="pageBreakPreview" zoomScale="20" zoomScaleNormal="100" zoomScaleSheetLayoutView="20" workbookViewId="0">
      <selection activeCell="B4" sqref="B4:N4"/>
    </sheetView>
  </sheetViews>
  <sheetFormatPr defaultRowHeight="23.25" x14ac:dyDescent="0.35"/>
  <cols>
    <col min="2" max="2" width="25.7109375" customWidth="1"/>
    <col min="3" max="3" width="32" customWidth="1"/>
    <col min="4" max="4" width="20.42578125" customWidth="1"/>
    <col min="5" max="5" width="44.5703125" customWidth="1"/>
    <col min="6" max="6" width="75" style="5" customWidth="1"/>
    <col min="7" max="7" width="156.5703125"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1190</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10.75" customHeight="1" thickBot="1" x14ac:dyDescent="0.3">
      <c r="B4" s="523" t="s">
        <v>55</v>
      </c>
      <c r="C4" s="524"/>
      <c r="D4" s="524"/>
      <c r="E4" s="524"/>
      <c r="F4" s="524"/>
      <c r="G4" s="524"/>
      <c r="H4" s="524"/>
      <c r="I4" s="524"/>
      <c r="J4" s="524"/>
      <c r="K4" s="524"/>
      <c r="L4" s="524"/>
      <c r="M4" s="524"/>
      <c r="N4" s="525"/>
      <c r="V4" s="6"/>
      <c r="W4" s="6"/>
      <c r="X4" s="6"/>
      <c r="Y4" s="6"/>
      <c r="Z4" s="6"/>
      <c r="AA4" s="6"/>
      <c r="AB4" s="6"/>
      <c r="AC4" s="6"/>
      <c r="AD4" s="6"/>
      <c r="AE4" s="6"/>
      <c r="AF4" s="6"/>
      <c r="AG4" s="6"/>
      <c r="AH4" s="6"/>
      <c r="AI4" s="6"/>
      <c r="AJ4" s="6"/>
      <c r="AK4" s="6"/>
      <c r="AL4" s="6"/>
      <c r="AM4" s="6"/>
      <c r="AN4" s="6"/>
      <c r="AO4" s="6"/>
      <c r="AP4" s="6"/>
      <c r="AQ4" s="6"/>
      <c r="AR4" s="6"/>
      <c r="AS4" s="6"/>
      <c r="AT4" s="6"/>
      <c r="AU4" s="6"/>
    </row>
    <row r="5" spans="2:47" ht="199.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192" customHeight="1" thickBot="1" x14ac:dyDescent="1.1499999999999999">
      <c r="B6" s="201" t="s">
        <v>9</v>
      </c>
      <c r="C6" s="434" t="s">
        <v>11</v>
      </c>
      <c r="D6" s="435"/>
      <c r="E6" s="435"/>
      <c r="F6" s="435"/>
      <c r="G6" s="436"/>
      <c r="H6" s="201" t="s">
        <v>122</v>
      </c>
      <c r="I6" s="201" t="s">
        <v>23</v>
      </c>
      <c r="J6" s="201" t="s">
        <v>24</v>
      </c>
      <c r="K6" s="201" t="s">
        <v>121</v>
      </c>
      <c r="L6" s="201" t="s">
        <v>183</v>
      </c>
      <c r="M6" s="201" t="s">
        <v>181</v>
      </c>
      <c r="N6" s="201" t="s">
        <v>124</v>
      </c>
    </row>
    <row r="7" spans="2:47" s="36" customFormat="1" ht="231" customHeight="1" thickBot="1" x14ac:dyDescent="1.1000000000000001">
      <c r="B7" s="42">
        <v>1</v>
      </c>
      <c r="C7" s="492" t="s">
        <v>161</v>
      </c>
      <c r="D7" s="493"/>
      <c r="E7" s="493"/>
      <c r="F7" s="494"/>
      <c r="G7" s="47" t="s">
        <v>1171</v>
      </c>
      <c r="H7" s="198">
        <v>9.6280000000000001</v>
      </c>
      <c r="I7" s="101">
        <v>1</v>
      </c>
      <c r="J7" s="197" t="s">
        <v>160</v>
      </c>
      <c r="K7" s="197" t="s">
        <v>160</v>
      </c>
      <c r="L7" s="99">
        <v>1.575</v>
      </c>
      <c r="M7" s="49">
        <f>H7</f>
        <v>9.6280000000000001</v>
      </c>
      <c r="N7" s="97">
        <f t="shared" ref="N7" si="0">ROUND(M7*I7-I7*L7,1)</f>
        <v>8.1</v>
      </c>
    </row>
    <row r="8" spans="2:47" s="36" customFormat="1" ht="270" customHeight="1" thickBot="1" x14ac:dyDescent="1.1000000000000001">
      <c r="B8" s="42">
        <v>2</v>
      </c>
      <c r="C8" s="492" t="s">
        <v>203</v>
      </c>
      <c r="D8" s="493"/>
      <c r="E8" s="493"/>
      <c r="F8" s="494"/>
      <c r="G8" s="198" t="s">
        <v>182</v>
      </c>
      <c r="H8" s="45">
        <v>1.254</v>
      </c>
      <c r="I8" s="72">
        <v>17</v>
      </c>
      <c r="J8" s="70">
        <v>5460</v>
      </c>
      <c r="K8" s="70">
        <v>5460</v>
      </c>
      <c r="L8" s="46">
        <v>0</v>
      </c>
      <c r="M8" s="40">
        <f>ROUNDUP(H8*K8/1000,2)</f>
        <v>6.85</v>
      </c>
      <c r="N8" s="40">
        <f t="shared" ref="N8:N9" si="1">M8*I8-L8*I8</f>
        <v>116.44999999999999</v>
      </c>
    </row>
    <row r="9" spans="2:47" s="36" customFormat="1" ht="277.5" customHeight="1" thickBot="1" x14ac:dyDescent="1.1000000000000001">
      <c r="B9" s="42">
        <v>3</v>
      </c>
      <c r="C9" s="492" t="s">
        <v>516</v>
      </c>
      <c r="D9" s="493"/>
      <c r="E9" s="493"/>
      <c r="F9" s="494"/>
      <c r="G9" s="198" t="s">
        <v>1172</v>
      </c>
      <c r="H9" s="45">
        <v>0.49099999999999999</v>
      </c>
      <c r="I9" s="72">
        <v>0</v>
      </c>
      <c r="J9" s="131" t="s">
        <v>514</v>
      </c>
      <c r="K9" s="131" t="s">
        <v>514</v>
      </c>
      <c r="L9" s="46">
        <v>0</v>
      </c>
      <c r="M9" s="40">
        <f>H9</f>
        <v>0.49099999999999999</v>
      </c>
      <c r="N9" s="40">
        <f t="shared" si="1"/>
        <v>0</v>
      </c>
    </row>
    <row r="10" spans="2:47" s="50" customFormat="1" ht="249.95" customHeight="1" thickBot="1" x14ac:dyDescent="1.1000000000000001">
      <c r="B10" s="458" t="s">
        <v>30</v>
      </c>
      <c r="C10" s="459"/>
      <c r="D10" s="459"/>
      <c r="E10" s="459"/>
      <c r="F10" s="459"/>
      <c r="G10" s="459"/>
      <c r="H10" s="459"/>
      <c r="I10" s="459"/>
      <c r="J10" s="459"/>
      <c r="K10" s="459"/>
      <c r="L10" s="459"/>
      <c r="M10" s="460"/>
      <c r="N10" s="95">
        <f>SUM(N7:N9)</f>
        <v>124.54999999999998</v>
      </c>
    </row>
    <row r="11" spans="2:47" s="50" customFormat="1" ht="221.25" customHeight="1" thickBot="1" x14ac:dyDescent="1.1000000000000001">
      <c r="B11" s="513" t="s">
        <v>53</v>
      </c>
      <c r="C11" s="513"/>
      <c r="D11" s="513"/>
      <c r="E11" s="513"/>
      <c r="F11" s="513"/>
      <c r="G11" s="513"/>
      <c r="H11" s="513"/>
      <c r="I11" s="513"/>
      <c r="J11" s="513"/>
      <c r="K11" s="513"/>
      <c r="L11" s="513"/>
      <c r="M11" s="513"/>
      <c r="N11" s="88">
        <v>249.2</v>
      </c>
    </row>
    <row r="12" spans="2:47" s="200" customFormat="1" ht="189.75" customHeight="1" x14ac:dyDescent="0.25">
      <c r="B12" s="422" t="s">
        <v>320</v>
      </c>
      <c r="C12" s="422"/>
      <c r="D12" s="422"/>
      <c r="E12" s="422"/>
      <c r="F12" s="422"/>
      <c r="G12" s="422"/>
      <c r="H12" s="422"/>
      <c r="I12" s="422" t="s">
        <v>319</v>
      </c>
      <c r="J12" s="422"/>
      <c r="K12" s="422"/>
      <c r="L12" s="422"/>
      <c r="M12" s="422"/>
      <c r="N12" s="422"/>
    </row>
    <row r="13" spans="2:47" s="51" customFormat="1" ht="409.5" customHeight="1" thickBot="1" x14ac:dyDescent="1.1499999999999999">
      <c r="B13" s="423"/>
      <c r="C13" s="423"/>
      <c r="D13" s="423"/>
      <c r="E13" s="423"/>
      <c r="F13" s="423"/>
      <c r="G13" s="423"/>
      <c r="H13" s="423"/>
      <c r="I13" s="423"/>
      <c r="J13" s="423"/>
      <c r="K13" s="423"/>
      <c r="L13" s="423"/>
      <c r="M13" s="423"/>
      <c r="N13" s="423"/>
    </row>
    <row r="14" spans="2:47" s="58" customFormat="1" ht="129.75" customHeight="1" thickBot="1" x14ac:dyDescent="1.1499999999999999">
      <c r="B14" s="53" t="s">
        <v>45</v>
      </c>
      <c r="C14" s="54"/>
      <c r="D14" s="54"/>
      <c r="E14" s="54"/>
      <c r="F14" s="54"/>
      <c r="G14" s="54"/>
      <c r="H14" s="54"/>
      <c r="I14" s="54"/>
      <c r="J14" s="54"/>
      <c r="K14" s="54"/>
      <c r="L14" s="54"/>
      <c r="M14" s="54"/>
      <c r="N14" s="55"/>
      <c r="O14" s="56"/>
      <c r="P14" s="68"/>
      <c r="Q14" s="35"/>
      <c r="R14" s="35"/>
    </row>
    <row r="15" spans="2:47" s="51" customFormat="1" ht="174.95" customHeight="1" x14ac:dyDescent="1.1000000000000001"/>
  </sheetData>
  <mergeCells count="13">
    <mergeCell ref="C7:F7"/>
    <mergeCell ref="C8:F8"/>
    <mergeCell ref="C9:F9"/>
    <mergeCell ref="B10:M10"/>
    <mergeCell ref="B12:H13"/>
    <mergeCell ref="I12:N13"/>
    <mergeCell ref="B11:M11"/>
    <mergeCell ref="C6:G6"/>
    <mergeCell ref="B2:F3"/>
    <mergeCell ref="G2:K3"/>
    <mergeCell ref="L2:N3"/>
    <mergeCell ref="B4:N4"/>
    <mergeCell ref="B5:N5"/>
  </mergeCells>
  <printOptions horizontalCentered="1"/>
  <pageMargins left="0.25" right="0.25" top="1" bottom="1" header="0.5" footer="0.255"/>
  <pageSetup paperSize="9" scale="10" orientation="portrait" r:id="rId1"/>
  <drawing r:id="rId2"/>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9" tint="-0.499984740745262"/>
    <pageSetUpPr fitToPage="1"/>
  </sheetPr>
  <dimension ref="A1:AG35"/>
  <sheetViews>
    <sheetView rightToLeft="1" view="pageBreakPreview"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5" max="15" width="12.8554687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1207</v>
      </c>
      <c r="G11" s="332"/>
      <c r="H11" s="332"/>
      <c r="I11" s="333"/>
      <c r="J11" s="331" t="s">
        <v>1215</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541</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824</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1208</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9.75" customHeight="1" thickBot="1" x14ac:dyDescent="0.3">
      <c r="B27" s="398"/>
      <c r="C27" s="401"/>
      <c r="D27" s="402"/>
      <c r="E27" s="401"/>
      <c r="F27" s="402"/>
      <c r="G27" s="402"/>
      <c r="H27" s="404"/>
      <c r="I27" s="401"/>
      <c r="J27" s="404"/>
      <c r="K27" s="401"/>
      <c r="L27" s="402"/>
      <c r="M27" s="404"/>
    </row>
    <row r="28" spans="2:15" ht="36" customHeight="1" x14ac:dyDescent="0.25">
      <c r="B28" s="405">
        <v>17</v>
      </c>
      <c r="C28" s="312">
        <v>641903107</v>
      </c>
      <c r="D28" s="313"/>
      <c r="E28" s="322" t="s">
        <v>826</v>
      </c>
      <c r="F28" s="323"/>
      <c r="G28" s="323"/>
      <c r="H28" s="324"/>
      <c r="I28" s="318" t="s">
        <v>1205</v>
      </c>
      <c r="J28" s="319"/>
      <c r="K28" s="322" t="s">
        <v>16</v>
      </c>
      <c r="L28" s="323"/>
      <c r="M28" s="324"/>
    </row>
    <row r="29" spans="2:15" ht="45" customHeight="1" thickBot="1" x14ac:dyDescent="0.3">
      <c r="B29" s="406"/>
      <c r="C29" s="314"/>
      <c r="D29" s="315"/>
      <c r="E29" s="328"/>
      <c r="F29" s="329"/>
      <c r="G29" s="329"/>
      <c r="H29" s="330"/>
      <c r="I29" s="320"/>
      <c r="J29" s="321"/>
      <c r="K29" s="328"/>
      <c r="L29" s="329"/>
      <c r="M29" s="330"/>
      <c r="O29" s="192"/>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20" customFormat="1" ht="25.5" customHeight="1" thickBot="1" x14ac:dyDescent="0.3">
      <c r="A35" s="21"/>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2032641"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2032641" r:id="rId4"/>
      </mc:Fallback>
    </mc:AlternateContent>
  </oleObjects>
  <mc:AlternateContent xmlns:mc="http://schemas.openxmlformats.org/markup-compatibility/2006">
    <mc:Choice Requires="x14">
      <controls>
        <mc:AlternateContent xmlns:mc="http://schemas.openxmlformats.org/markup-compatibility/2006">
          <mc:Choice Requires="x14">
            <control shapeId="2032642"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2032643"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2032644"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2032645"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2032646"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9" tint="-0.249977111117893"/>
  </sheetPr>
  <dimension ref="B1:AU15"/>
  <sheetViews>
    <sheetView rightToLeft="1" view="pageBreakPreview" zoomScale="20" zoomScaleNormal="100" zoomScaleSheetLayoutView="20" workbookViewId="0">
      <selection activeCell="A11" sqref="A11:XFD11"/>
    </sheetView>
  </sheetViews>
  <sheetFormatPr defaultRowHeight="23.25" x14ac:dyDescent="0.35"/>
  <cols>
    <col min="2" max="2" width="25.7109375" customWidth="1"/>
    <col min="3" max="3" width="32" customWidth="1"/>
    <col min="4" max="4" width="20.42578125" customWidth="1"/>
    <col min="5" max="5" width="44.5703125" customWidth="1"/>
    <col min="6" max="6" width="75" style="5" customWidth="1"/>
    <col min="7" max="7" width="156.5703125"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1191</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10.75" customHeight="1" thickBot="1" x14ac:dyDescent="0.3">
      <c r="B4" s="522" t="s">
        <v>823</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199.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192" customHeight="1" thickBot="1" x14ac:dyDescent="1.1499999999999999">
      <c r="B6" s="201" t="s">
        <v>9</v>
      </c>
      <c r="C6" s="434" t="s">
        <v>11</v>
      </c>
      <c r="D6" s="435"/>
      <c r="E6" s="435"/>
      <c r="F6" s="435"/>
      <c r="G6" s="436"/>
      <c r="H6" s="201" t="s">
        <v>122</v>
      </c>
      <c r="I6" s="201" t="s">
        <v>23</v>
      </c>
      <c r="J6" s="201" t="s">
        <v>24</v>
      </c>
      <c r="K6" s="201" t="s">
        <v>121</v>
      </c>
      <c r="L6" s="201" t="s">
        <v>183</v>
      </c>
      <c r="M6" s="201" t="s">
        <v>181</v>
      </c>
      <c r="N6" s="201" t="s">
        <v>124</v>
      </c>
    </row>
    <row r="7" spans="2:47" s="36" customFormat="1" ht="231" customHeight="1" thickBot="1" x14ac:dyDescent="1.1000000000000001">
      <c r="B7" s="42">
        <v>1</v>
      </c>
      <c r="C7" s="492" t="s">
        <v>161</v>
      </c>
      <c r="D7" s="493"/>
      <c r="E7" s="493"/>
      <c r="F7" s="494"/>
      <c r="G7" s="47" t="s">
        <v>1171</v>
      </c>
      <c r="H7" s="198">
        <v>45.869</v>
      </c>
      <c r="I7" s="101">
        <v>1</v>
      </c>
      <c r="J7" s="197" t="s">
        <v>160</v>
      </c>
      <c r="K7" s="197" t="s">
        <v>160</v>
      </c>
      <c r="L7" s="116">
        <v>0.86899999999999999</v>
      </c>
      <c r="M7" s="49">
        <v>45.869</v>
      </c>
      <c r="N7" s="97">
        <f t="shared" ref="N7" si="0">ROUND(M7*I7-I7*L7,1)</f>
        <v>45</v>
      </c>
    </row>
    <row r="8" spans="2:47" s="36" customFormat="1" ht="270" customHeight="1" thickBot="1" x14ac:dyDescent="1.1000000000000001">
      <c r="B8" s="42">
        <v>2</v>
      </c>
      <c r="C8" s="492" t="s">
        <v>203</v>
      </c>
      <c r="D8" s="493"/>
      <c r="E8" s="493"/>
      <c r="F8" s="494"/>
      <c r="G8" s="198" t="s">
        <v>182</v>
      </c>
      <c r="H8" s="45">
        <v>1.254</v>
      </c>
      <c r="I8" s="72">
        <v>17</v>
      </c>
      <c r="J8" s="70">
        <v>5460</v>
      </c>
      <c r="K8" s="70">
        <v>5460</v>
      </c>
      <c r="L8" s="46">
        <v>0</v>
      </c>
      <c r="M8" s="40">
        <f>ROUNDUP(H8*K8/1000,2)</f>
        <v>6.85</v>
      </c>
      <c r="N8" s="40">
        <f t="shared" ref="N8:N9" si="1">M8*I8-L8*I8</f>
        <v>116.44999999999999</v>
      </c>
    </row>
    <row r="9" spans="2:47" s="36" customFormat="1" ht="277.5" customHeight="1" thickBot="1" x14ac:dyDescent="1.1000000000000001">
      <c r="B9" s="42">
        <v>3</v>
      </c>
      <c r="C9" s="492" t="s">
        <v>516</v>
      </c>
      <c r="D9" s="493"/>
      <c r="E9" s="493"/>
      <c r="F9" s="494"/>
      <c r="G9" s="198" t="s">
        <v>1172</v>
      </c>
      <c r="H9" s="45">
        <v>0.49099999999999999</v>
      </c>
      <c r="I9" s="72">
        <v>23</v>
      </c>
      <c r="J9" s="131" t="s">
        <v>514</v>
      </c>
      <c r="K9" s="131" t="s">
        <v>514</v>
      </c>
      <c r="L9" s="46">
        <v>0</v>
      </c>
      <c r="M9" s="40">
        <f>H9</f>
        <v>0.49099999999999999</v>
      </c>
      <c r="N9" s="40">
        <f t="shared" si="1"/>
        <v>11.292999999999999</v>
      </c>
    </row>
    <row r="10" spans="2:47" s="50" customFormat="1" ht="249.95" customHeight="1" thickBot="1" x14ac:dyDescent="1.1000000000000001">
      <c r="B10" s="458" t="s">
        <v>30</v>
      </c>
      <c r="C10" s="459"/>
      <c r="D10" s="459"/>
      <c r="E10" s="459"/>
      <c r="F10" s="459"/>
      <c r="G10" s="459"/>
      <c r="H10" s="459"/>
      <c r="I10" s="459"/>
      <c r="J10" s="459"/>
      <c r="K10" s="459"/>
      <c r="L10" s="459"/>
      <c r="M10" s="460"/>
      <c r="N10" s="95">
        <f>SUM(N7:N9)</f>
        <v>172.74299999999999</v>
      </c>
    </row>
    <row r="11" spans="2:47" s="50" customFormat="1" ht="221.25" customHeight="1" thickBot="1" x14ac:dyDescent="1.1000000000000001">
      <c r="B11" s="513" t="s">
        <v>53</v>
      </c>
      <c r="C11" s="513"/>
      <c r="D11" s="513"/>
      <c r="E11" s="513"/>
      <c r="F11" s="513"/>
      <c r="G11" s="513"/>
      <c r="H11" s="513"/>
      <c r="I11" s="513"/>
      <c r="J11" s="513"/>
      <c r="K11" s="513"/>
      <c r="L11" s="513"/>
      <c r="M11" s="513"/>
      <c r="N11" s="88">
        <v>345.4</v>
      </c>
    </row>
    <row r="12" spans="2:47" s="200" customFormat="1" ht="189.75" customHeight="1" x14ac:dyDescent="0.25">
      <c r="B12" s="422" t="s">
        <v>320</v>
      </c>
      <c r="C12" s="422"/>
      <c r="D12" s="422"/>
      <c r="E12" s="422"/>
      <c r="F12" s="422"/>
      <c r="G12" s="422"/>
      <c r="H12" s="422"/>
      <c r="I12" s="422" t="s">
        <v>319</v>
      </c>
      <c r="J12" s="422"/>
      <c r="K12" s="422"/>
      <c r="L12" s="422"/>
      <c r="M12" s="422"/>
      <c r="N12" s="422"/>
    </row>
    <row r="13" spans="2:47" s="51" customFormat="1" ht="409.5" customHeight="1" thickBot="1" x14ac:dyDescent="1.1499999999999999">
      <c r="B13" s="423"/>
      <c r="C13" s="423"/>
      <c r="D13" s="423"/>
      <c r="E13" s="423"/>
      <c r="F13" s="423"/>
      <c r="G13" s="423"/>
      <c r="H13" s="423"/>
      <c r="I13" s="423"/>
      <c r="J13" s="423"/>
      <c r="K13" s="423"/>
      <c r="L13" s="423"/>
      <c r="M13" s="423"/>
      <c r="N13" s="423"/>
    </row>
    <row r="14" spans="2:47" s="58" customFormat="1" ht="129.75" customHeight="1" thickBot="1" x14ac:dyDescent="1.1499999999999999">
      <c r="B14" s="53" t="s">
        <v>45</v>
      </c>
      <c r="C14" s="54"/>
      <c r="D14" s="54"/>
      <c r="E14" s="54"/>
      <c r="F14" s="54"/>
      <c r="G14" s="54"/>
      <c r="H14" s="54"/>
      <c r="I14" s="54"/>
      <c r="J14" s="54"/>
      <c r="K14" s="54"/>
      <c r="L14" s="54"/>
      <c r="M14" s="54"/>
      <c r="N14" s="55"/>
      <c r="O14" s="56"/>
      <c r="P14" s="68"/>
      <c r="Q14" s="35"/>
      <c r="R14" s="35"/>
    </row>
    <row r="15" spans="2:47" s="51" customFormat="1" ht="174.95" customHeight="1" x14ac:dyDescent="1.1000000000000001"/>
  </sheetData>
  <mergeCells count="13">
    <mergeCell ref="C7:F7"/>
    <mergeCell ref="C8:F8"/>
    <mergeCell ref="C9:F9"/>
    <mergeCell ref="B10:M10"/>
    <mergeCell ref="B12:H13"/>
    <mergeCell ref="I12:N13"/>
    <mergeCell ref="B11:M11"/>
    <mergeCell ref="C6:G6"/>
    <mergeCell ref="B2:F3"/>
    <mergeCell ref="G2:K3"/>
    <mergeCell ref="L2:N3"/>
    <mergeCell ref="B4:N4"/>
    <mergeCell ref="B5:N5"/>
  </mergeCells>
  <printOptions horizontalCentered="1"/>
  <pageMargins left="0.25" right="0.25" top="1" bottom="1" header="0.5" footer="0.255"/>
  <pageSetup paperSize="9" scale="10" orientation="portrait" r:id="rId1"/>
  <drawing r:id="rId2"/>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9" tint="-0.499984740745262"/>
    <pageSetUpPr fitToPage="1"/>
  </sheetPr>
  <dimension ref="B1:M35"/>
  <sheetViews>
    <sheetView rightToLeft="1" view="pageBreakPreview" topLeftCell="A7" zoomScale="70" zoomScaleNormal="85" zoomScaleSheetLayoutView="70" workbookViewId="0">
      <selection activeCell="AB34" sqref="AB34"/>
    </sheetView>
  </sheetViews>
  <sheetFormatPr defaultRowHeight="15" x14ac:dyDescent="0.25"/>
  <cols>
    <col min="1" max="1" width="4.85546875" customWidth="1"/>
    <col min="4" max="4" width="11.85546875" customWidth="1"/>
    <col min="5" max="5" width="24" customWidth="1"/>
    <col min="7" max="7" width="20.140625" customWidth="1"/>
    <col min="8" max="8" width="18.7109375" customWidth="1"/>
    <col min="9" max="9" width="16.285156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1203</v>
      </c>
      <c r="G11" s="323"/>
      <c r="H11" s="323"/>
      <c r="I11" s="324"/>
      <c r="J11" s="331" t="s">
        <v>1216</v>
      </c>
      <c r="K11" s="332"/>
      <c r="L11" s="332"/>
      <c r="M11" s="333"/>
    </row>
    <row r="12" spans="2:13" ht="15.75" customHeight="1" x14ac:dyDescent="0.25">
      <c r="B12" s="325"/>
      <c r="C12" s="326"/>
      <c r="D12" s="326"/>
      <c r="E12" s="327"/>
      <c r="F12" s="325"/>
      <c r="G12" s="326"/>
      <c r="H12" s="326"/>
      <c r="I12" s="327"/>
      <c r="J12" s="334"/>
      <c r="K12" s="335"/>
      <c r="L12" s="335"/>
      <c r="M12" s="336"/>
    </row>
    <row r="13" spans="2:13" ht="25.5" customHeight="1" thickBot="1" x14ac:dyDescent="0.3">
      <c r="B13" s="328"/>
      <c r="C13" s="329"/>
      <c r="D13" s="329"/>
      <c r="E13" s="330"/>
      <c r="F13" s="328"/>
      <c r="G13" s="329"/>
      <c r="H13" s="329"/>
      <c r="I13" s="330"/>
      <c r="J13" s="337"/>
      <c r="K13" s="338"/>
      <c r="L13" s="338"/>
      <c r="M13" s="339"/>
    </row>
    <row r="14" spans="2:13" ht="15" customHeight="1" x14ac:dyDescent="0.25">
      <c r="B14" s="322" t="s">
        <v>6</v>
      </c>
      <c r="C14" s="323"/>
      <c r="D14" s="323"/>
      <c r="E14" s="324"/>
      <c r="F14" s="322" t="s">
        <v>7</v>
      </c>
      <c r="G14" s="323"/>
      <c r="H14" s="323"/>
      <c r="I14" s="324"/>
      <c r="J14" s="331" t="s">
        <v>989</v>
      </c>
      <c r="K14" s="332"/>
      <c r="L14" s="332"/>
      <c r="M14" s="333"/>
    </row>
    <row r="15" spans="2:13" ht="15" customHeight="1" x14ac:dyDescent="0.25">
      <c r="B15" s="325"/>
      <c r="C15" s="326"/>
      <c r="D15" s="326"/>
      <c r="E15" s="327"/>
      <c r="F15" s="325"/>
      <c r="G15" s="326"/>
      <c r="H15" s="326"/>
      <c r="I15" s="327"/>
      <c r="J15" s="334"/>
      <c r="K15" s="335"/>
      <c r="L15" s="335"/>
      <c r="M15" s="336"/>
    </row>
    <row r="16" spans="2:13" ht="19.5" customHeight="1" thickBot="1" x14ac:dyDescent="0.3">
      <c r="B16" s="328"/>
      <c r="C16" s="329"/>
      <c r="D16" s="329"/>
      <c r="E16" s="330"/>
      <c r="F16" s="328"/>
      <c r="G16" s="329"/>
      <c r="H16" s="329"/>
      <c r="I16" s="330"/>
      <c r="J16" s="337"/>
      <c r="K16" s="338"/>
      <c r="L16" s="338"/>
      <c r="M16" s="339"/>
    </row>
    <row r="17" spans="2:13" ht="15" customHeight="1" x14ac:dyDescent="0.25">
      <c r="B17" s="287" t="s">
        <v>833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1204</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52.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835</v>
      </c>
      <c r="F28" s="316"/>
      <c r="G28" s="316"/>
      <c r="H28" s="313"/>
      <c r="I28" s="318" t="s">
        <v>1195</v>
      </c>
      <c r="J28" s="319"/>
      <c r="K28" s="312" t="s">
        <v>16</v>
      </c>
      <c r="L28" s="316"/>
      <c r="M28" s="313"/>
    </row>
    <row r="29" spans="2:13" ht="49.5" customHeight="1" thickBot="1" x14ac:dyDescent="0.3">
      <c r="B29" s="311"/>
      <c r="C29" s="314"/>
      <c r="D29" s="315"/>
      <c r="E29" s="314"/>
      <c r="F29" s="317"/>
      <c r="G29" s="317"/>
      <c r="H29" s="315"/>
      <c r="I29" s="320"/>
      <c r="J29" s="321"/>
      <c r="K29" s="314"/>
      <c r="L29" s="317"/>
      <c r="M29" s="315"/>
    </row>
    <row r="30" spans="2:13" ht="36" customHeight="1" thickBot="1" x14ac:dyDescent="0.3">
      <c r="B30" s="284"/>
      <c r="C30" s="285"/>
      <c r="D30" s="285"/>
      <c r="E30" s="285"/>
      <c r="F30" s="285"/>
      <c r="G30" s="285"/>
      <c r="H30" s="285"/>
      <c r="I30" s="285"/>
      <c r="J30" s="285"/>
      <c r="K30" s="285"/>
      <c r="L30" s="285"/>
      <c r="M30" s="286"/>
    </row>
    <row r="31" spans="2:13" ht="18.75" customHeight="1" x14ac:dyDescent="0.25">
      <c r="B31" s="272" t="s">
        <v>17</v>
      </c>
      <c r="C31" s="273"/>
      <c r="D31" s="273"/>
      <c r="E31" s="274"/>
      <c r="F31" s="272" t="s">
        <v>18</v>
      </c>
      <c r="G31" s="273"/>
      <c r="H31" s="273"/>
      <c r="I31" s="274"/>
      <c r="J31" s="272" t="s">
        <v>19</v>
      </c>
      <c r="K31" s="273"/>
      <c r="L31" s="273"/>
      <c r="M31" s="274"/>
    </row>
    <row r="32" spans="2:13" ht="29.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18" customFormat="1" ht="22.5" customHeight="1" thickBot="1" x14ac:dyDescent="0.3">
      <c r="B35" s="269" t="s">
        <v>61</v>
      </c>
      <c r="C35" s="270"/>
      <c r="D35" s="270"/>
      <c r="E35" s="270"/>
      <c r="F35" s="270"/>
      <c r="G35" s="270"/>
      <c r="H35" s="270"/>
      <c r="I35" s="270"/>
      <c r="J35" s="270"/>
      <c r="K35" s="270"/>
      <c r="L35" s="270"/>
      <c r="M35" s="271"/>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25" top="0.75" bottom="0.75" header="0.3" footer="0.3"/>
  <pageSetup paperSize="9" scale="56" orientation="portrait" r:id="rId1"/>
  <colBreaks count="1" manualBreakCount="1">
    <brk id="13" max="1048575" man="1"/>
  </colBreaks>
  <drawing r:id="rId2"/>
  <legacyDrawing r:id="rId3"/>
  <oleObjects>
    <mc:AlternateContent xmlns:mc="http://schemas.openxmlformats.org/markup-compatibility/2006">
      <mc:Choice Requires="x14">
        <oleObject progId="PBrush" shapeId="2025478" r:id="rId4">
          <objectPr defaultSize="0" autoPict="0" r:id="rId5">
            <anchor moveWithCells="1" sizeWithCells="1">
              <from>
                <xdr:col>1</xdr:col>
                <xdr:colOff>95250</xdr:colOff>
                <xdr:row>3</xdr:row>
                <xdr:rowOff>85725</xdr:rowOff>
              </from>
              <to>
                <xdr:col>2</xdr:col>
                <xdr:colOff>447675</xdr:colOff>
                <xdr:row>7</xdr:row>
                <xdr:rowOff>9525</xdr:rowOff>
              </to>
            </anchor>
          </objectPr>
        </oleObject>
      </mc:Choice>
      <mc:Fallback>
        <oleObject progId="PBrush" shapeId="2025478" r:id="rId4"/>
      </mc:Fallback>
    </mc:AlternateContent>
  </oleObjects>
  <mc:AlternateContent xmlns:mc="http://schemas.openxmlformats.org/markup-compatibility/2006">
    <mc:Choice Requires="x14">
      <controls>
        <mc:AlternateContent xmlns:mc="http://schemas.openxmlformats.org/markup-compatibility/2006">
          <mc:Choice Requires="x14">
            <control shapeId="2025473" r:id="rId6" name="Check Box 1">
              <controlPr defaultSize="0" autoFill="0" autoLine="0" autoPict="0">
                <anchor moveWithCells="1">
                  <from>
                    <xdr:col>3</xdr:col>
                    <xdr:colOff>381000</xdr:colOff>
                    <xdr:row>35</xdr:row>
                    <xdr:rowOff>0</xdr:rowOff>
                  </from>
                  <to>
                    <xdr:col>4</xdr:col>
                    <xdr:colOff>419100</xdr:colOff>
                    <xdr:row>36</xdr:row>
                    <xdr:rowOff>38100</xdr:rowOff>
                  </to>
                </anchor>
              </controlPr>
            </control>
          </mc:Choice>
        </mc:AlternateContent>
        <mc:AlternateContent xmlns:mc="http://schemas.openxmlformats.org/markup-compatibility/2006">
          <mc:Choice Requires="x14">
            <control shapeId="2025474" r:id="rId7" name="Check Box 2">
              <controlPr defaultSize="0" autoFill="0" autoLine="0" autoPict="0">
                <anchor moveWithCells="1">
                  <from>
                    <xdr:col>6</xdr:col>
                    <xdr:colOff>180975</xdr:colOff>
                    <xdr:row>35</xdr:row>
                    <xdr:rowOff>0</xdr:rowOff>
                  </from>
                  <to>
                    <xdr:col>6</xdr:col>
                    <xdr:colOff>1009650</xdr:colOff>
                    <xdr:row>36</xdr:row>
                    <xdr:rowOff>9525</xdr:rowOff>
                  </to>
                </anchor>
              </controlPr>
            </control>
          </mc:Choice>
        </mc:AlternateContent>
        <mc:AlternateContent xmlns:mc="http://schemas.openxmlformats.org/markup-compatibility/2006">
          <mc:Choice Requires="x14">
            <control shapeId="2025475"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2025476" r:id="rId9" name="Check Box 4">
              <controlPr defaultSize="0" autoFill="0" autoLine="0" autoPict="0">
                <anchor moveWithCells="1">
                  <from>
                    <xdr:col>10</xdr:col>
                    <xdr:colOff>381000</xdr:colOff>
                    <xdr:row>35</xdr:row>
                    <xdr:rowOff>0</xdr:rowOff>
                  </from>
                  <to>
                    <xdr:col>11</xdr:col>
                    <xdr:colOff>609600</xdr:colOff>
                    <xdr:row>36</xdr:row>
                    <xdr:rowOff>38100</xdr:rowOff>
                  </to>
                </anchor>
              </controlPr>
            </control>
          </mc:Choice>
        </mc:AlternateContent>
        <mc:AlternateContent xmlns:mc="http://schemas.openxmlformats.org/markup-compatibility/2006">
          <mc:Choice Requires="x14">
            <control shapeId="2025477" r:id="rId10" name="Check Box 5">
              <controlPr defaultSize="0" autoFill="0" autoLine="0" autoPict="0">
                <anchor moveWithCells="1">
                  <from>
                    <xdr:col>11</xdr:col>
                    <xdr:colOff>552450</xdr:colOff>
                    <xdr:row>35</xdr:row>
                    <xdr:rowOff>0</xdr:rowOff>
                  </from>
                  <to>
                    <xdr:col>12</xdr:col>
                    <xdr:colOff>628650</xdr:colOff>
                    <xdr:row>36</xdr:row>
                    <xdr:rowOff>38100</xdr:rowOff>
                  </to>
                </anchor>
              </controlPr>
            </control>
          </mc:Choice>
        </mc:AlternateContent>
        <mc:AlternateContent xmlns:mc="http://schemas.openxmlformats.org/markup-compatibility/2006">
          <mc:Choice Requires="x14">
            <control shapeId="2025479" r:id="rId11" name="Check Box 7">
              <controlPr defaultSize="0" autoFill="0" autoLine="0" autoPict="0">
                <anchor moveWithCells="1">
                  <from>
                    <xdr:col>2</xdr:col>
                    <xdr:colOff>476250</xdr:colOff>
                    <xdr:row>34</xdr:row>
                    <xdr:rowOff>47625</xdr:rowOff>
                  </from>
                  <to>
                    <xdr:col>3</xdr:col>
                    <xdr:colOff>180975</xdr:colOff>
                    <xdr:row>34</xdr:row>
                    <xdr:rowOff>247650</xdr:rowOff>
                  </to>
                </anchor>
              </controlPr>
            </control>
          </mc:Choice>
        </mc:AlternateContent>
        <mc:AlternateContent xmlns:mc="http://schemas.openxmlformats.org/markup-compatibility/2006">
          <mc:Choice Requires="x14">
            <control shapeId="2025480" r:id="rId12" name="Check Box 8">
              <controlPr defaultSize="0" autoFill="0" autoLine="0" autoPict="0">
                <anchor moveWithCells="1">
                  <from>
                    <xdr:col>4</xdr:col>
                    <xdr:colOff>400050</xdr:colOff>
                    <xdr:row>34</xdr:row>
                    <xdr:rowOff>57150</xdr:rowOff>
                  </from>
                  <to>
                    <xdr:col>4</xdr:col>
                    <xdr:colOff>657225</xdr:colOff>
                    <xdr:row>34</xdr:row>
                    <xdr:rowOff>247650</xdr:rowOff>
                  </to>
                </anchor>
              </controlPr>
            </control>
          </mc:Choice>
        </mc:AlternateContent>
        <mc:AlternateContent xmlns:mc="http://schemas.openxmlformats.org/markup-compatibility/2006">
          <mc:Choice Requires="x14">
            <control shapeId="2025481" r:id="rId13" name="Check Box 9">
              <controlPr defaultSize="0" autoFill="0" autoLine="0" autoPict="0">
                <anchor moveWithCells="1">
                  <from>
                    <xdr:col>7</xdr:col>
                    <xdr:colOff>1104900</xdr:colOff>
                    <xdr:row>34</xdr:row>
                    <xdr:rowOff>57150</xdr:rowOff>
                  </from>
                  <to>
                    <xdr:col>8</xdr:col>
                    <xdr:colOff>85725</xdr:colOff>
                    <xdr:row>34</xdr:row>
                    <xdr:rowOff>228600</xdr:rowOff>
                  </to>
                </anchor>
              </controlPr>
            </control>
          </mc:Choice>
        </mc:AlternateContent>
        <mc:AlternateContent xmlns:mc="http://schemas.openxmlformats.org/markup-compatibility/2006">
          <mc:Choice Requires="x14">
            <control shapeId="2025482" r:id="rId14" name="Check Box 10">
              <controlPr defaultSize="0" autoFill="0" autoLine="0" autoPict="0">
                <anchor moveWithCells="1">
                  <from>
                    <xdr:col>6</xdr:col>
                    <xdr:colOff>457200</xdr:colOff>
                    <xdr:row>34</xdr:row>
                    <xdr:rowOff>66675</xdr:rowOff>
                  </from>
                  <to>
                    <xdr:col>6</xdr:col>
                    <xdr:colOff>657225</xdr:colOff>
                    <xdr:row>34</xdr:row>
                    <xdr:rowOff>276225</xdr:rowOff>
                  </to>
                </anchor>
              </controlPr>
            </control>
          </mc:Choice>
        </mc:AlternateContent>
        <mc:AlternateContent xmlns:mc="http://schemas.openxmlformats.org/markup-compatibility/2006">
          <mc:Choice Requires="x14">
            <control shapeId="2025483" r:id="rId15" name="Check Box 11">
              <controlPr defaultSize="0" autoFill="0" autoLine="0" autoPict="0">
                <anchor moveWithCells="1">
                  <from>
                    <xdr:col>9</xdr:col>
                    <xdr:colOff>409575</xdr:colOff>
                    <xdr:row>34</xdr:row>
                    <xdr:rowOff>66675</xdr:rowOff>
                  </from>
                  <to>
                    <xdr:col>10</xdr:col>
                    <xdr:colOff>228600</xdr:colOff>
                    <xdr:row>34</xdr:row>
                    <xdr:rowOff>228600</xdr:rowOff>
                  </to>
                </anchor>
              </controlPr>
            </control>
          </mc:Choice>
        </mc:AlternateContent>
      </controls>
    </mc:Choice>
  </mc:AlternateContent>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9" tint="-0.499984740745262"/>
    <pageSetUpPr fitToPage="1"/>
  </sheetPr>
  <dimension ref="B1:P39"/>
  <sheetViews>
    <sheetView rightToLeft="1" view="pageBreakPreview" zoomScale="85" zoomScaleNormal="85" zoomScaleSheetLayoutView="85"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1201</v>
      </c>
      <c r="G11" s="332"/>
      <c r="H11" s="332"/>
      <c r="I11" s="333"/>
      <c r="J11" s="331" t="s">
        <v>1215</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541</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6" ht="15" customHeight="1" x14ac:dyDescent="0.25">
      <c r="B17" s="385" t="s">
        <v>830</v>
      </c>
      <c r="C17" s="386"/>
      <c r="D17" s="386"/>
      <c r="E17" s="386"/>
      <c r="F17" s="386"/>
      <c r="G17" s="386"/>
      <c r="H17" s="386"/>
      <c r="I17" s="386"/>
      <c r="J17" s="386"/>
      <c r="K17" s="386"/>
      <c r="L17" s="386"/>
      <c r="M17" s="387"/>
    </row>
    <row r="18" spans="2:16" ht="15" customHeight="1" x14ac:dyDescent="0.25">
      <c r="B18" s="388"/>
      <c r="C18" s="389"/>
      <c r="D18" s="389"/>
      <c r="E18" s="389"/>
      <c r="F18" s="389"/>
      <c r="G18" s="389"/>
      <c r="H18" s="389"/>
      <c r="I18" s="389"/>
      <c r="J18" s="389"/>
      <c r="K18" s="389"/>
      <c r="L18" s="389"/>
      <c r="M18" s="390"/>
    </row>
    <row r="19" spans="2:16" ht="41.25" customHeight="1" thickBot="1" x14ac:dyDescent="0.3">
      <c r="B19" s="388"/>
      <c r="C19" s="389"/>
      <c r="D19" s="389"/>
      <c r="E19" s="389"/>
      <c r="F19" s="389"/>
      <c r="G19" s="389"/>
      <c r="H19" s="389"/>
      <c r="I19" s="389"/>
      <c r="J19" s="389"/>
      <c r="K19" s="389"/>
      <c r="L19" s="389"/>
      <c r="M19" s="390"/>
    </row>
    <row r="20" spans="2:16" ht="15" customHeight="1" x14ac:dyDescent="0.25">
      <c r="B20" s="391" t="s">
        <v>1202</v>
      </c>
      <c r="C20" s="392"/>
      <c r="D20" s="392"/>
      <c r="E20" s="392"/>
      <c r="F20" s="392"/>
      <c r="G20" s="392"/>
      <c r="H20" s="392"/>
      <c r="I20" s="392"/>
      <c r="J20" s="392"/>
      <c r="K20" s="392"/>
      <c r="L20" s="392"/>
      <c r="M20" s="393"/>
    </row>
    <row r="21" spans="2:16" ht="15" customHeight="1" x14ac:dyDescent="0.25">
      <c r="B21" s="394"/>
      <c r="C21" s="395"/>
      <c r="D21" s="395"/>
      <c r="E21" s="395"/>
      <c r="F21" s="395"/>
      <c r="G21" s="395"/>
      <c r="H21" s="395"/>
      <c r="I21" s="395"/>
      <c r="J21" s="395"/>
      <c r="K21" s="395"/>
      <c r="L21" s="395"/>
      <c r="M21" s="396"/>
    </row>
    <row r="22" spans="2:16" ht="15" customHeight="1" x14ac:dyDescent="0.25">
      <c r="B22" s="394"/>
      <c r="C22" s="395"/>
      <c r="D22" s="395"/>
      <c r="E22" s="395"/>
      <c r="F22" s="395"/>
      <c r="G22" s="395"/>
      <c r="H22" s="395"/>
      <c r="I22" s="395"/>
      <c r="J22" s="395"/>
      <c r="K22" s="395"/>
      <c r="L22" s="395"/>
      <c r="M22" s="396"/>
    </row>
    <row r="23" spans="2:16" ht="15.75" customHeight="1" x14ac:dyDescent="0.25">
      <c r="B23" s="394"/>
      <c r="C23" s="395"/>
      <c r="D23" s="395"/>
      <c r="E23" s="395"/>
      <c r="F23" s="395"/>
      <c r="G23" s="395"/>
      <c r="H23" s="395"/>
      <c r="I23" s="395"/>
      <c r="J23" s="395"/>
      <c r="K23" s="395"/>
      <c r="L23" s="395"/>
      <c r="M23" s="396"/>
    </row>
    <row r="24" spans="2:16" ht="51.75" customHeight="1" thickBot="1" x14ac:dyDescent="0.3">
      <c r="B24" s="394"/>
      <c r="C24" s="395"/>
      <c r="D24" s="395"/>
      <c r="E24" s="395"/>
      <c r="F24" s="395"/>
      <c r="G24" s="395"/>
      <c r="H24" s="395"/>
      <c r="I24" s="395"/>
      <c r="J24" s="395"/>
      <c r="K24" s="395"/>
      <c r="L24" s="395"/>
      <c r="M24" s="396"/>
    </row>
    <row r="25" spans="2:16" ht="31.5" customHeight="1" thickBot="1" x14ac:dyDescent="0.3">
      <c r="B25" s="299"/>
      <c r="C25" s="300"/>
      <c r="D25" s="300"/>
      <c r="E25" s="300"/>
      <c r="F25" s="300"/>
      <c r="G25" s="300"/>
      <c r="H25" s="300"/>
      <c r="I25" s="300"/>
      <c r="J25" s="300"/>
      <c r="K25" s="300"/>
      <c r="L25" s="300"/>
      <c r="M25" s="301"/>
    </row>
    <row r="26" spans="2:16" ht="15.75" customHeight="1" x14ac:dyDescent="0.25">
      <c r="B26" s="397" t="s">
        <v>9</v>
      </c>
      <c r="C26" s="399" t="s">
        <v>10</v>
      </c>
      <c r="D26" s="400"/>
      <c r="E26" s="399" t="s">
        <v>11</v>
      </c>
      <c r="F26" s="400"/>
      <c r="G26" s="400"/>
      <c r="H26" s="403"/>
      <c r="I26" s="399" t="s">
        <v>12</v>
      </c>
      <c r="J26" s="403"/>
      <c r="K26" s="399" t="s">
        <v>13</v>
      </c>
      <c r="L26" s="400"/>
      <c r="M26" s="403"/>
    </row>
    <row r="27" spans="2:16" ht="15.75" customHeight="1" thickBot="1" x14ac:dyDescent="0.3">
      <c r="B27" s="398"/>
      <c r="C27" s="401"/>
      <c r="D27" s="402"/>
      <c r="E27" s="401"/>
      <c r="F27" s="402"/>
      <c r="G27" s="402"/>
      <c r="H27" s="404"/>
      <c r="I27" s="401"/>
      <c r="J27" s="404"/>
      <c r="K27" s="401"/>
      <c r="L27" s="402"/>
      <c r="M27" s="404"/>
    </row>
    <row r="28" spans="2:16" ht="49.5" customHeight="1" x14ac:dyDescent="0.25">
      <c r="B28" s="405">
        <v>24</v>
      </c>
      <c r="C28" s="312" t="s">
        <v>14</v>
      </c>
      <c r="D28" s="313"/>
      <c r="E28" s="331" t="s">
        <v>832</v>
      </c>
      <c r="F28" s="332"/>
      <c r="G28" s="332"/>
      <c r="H28" s="333"/>
      <c r="I28" s="318" t="s">
        <v>1195</v>
      </c>
      <c r="J28" s="319"/>
      <c r="K28" s="322" t="s">
        <v>16</v>
      </c>
      <c r="L28" s="323"/>
      <c r="M28" s="324"/>
      <c r="P28">
        <v>569.15109599999994</v>
      </c>
    </row>
    <row r="29" spans="2:16" ht="57" customHeight="1" thickBot="1" x14ac:dyDescent="0.3">
      <c r="B29" s="406"/>
      <c r="C29" s="314"/>
      <c r="D29" s="315"/>
      <c r="E29" s="337"/>
      <c r="F29" s="338"/>
      <c r="G29" s="338"/>
      <c r="H29" s="339"/>
      <c r="I29" s="320"/>
      <c r="J29" s="321"/>
      <c r="K29" s="328"/>
      <c r="L29" s="329"/>
      <c r="M29" s="330"/>
    </row>
    <row r="30" spans="2:16" ht="37.5" customHeight="1" thickBot="1" x14ac:dyDescent="0.3">
      <c r="B30" s="382"/>
      <c r="C30" s="383"/>
      <c r="D30" s="383"/>
      <c r="E30" s="383"/>
      <c r="F30" s="383"/>
      <c r="G30" s="383"/>
      <c r="H30" s="383"/>
      <c r="I30" s="383"/>
      <c r="J30" s="383"/>
      <c r="K30" s="383"/>
      <c r="L30" s="383"/>
      <c r="M30" s="384"/>
    </row>
    <row r="31" spans="2:16" ht="18.75" customHeight="1" x14ac:dyDescent="0.25">
      <c r="B31" s="375" t="s">
        <v>17</v>
      </c>
      <c r="C31" s="376"/>
      <c r="D31" s="376"/>
      <c r="E31" s="377"/>
      <c r="F31" s="375" t="s">
        <v>18</v>
      </c>
      <c r="G31" s="376"/>
      <c r="H31" s="376"/>
      <c r="I31" s="377"/>
      <c r="J31" s="375" t="s">
        <v>19</v>
      </c>
      <c r="K31" s="376"/>
      <c r="L31" s="376"/>
      <c r="M31" s="377"/>
    </row>
    <row r="32" spans="2:16"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D39:E39"/>
    <mergeCell ref="B31:E32"/>
    <mergeCell ref="F31:I32"/>
    <mergeCell ref="J31:M32"/>
    <mergeCell ref="B33:E34"/>
    <mergeCell ref="F33:I34"/>
    <mergeCell ref="J33:M34"/>
  </mergeCells>
  <printOptions horizontalCentered="1" verticalCentered="1"/>
  <pageMargins left="0.25" right="0" top="0" bottom="0" header="0" footer="0"/>
  <pageSetup paperSize="9" scale="64" orientation="portrait" r:id="rId1"/>
  <colBreaks count="1" manualBreakCount="1">
    <brk id="13" max="1048575" man="1"/>
  </colBreaks>
  <drawing r:id="rId2"/>
  <legacyDrawing r:id="rId3"/>
  <oleObjects>
    <mc:AlternateContent xmlns:mc="http://schemas.openxmlformats.org/markup-compatibility/2006">
      <mc:Choice Requires="x14">
        <oleObject progId="PBrush" shapeId="2026501"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2026501" r:id="rId4"/>
      </mc:Fallback>
    </mc:AlternateContent>
  </oleObjects>
  <mc:AlternateContent xmlns:mc="http://schemas.openxmlformats.org/markup-compatibility/2006">
    <mc:Choice Requires="x14">
      <controls>
        <mc:AlternateContent xmlns:mc="http://schemas.openxmlformats.org/markup-compatibility/2006">
          <mc:Choice Requires="x14">
            <control shapeId="2026497" r:id="rId6" name="Check Box 1">
              <controlPr defaultSize="0" autoFill="0" autoLine="0" autoPict="0">
                <anchor moveWithCells="1">
                  <from>
                    <xdr:col>2</xdr:col>
                    <xdr:colOff>476250</xdr:colOff>
                    <xdr:row>34</xdr:row>
                    <xdr:rowOff>47625</xdr:rowOff>
                  </from>
                  <to>
                    <xdr:col>3</xdr:col>
                    <xdr:colOff>152400</xdr:colOff>
                    <xdr:row>34</xdr:row>
                    <xdr:rowOff>247650</xdr:rowOff>
                  </to>
                </anchor>
              </controlPr>
            </control>
          </mc:Choice>
        </mc:AlternateContent>
        <mc:AlternateContent xmlns:mc="http://schemas.openxmlformats.org/markup-compatibility/2006">
          <mc:Choice Requires="x14">
            <control shapeId="2026498"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2026499" r:id="rId8" name="Check Box 3">
              <controlPr defaultSize="0" autoFill="0" autoLine="0" autoPict="0">
                <anchor moveWithCells="1">
                  <from>
                    <xdr:col>7</xdr:col>
                    <xdr:colOff>1104900</xdr:colOff>
                    <xdr:row>34</xdr:row>
                    <xdr:rowOff>57150</xdr:rowOff>
                  </from>
                  <to>
                    <xdr:col>8</xdr:col>
                    <xdr:colOff>76200</xdr:colOff>
                    <xdr:row>34</xdr:row>
                    <xdr:rowOff>228600</xdr:rowOff>
                  </to>
                </anchor>
              </controlPr>
            </control>
          </mc:Choice>
        </mc:AlternateContent>
        <mc:AlternateContent xmlns:mc="http://schemas.openxmlformats.org/markup-compatibility/2006">
          <mc:Choice Requires="x14">
            <control shapeId="2026500" r:id="rId9" name="Check Box 4">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2026502" r:id="rId10" name="Check Box 6">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9" tint="-0.249977111117893"/>
  </sheetPr>
  <dimension ref="B1:AU33"/>
  <sheetViews>
    <sheetView rightToLeft="1" view="pageBreakPreview" topLeftCell="A4" zoomScale="10" zoomScaleNormal="100" zoomScaleSheetLayoutView="10" workbookViewId="0">
      <selection activeCell="A29" sqref="A29:XFD29"/>
    </sheetView>
  </sheetViews>
  <sheetFormatPr defaultRowHeight="23.25" x14ac:dyDescent="0.35"/>
  <cols>
    <col min="2" max="2" width="25.7109375" customWidth="1"/>
    <col min="3" max="3" width="32" customWidth="1"/>
    <col min="4" max="4" width="20.42578125" customWidth="1"/>
    <col min="5" max="5" width="44.5703125" customWidth="1"/>
    <col min="6" max="6" width="75" style="5" customWidth="1"/>
    <col min="7" max="7" width="156.5703125"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1192</v>
      </c>
      <c r="H2" s="520"/>
      <c r="I2" s="520"/>
      <c r="J2" s="520"/>
      <c r="K2" s="520"/>
      <c r="L2" s="440"/>
      <c r="M2" s="440"/>
      <c r="N2" s="440"/>
    </row>
    <row r="3" spans="2:47" ht="353.25" customHeight="1" thickBot="1" x14ac:dyDescent="0.3">
      <c r="B3" s="441"/>
      <c r="C3" s="441"/>
      <c r="D3" s="441"/>
      <c r="E3" s="441"/>
      <c r="F3" s="441"/>
      <c r="G3" s="521"/>
      <c r="H3" s="521"/>
      <c r="I3" s="521"/>
      <c r="J3" s="521"/>
      <c r="K3" s="521"/>
      <c r="L3" s="441"/>
      <c r="M3" s="441"/>
      <c r="N3" s="441"/>
    </row>
    <row r="4" spans="2:47" ht="181.5" customHeight="1" thickBot="1" x14ac:dyDescent="0.3">
      <c r="B4" s="522" t="s">
        <v>830</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180.7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165.75" customHeight="1" thickBot="1" x14ac:dyDescent="1.1499999999999999">
      <c r="B6" s="201" t="s">
        <v>9</v>
      </c>
      <c r="C6" s="434" t="s">
        <v>11</v>
      </c>
      <c r="D6" s="435"/>
      <c r="E6" s="435"/>
      <c r="F6" s="435"/>
      <c r="G6" s="436"/>
      <c r="H6" s="201" t="s">
        <v>122</v>
      </c>
      <c r="I6" s="201" t="s">
        <v>23</v>
      </c>
      <c r="J6" s="201" t="s">
        <v>24</v>
      </c>
      <c r="K6" s="201" t="s">
        <v>121</v>
      </c>
      <c r="L6" s="201" t="s">
        <v>183</v>
      </c>
      <c r="M6" s="201" t="s">
        <v>181</v>
      </c>
      <c r="N6" s="201" t="s">
        <v>124</v>
      </c>
    </row>
    <row r="7" spans="2:47" s="36" customFormat="1" ht="167.25" customHeight="1" thickBot="1" x14ac:dyDescent="1.1000000000000001">
      <c r="B7" s="42">
        <v>1</v>
      </c>
      <c r="C7" s="492" t="s">
        <v>161</v>
      </c>
      <c r="D7" s="493"/>
      <c r="E7" s="493"/>
      <c r="F7" s="494"/>
      <c r="G7" s="47" t="s">
        <v>1173</v>
      </c>
      <c r="H7" s="198">
        <v>45.869</v>
      </c>
      <c r="I7" s="101">
        <v>1</v>
      </c>
      <c r="J7" s="197" t="s">
        <v>160</v>
      </c>
      <c r="K7" s="197" t="s">
        <v>160</v>
      </c>
      <c r="L7" s="116">
        <v>0.86899999999999999</v>
      </c>
      <c r="M7" s="49">
        <v>45.869</v>
      </c>
      <c r="N7" s="97">
        <f t="shared" ref="N7:N27" si="0">ROUND(M7*I7-I7*L7,1)</f>
        <v>45</v>
      </c>
    </row>
    <row r="8" spans="2:47" s="36" customFormat="1" ht="174.95" customHeight="1" thickBot="1" x14ac:dyDescent="1.1000000000000001">
      <c r="B8" s="42">
        <v>2</v>
      </c>
      <c r="C8" s="555" t="s">
        <v>1174</v>
      </c>
      <c r="D8" s="492" t="s">
        <v>191</v>
      </c>
      <c r="E8" s="493"/>
      <c r="F8" s="493"/>
      <c r="G8" s="198" t="s">
        <v>100</v>
      </c>
      <c r="H8" s="45">
        <v>2.19</v>
      </c>
      <c r="I8" s="72">
        <v>2</v>
      </c>
      <c r="J8" s="70">
        <v>5486</v>
      </c>
      <c r="K8" s="70">
        <v>5486</v>
      </c>
      <c r="L8" s="46">
        <v>0</v>
      </c>
      <c r="M8" s="88">
        <f t="shared" ref="M8:M10" si="1">ROUNDUP(H8*K8/1000,1)</f>
        <v>12.1</v>
      </c>
      <c r="N8" s="97">
        <f t="shared" si="0"/>
        <v>24.2</v>
      </c>
    </row>
    <row r="9" spans="2:47" s="36" customFormat="1" ht="193.5" customHeight="1" thickBot="1" x14ac:dyDescent="1.1000000000000001">
      <c r="B9" s="42">
        <v>3</v>
      </c>
      <c r="C9" s="556"/>
      <c r="D9" s="492" t="s">
        <v>1175</v>
      </c>
      <c r="E9" s="493"/>
      <c r="F9" s="493"/>
      <c r="G9" s="198" t="s">
        <v>97</v>
      </c>
      <c r="H9" s="45">
        <v>0.93400000000000005</v>
      </c>
      <c r="I9" s="72">
        <v>1</v>
      </c>
      <c r="J9" s="70">
        <v>1794</v>
      </c>
      <c r="K9" s="70">
        <v>1794</v>
      </c>
      <c r="L9" s="46">
        <v>0</v>
      </c>
      <c r="M9" s="88">
        <f t="shared" si="1"/>
        <v>1.7000000000000002</v>
      </c>
      <c r="N9" s="97">
        <f t="shared" si="0"/>
        <v>1.7</v>
      </c>
    </row>
    <row r="10" spans="2:47" s="36" customFormat="1" ht="219.75" customHeight="1" thickBot="1" x14ac:dyDescent="1.1000000000000001">
      <c r="B10" s="42">
        <v>4</v>
      </c>
      <c r="C10" s="556"/>
      <c r="D10" s="492" t="s">
        <v>1176</v>
      </c>
      <c r="E10" s="493"/>
      <c r="F10" s="493"/>
      <c r="G10" s="198" t="s">
        <v>97</v>
      </c>
      <c r="H10" s="45">
        <v>0.93400000000000005</v>
      </c>
      <c r="I10" s="72">
        <v>2</v>
      </c>
      <c r="J10" s="70">
        <v>3124</v>
      </c>
      <c r="K10" s="70">
        <v>2983</v>
      </c>
      <c r="L10" s="46">
        <v>0</v>
      </c>
      <c r="M10" s="88">
        <f t="shared" si="1"/>
        <v>2.8000000000000003</v>
      </c>
      <c r="N10" s="97">
        <f t="shared" si="0"/>
        <v>5.6</v>
      </c>
    </row>
    <row r="11" spans="2:47" s="36" customFormat="1" ht="150" customHeight="1" thickBot="1" x14ac:dyDescent="1.1000000000000001">
      <c r="B11" s="42">
        <v>5</v>
      </c>
      <c r="C11" s="492" t="s">
        <v>203</v>
      </c>
      <c r="D11" s="493"/>
      <c r="E11" s="493"/>
      <c r="F11" s="494"/>
      <c r="G11" s="198" t="s">
        <v>182</v>
      </c>
      <c r="H11" s="45">
        <v>1.254</v>
      </c>
      <c r="I11" s="72">
        <v>6</v>
      </c>
      <c r="J11" s="70">
        <v>5460</v>
      </c>
      <c r="K11" s="70">
        <v>5460</v>
      </c>
      <c r="L11" s="46">
        <f>0.25*0.165</f>
        <v>4.1250000000000002E-2</v>
      </c>
      <c r="M11" s="40">
        <f>ROUNDUP(H11*K11/1000,2)</f>
        <v>6.85</v>
      </c>
      <c r="N11" s="97">
        <f t="shared" si="0"/>
        <v>40.9</v>
      </c>
    </row>
    <row r="12" spans="2:47" s="36" customFormat="1" ht="150" customHeight="1" thickBot="1" x14ac:dyDescent="1.1000000000000001">
      <c r="B12" s="42">
        <v>6</v>
      </c>
      <c r="C12" s="492" t="s">
        <v>516</v>
      </c>
      <c r="D12" s="493"/>
      <c r="E12" s="493"/>
      <c r="F12" s="494"/>
      <c r="G12" s="198" t="s">
        <v>914</v>
      </c>
      <c r="H12" s="45">
        <v>0.38119999999999998</v>
      </c>
      <c r="I12" s="72">
        <v>6</v>
      </c>
      <c r="J12" s="131" t="s">
        <v>514</v>
      </c>
      <c r="K12" s="131" t="s">
        <v>514</v>
      </c>
      <c r="L12" s="46">
        <f>0.165*0.25</f>
        <v>4.1250000000000002E-2</v>
      </c>
      <c r="M12" s="40">
        <f>H12</f>
        <v>0.38119999999999998</v>
      </c>
      <c r="N12" s="97">
        <f t="shared" si="0"/>
        <v>2</v>
      </c>
    </row>
    <row r="13" spans="2:47" s="96" customFormat="1" ht="174.95" customHeight="1" thickBot="1" x14ac:dyDescent="1.3">
      <c r="B13" s="42">
        <v>7</v>
      </c>
      <c r="C13" s="488" t="s">
        <v>1022</v>
      </c>
      <c r="D13" s="489"/>
      <c r="E13" s="489"/>
      <c r="F13" s="490"/>
      <c r="G13" s="199" t="s">
        <v>76</v>
      </c>
      <c r="H13" s="102">
        <v>1.22</v>
      </c>
      <c r="I13" s="72">
        <v>1</v>
      </c>
      <c r="J13" s="100">
        <v>7619</v>
      </c>
      <c r="K13" s="100">
        <v>7619</v>
      </c>
      <c r="L13" s="99">
        <v>0.252</v>
      </c>
      <c r="M13" s="98">
        <f t="shared" ref="M13" si="2">H13*K13/1000</f>
        <v>9.2951800000000002</v>
      </c>
      <c r="N13" s="97">
        <f t="shared" si="0"/>
        <v>9</v>
      </c>
    </row>
    <row r="14" spans="2:47" s="36" customFormat="1" ht="249.95" customHeight="1" thickBot="1" x14ac:dyDescent="1.1000000000000001">
      <c r="B14" s="42">
        <v>8</v>
      </c>
      <c r="C14" s="548" t="s">
        <v>1177</v>
      </c>
      <c r="D14" s="549"/>
      <c r="E14" s="549"/>
      <c r="F14" s="550"/>
      <c r="G14" s="198" t="s">
        <v>1178</v>
      </c>
      <c r="H14" s="164">
        <f>4*0.230811</f>
        <v>0.92324399999999995</v>
      </c>
      <c r="I14" s="165">
        <v>1</v>
      </c>
      <c r="J14" s="70" t="s">
        <v>160</v>
      </c>
      <c r="K14" s="70" t="s">
        <v>160</v>
      </c>
      <c r="L14" s="46">
        <f>2*0.308*0.302+4*0.21*0.3</f>
        <v>0.43803199999999998</v>
      </c>
      <c r="M14" s="40">
        <f>H14*I14</f>
        <v>0.92324399999999995</v>
      </c>
      <c r="N14" s="97">
        <f t="shared" si="0"/>
        <v>0.5</v>
      </c>
    </row>
    <row r="15" spans="2:47" s="36" customFormat="1" ht="249.95" customHeight="1" thickBot="1" x14ac:dyDescent="1.1000000000000001">
      <c r="B15" s="42">
        <v>9</v>
      </c>
      <c r="C15" s="548" t="s">
        <v>1179</v>
      </c>
      <c r="D15" s="549"/>
      <c r="E15" s="549"/>
      <c r="F15" s="550"/>
      <c r="G15" s="198" t="s">
        <v>1180</v>
      </c>
      <c r="H15" s="164">
        <v>0.92300000000000004</v>
      </c>
      <c r="I15" s="165">
        <v>1</v>
      </c>
      <c r="J15" s="70" t="s">
        <v>160</v>
      </c>
      <c r="K15" s="70" t="s">
        <v>160</v>
      </c>
      <c r="L15" s="46">
        <v>0.43803199999999998</v>
      </c>
      <c r="M15" s="40">
        <f>H15*I15</f>
        <v>0.92300000000000004</v>
      </c>
      <c r="N15" s="97">
        <f t="shared" si="0"/>
        <v>0.5</v>
      </c>
    </row>
    <row r="16" spans="2:47" s="96" customFormat="1" ht="174.95" customHeight="1" thickBot="1" x14ac:dyDescent="1.3">
      <c r="B16" s="42">
        <v>10</v>
      </c>
      <c r="C16" s="488" t="s">
        <v>1181</v>
      </c>
      <c r="D16" s="489"/>
      <c r="E16" s="489"/>
      <c r="F16" s="490"/>
      <c r="G16" s="199" t="s">
        <v>35</v>
      </c>
      <c r="H16" s="102">
        <v>0.94399999999999995</v>
      </c>
      <c r="I16" s="72">
        <v>1</v>
      </c>
      <c r="J16" s="100">
        <v>2415</v>
      </c>
      <c r="K16" s="100">
        <v>2253</v>
      </c>
      <c r="L16" s="99">
        <v>0</v>
      </c>
      <c r="M16" s="98">
        <f>H16*K16/1000</f>
        <v>2.1268319999999998</v>
      </c>
      <c r="N16" s="97">
        <f t="shared" si="0"/>
        <v>2.1</v>
      </c>
    </row>
    <row r="17" spans="2:18" s="96" customFormat="1" ht="174.95" customHeight="1" thickBot="1" x14ac:dyDescent="1.3">
      <c r="B17" s="42">
        <v>11</v>
      </c>
      <c r="C17" s="488" t="s">
        <v>1106</v>
      </c>
      <c r="D17" s="489"/>
      <c r="E17" s="489"/>
      <c r="F17" s="490"/>
      <c r="G17" s="199" t="s">
        <v>35</v>
      </c>
      <c r="H17" s="102">
        <v>0.94399999999999995</v>
      </c>
      <c r="I17" s="72">
        <v>1</v>
      </c>
      <c r="J17" s="100">
        <v>1510</v>
      </c>
      <c r="K17" s="100">
        <v>1510</v>
      </c>
      <c r="L17" s="99">
        <v>0</v>
      </c>
      <c r="M17" s="98">
        <f>H17*K17/1000</f>
        <v>1.4254399999999998</v>
      </c>
      <c r="N17" s="97">
        <f t="shared" si="0"/>
        <v>1.4</v>
      </c>
    </row>
    <row r="18" spans="2:18" s="96" customFormat="1" ht="174.95" customHeight="1" thickBot="1" x14ac:dyDescent="1.3">
      <c r="B18" s="42">
        <v>12</v>
      </c>
      <c r="C18" s="488" t="s">
        <v>1105</v>
      </c>
      <c r="D18" s="489"/>
      <c r="E18" s="489"/>
      <c r="F18" s="490"/>
      <c r="G18" s="199" t="s">
        <v>35</v>
      </c>
      <c r="H18" s="102">
        <v>0.94399999999999995</v>
      </c>
      <c r="I18" s="72">
        <v>1</v>
      </c>
      <c r="J18" s="100">
        <v>1827</v>
      </c>
      <c r="K18" s="100">
        <v>1735</v>
      </c>
      <c r="L18" s="99">
        <v>0</v>
      </c>
      <c r="M18" s="98">
        <f>H18*K18/1000</f>
        <v>1.63784</v>
      </c>
      <c r="N18" s="97">
        <f t="shared" si="0"/>
        <v>1.6</v>
      </c>
    </row>
    <row r="19" spans="2:18" s="96" customFormat="1" ht="201" customHeight="1" thickBot="1" x14ac:dyDescent="1.3">
      <c r="B19" s="42">
        <v>13</v>
      </c>
      <c r="C19" s="551" t="s">
        <v>1182</v>
      </c>
      <c r="D19" s="489"/>
      <c r="E19" s="489"/>
      <c r="F19" s="490"/>
      <c r="G19" s="199" t="s">
        <v>27</v>
      </c>
      <c r="H19" s="45">
        <v>1.8280000000000001</v>
      </c>
      <c r="I19" s="72">
        <v>1</v>
      </c>
      <c r="J19" s="100">
        <v>5180</v>
      </c>
      <c r="K19" s="100">
        <v>5180</v>
      </c>
      <c r="L19" s="46">
        <v>0</v>
      </c>
      <c r="M19" s="98">
        <f>K19*H19/1000</f>
        <v>9.4690400000000015</v>
      </c>
      <c r="N19" s="97">
        <f t="shared" si="0"/>
        <v>9.5</v>
      </c>
    </row>
    <row r="20" spans="2:18" s="96" customFormat="1" ht="208.5" customHeight="1" thickBot="1" x14ac:dyDescent="1.3">
      <c r="B20" s="42">
        <v>14</v>
      </c>
      <c r="C20" s="551" t="s">
        <v>1183</v>
      </c>
      <c r="D20" s="489"/>
      <c r="E20" s="489"/>
      <c r="F20" s="490"/>
      <c r="G20" s="199" t="s">
        <v>27</v>
      </c>
      <c r="H20" s="45">
        <v>1.8280000000000001</v>
      </c>
      <c r="I20" s="72">
        <v>1</v>
      </c>
      <c r="J20" s="100">
        <v>5180</v>
      </c>
      <c r="K20" s="100">
        <v>5180</v>
      </c>
      <c r="L20" s="46">
        <f>0.8*0.308</f>
        <v>0.24640000000000001</v>
      </c>
      <c r="M20" s="98">
        <f>K20*H20/1000</f>
        <v>9.4690400000000015</v>
      </c>
      <c r="N20" s="97">
        <f t="shared" si="0"/>
        <v>9.1999999999999993</v>
      </c>
    </row>
    <row r="21" spans="2:18" s="96" customFormat="1" ht="174.95" customHeight="1" thickBot="1" x14ac:dyDescent="1.3">
      <c r="B21" s="42">
        <v>15</v>
      </c>
      <c r="C21" s="488" t="s">
        <v>1184</v>
      </c>
      <c r="D21" s="489"/>
      <c r="E21" s="489"/>
      <c r="F21" s="490"/>
      <c r="G21" s="199" t="s">
        <v>35</v>
      </c>
      <c r="H21" s="102">
        <v>0.94399999999999995</v>
      </c>
      <c r="I21" s="72">
        <v>1</v>
      </c>
      <c r="J21" s="100">
        <v>1127</v>
      </c>
      <c r="K21" s="100">
        <v>1046</v>
      </c>
      <c r="L21" s="99">
        <v>0</v>
      </c>
      <c r="M21" s="98">
        <f>H21*K21/1000</f>
        <v>0.98742399999999997</v>
      </c>
      <c r="N21" s="97">
        <f t="shared" si="0"/>
        <v>1</v>
      </c>
    </row>
    <row r="22" spans="2:18" s="96" customFormat="1" ht="174.95" customHeight="1" thickBot="1" x14ac:dyDescent="1.3">
      <c r="B22" s="42">
        <v>16</v>
      </c>
      <c r="C22" s="488" t="s">
        <v>1185</v>
      </c>
      <c r="D22" s="489"/>
      <c r="E22" s="489"/>
      <c r="F22" s="490"/>
      <c r="G22" s="199" t="s">
        <v>35</v>
      </c>
      <c r="H22" s="102">
        <v>0.94399999999999995</v>
      </c>
      <c r="I22" s="72">
        <v>1</v>
      </c>
      <c r="J22" s="100">
        <v>1112</v>
      </c>
      <c r="K22" s="100">
        <f>(1094+964)/2</f>
        <v>1029</v>
      </c>
      <c r="L22" s="99">
        <v>0</v>
      </c>
      <c r="M22" s="98">
        <f>H22*K22/1000</f>
        <v>0.97137600000000002</v>
      </c>
      <c r="N22" s="97">
        <f t="shared" si="0"/>
        <v>1</v>
      </c>
    </row>
    <row r="23" spans="2:18" s="96" customFormat="1" ht="174.95" customHeight="1" thickBot="1" x14ac:dyDescent="1.3">
      <c r="B23" s="42">
        <v>17</v>
      </c>
      <c r="C23" s="488" t="s">
        <v>1186</v>
      </c>
      <c r="D23" s="489"/>
      <c r="E23" s="489"/>
      <c r="F23" s="490"/>
      <c r="G23" s="199" t="s">
        <v>35</v>
      </c>
      <c r="H23" s="102">
        <v>0.94399999999999995</v>
      </c>
      <c r="I23" s="72">
        <v>1</v>
      </c>
      <c r="J23" s="100">
        <v>1814</v>
      </c>
      <c r="K23" s="100">
        <v>1814</v>
      </c>
      <c r="L23" s="99">
        <v>0</v>
      </c>
      <c r="M23" s="98">
        <f>H23*K23/1000</f>
        <v>1.7124159999999999</v>
      </c>
      <c r="N23" s="97">
        <f t="shared" si="0"/>
        <v>1.7</v>
      </c>
    </row>
    <row r="24" spans="2:18" s="96" customFormat="1" ht="174.95" customHeight="1" thickBot="1" x14ac:dyDescent="1.3">
      <c r="B24" s="42">
        <v>18</v>
      </c>
      <c r="C24" s="488" t="s">
        <v>1108</v>
      </c>
      <c r="D24" s="489"/>
      <c r="E24" s="489"/>
      <c r="F24" s="490"/>
      <c r="G24" s="199" t="s">
        <v>29</v>
      </c>
      <c r="H24" s="102">
        <v>1.284</v>
      </c>
      <c r="I24" s="72">
        <v>1</v>
      </c>
      <c r="J24" s="100">
        <v>1510</v>
      </c>
      <c r="K24" s="100">
        <v>1510</v>
      </c>
      <c r="L24" s="99">
        <v>0</v>
      </c>
      <c r="M24" s="98">
        <f>H24*K24/1000</f>
        <v>1.9388400000000001</v>
      </c>
      <c r="N24" s="97">
        <f t="shared" si="0"/>
        <v>1.9</v>
      </c>
    </row>
    <row r="25" spans="2:18" s="96" customFormat="1" ht="174.95" customHeight="1" thickBot="1" x14ac:dyDescent="1.3">
      <c r="B25" s="42">
        <v>19</v>
      </c>
      <c r="C25" s="488" t="s">
        <v>1187</v>
      </c>
      <c r="D25" s="489"/>
      <c r="E25" s="489"/>
      <c r="F25" s="490"/>
      <c r="G25" s="199" t="s">
        <v>35</v>
      </c>
      <c r="H25" s="102">
        <v>0.94399999999999995</v>
      </c>
      <c r="I25" s="72">
        <v>1</v>
      </c>
      <c r="J25" s="100">
        <v>2383</v>
      </c>
      <c r="K25" s="100">
        <v>2251</v>
      </c>
      <c r="L25" s="99">
        <v>0</v>
      </c>
      <c r="M25" s="98">
        <f>H25*K25/1000</f>
        <v>2.1249440000000002</v>
      </c>
      <c r="N25" s="97">
        <f t="shared" si="0"/>
        <v>2.1</v>
      </c>
    </row>
    <row r="26" spans="2:18" s="96" customFormat="1" ht="174.95" customHeight="1" thickBot="1" x14ac:dyDescent="1.3">
      <c r="B26" s="42">
        <v>20</v>
      </c>
      <c r="C26" s="488" t="s">
        <v>1019</v>
      </c>
      <c r="D26" s="489"/>
      <c r="E26" s="489"/>
      <c r="F26" s="490"/>
      <c r="G26" s="199" t="s">
        <v>76</v>
      </c>
      <c r="H26" s="102">
        <v>1.22</v>
      </c>
      <c r="I26" s="72">
        <v>1</v>
      </c>
      <c r="J26" s="100">
        <v>7619</v>
      </c>
      <c r="K26" s="100">
        <v>7619</v>
      </c>
      <c r="L26" s="99">
        <v>0.252</v>
      </c>
      <c r="M26" s="98">
        <f t="shared" ref="M26" si="3">H26*K26/1000</f>
        <v>9.2951800000000002</v>
      </c>
      <c r="N26" s="97">
        <f t="shared" si="0"/>
        <v>9</v>
      </c>
    </row>
    <row r="27" spans="2:18" s="36" customFormat="1" ht="178.5" customHeight="1" thickBot="1" x14ac:dyDescent="1.1000000000000001">
      <c r="B27" s="42">
        <v>21</v>
      </c>
      <c r="C27" s="548" t="s">
        <v>1188</v>
      </c>
      <c r="D27" s="549"/>
      <c r="E27" s="549"/>
      <c r="F27" s="549"/>
      <c r="G27" s="550"/>
      <c r="H27" s="164">
        <f>0.8*0.8</f>
        <v>0.64000000000000012</v>
      </c>
      <c r="I27" s="165">
        <v>1</v>
      </c>
      <c r="J27" s="70" t="s">
        <v>160</v>
      </c>
      <c r="K27" s="70" t="s">
        <v>160</v>
      </c>
      <c r="L27" s="46">
        <v>0.24640000000000001</v>
      </c>
      <c r="M27" s="40">
        <f>H27*I27</f>
        <v>0.64000000000000012</v>
      </c>
      <c r="N27" s="97">
        <f t="shared" si="0"/>
        <v>0.4</v>
      </c>
    </row>
    <row r="28" spans="2:18" s="50" customFormat="1" ht="148.5" customHeight="1" thickBot="1" x14ac:dyDescent="1.1000000000000001">
      <c r="B28" s="458" t="s">
        <v>30</v>
      </c>
      <c r="C28" s="459"/>
      <c r="D28" s="459"/>
      <c r="E28" s="459"/>
      <c r="F28" s="459"/>
      <c r="G28" s="459"/>
      <c r="H28" s="459"/>
      <c r="I28" s="459"/>
      <c r="J28" s="459"/>
      <c r="K28" s="459"/>
      <c r="L28" s="459"/>
      <c r="M28" s="460"/>
      <c r="N28" s="95">
        <f>SUM(N7:N27)</f>
        <v>170.29999999999998</v>
      </c>
    </row>
    <row r="29" spans="2:18" s="50" customFormat="1" ht="221.25" customHeight="1" thickBot="1" x14ac:dyDescent="1.1000000000000001">
      <c r="B29" s="513" t="s">
        <v>53</v>
      </c>
      <c r="C29" s="513"/>
      <c r="D29" s="513"/>
      <c r="E29" s="513"/>
      <c r="F29" s="513"/>
      <c r="G29" s="513"/>
      <c r="H29" s="513"/>
      <c r="I29" s="513"/>
      <c r="J29" s="513"/>
      <c r="K29" s="513"/>
      <c r="L29" s="513"/>
      <c r="M29" s="513"/>
      <c r="N29" s="88">
        <f>ROUND(N28*2,1)</f>
        <v>340.6</v>
      </c>
    </row>
    <row r="30" spans="2:18" s="200" customFormat="1" ht="189.75" customHeight="1" x14ac:dyDescent="0.25">
      <c r="B30" s="422" t="s">
        <v>320</v>
      </c>
      <c r="C30" s="422"/>
      <c r="D30" s="422"/>
      <c r="E30" s="422"/>
      <c r="F30" s="422"/>
      <c r="G30" s="422"/>
      <c r="H30" s="422"/>
      <c r="I30" s="422" t="s">
        <v>319</v>
      </c>
      <c r="J30" s="422"/>
      <c r="K30" s="422"/>
      <c r="L30" s="422"/>
      <c r="M30" s="422"/>
      <c r="N30" s="422"/>
    </row>
    <row r="31" spans="2:18" s="51" customFormat="1" ht="409.5" customHeight="1" thickBot="1" x14ac:dyDescent="1.1499999999999999">
      <c r="B31" s="423"/>
      <c r="C31" s="423"/>
      <c r="D31" s="423"/>
      <c r="E31" s="423"/>
      <c r="F31" s="423"/>
      <c r="G31" s="423"/>
      <c r="H31" s="423"/>
      <c r="I31" s="423"/>
      <c r="J31" s="423"/>
      <c r="K31" s="423"/>
      <c r="L31" s="423"/>
      <c r="M31" s="423"/>
      <c r="N31" s="423"/>
    </row>
    <row r="32" spans="2:18" s="58" customFormat="1" ht="129.75" customHeight="1" thickBot="1" x14ac:dyDescent="1.1499999999999999">
      <c r="B32" s="53" t="s">
        <v>45</v>
      </c>
      <c r="C32" s="54"/>
      <c r="D32" s="54"/>
      <c r="E32" s="54"/>
      <c r="F32" s="54"/>
      <c r="G32" s="54"/>
      <c r="H32" s="54"/>
      <c r="I32" s="54"/>
      <c r="J32" s="54"/>
      <c r="K32" s="54"/>
      <c r="L32" s="54"/>
      <c r="M32" s="54"/>
      <c r="N32" s="55"/>
      <c r="O32" s="56"/>
      <c r="P32" s="68"/>
      <c r="Q32" s="35"/>
      <c r="R32" s="35"/>
    </row>
    <row r="33" s="51" customFormat="1" ht="174.95" customHeight="1" x14ac:dyDescent="1.1000000000000001"/>
  </sheetData>
  <mergeCells count="32">
    <mergeCell ref="B30:H31"/>
    <mergeCell ref="I30:N31"/>
    <mergeCell ref="B29:M29"/>
    <mergeCell ref="C18:F18"/>
    <mergeCell ref="C19:F19"/>
    <mergeCell ref="C20:F20"/>
    <mergeCell ref="C21:F21"/>
    <mergeCell ref="C22:F22"/>
    <mergeCell ref="C23:F23"/>
    <mergeCell ref="C24:F24"/>
    <mergeCell ref="C25:F25"/>
    <mergeCell ref="C26:F26"/>
    <mergeCell ref="C27:G27"/>
    <mergeCell ref="B28:M28"/>
    <mergeCell ref="C17:F17"/>
    <mergeCell ref="C7:F7"/>
    <mergeCell ref="C8:C10"/>
    <mergeCell ref="D8:F8"/>
    <mergeCell ref="D9:F9"/>
    <mergeCell ref="D10:F10"/>
    <mergeCell ref="C11:F11"/>
    <mergeCell ref="C12:F12"/>
    <mergeCell ref="C13:F13"/>
    <mergeCell ref="C14:F14"/>
    <mergeCell ref="C15:F15"/>
    <mergeCell ref="C16:F16"/>
    <mergeCell ref="C6:G6"/>
    <mergeCell ref="B2:F3"/>
    <mergeCell ref="G2:K3"/>
    <mergeCell ref="L2:N3"/>
    <mergeCell ref="B4:N4"/>
    <mergeCell ref="B5:N5"/>
  </mergeCells>
  <printOptions horizontalCentered="1"/>
  <pageMargins left="0.25" right="0.25" top="1" bottom="1" header="0.5" footer="0.255"/>
  <pageSetup paperSize="9" scale="10" orientation="portrait" r:id="rId1"/>
  <drawing r:id="rId2"/>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tint="-0.499984740745262"/>
    <pageSetUpPr fitToPage="1"/>
  </sheetPr>
  <dimension ref="B1:O35"/>
  <sheetViews>
    <sheetView rightToLeft="1" view="pageBreakPreview" zoomScale="80" zoomScaleNormal="85" zoomScaleSheetLayoutView="80" workbookViewId="0">
      <selection activeCell="U34" sqref="U34"/>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1198</v>
      </c>
      <c r="G11" s="332"/>
      <c r="H11" s="332"/>
      <c r="I11" s="333"/>
      <c r="J11" s="331" t="s">
        <v>1215</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541</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827</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1200</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15.75" customHeight="1" thickBot="1" x14ac:dyDescent="0.3">
      <c r="B27" s="398"/>
      <c r="C27" s="401"/>
      <c r="D27" s="402"/>
      <c r="E27" s="401"/>
      <c r="F27" s="402"/>
      <c r="G27" s="402"/>
      <c r="H27" s="404"/>
      <c r="I27" s="401"/>
      <c r="J27" s="404"/>
      <c r="K27" s="401"/>
      <c r="L27" s="402"/>
      <c r="M27" s="404"/>
    </row>
    <row r="28" spans="2:15" ht="36" customHeight="1" x14ac:dyDescent="0.25">
      <c r="B28" s="405">
        <v>21</v>
      </c>
      <c r="C28" s="312">
        <v>641903122</v>
      </c>
      <c r="D28" s="313"/>
      <c r="E28" s="322" t="s">
        <v>828</v>
      </c>
      <c r="F28" s="323"/>
      <c r="G28" s="323"/>
      <c r="H28" s="324"/>
      <c r="I28" s="318" t="s">
        <v>1199</v>
      </c>
      <c r="J28" s="319"/>
      <c r="K28" s="322" t="s">
        <v>16</v>
      </c>
      <c r="L28" s="323"/>
      <c r="M28" s="324"/>
    </row>
    <row r="29" spans="2:15" ht="57" customHeight="1" thickBot="1" x14ac:dyDescent="0.3">
      <c r="B29" s="406"/>
      <c r="C29" s="314"/>
      <c r="D29" s="315"/>
      <c r="E29" s="328"/>
      <c r="F29" s="329"/>
      <c r="G29" s="329"/>
      <c r="H29" s="330"/>
      <c r="I29" s="320"/>
      <c r="J29" s="321"/>
      <c r="K29" s="328"/>
      <c r="L29" s="329"/>
      <c r="M29" s="330"/>
      <c r="O29" s="108"/>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5.5" customHeight="1" thickBot="1" x14ac:dyDescent="0.3">
      <c r="B35" s="370" t="s">
        <v>47</v>
      </c>
      <c r="C35" s="371"/>
      <c r="D35" s="371"/>
      <c r="E35" s="371"/>
      <c r="F35" s="371"/>
      <c r="G35" s="371"/>
      <c r="H35" s="371"/>
      <c r="I35" s="371"/>
      <c r="J35" s="371"/>
      <c r="K35" s="371"/>
      <c r="L35" s="371"/>
      <c r="M35" s="372"/>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2027521"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2027521" r:id="rId4"/>
      </mc:Fallback>
    </mc:AlternateContent>
  </oleObjects>
  <mc:AlternateContent xmlns:mc="http://schemas.openxmlformats.org/markup-compatibility/2006">
    <mc:Choice Requires="x14">
      <controls>
        <mc:AlternateContent xmlns:mc="http://schemas.openxmlformats.org/markup-compatibility/2006">
          <mc:Choice Requires="x14">
            <control shapeId="2027522"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2027523"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2027524"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2027525"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2027526"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9" tint="-0.249977111117893"/>
  </sheetPr>
  <dimension ref="B1:AU33"/>
  <sheetViews>
    <sheetView rightToLeft="1" view="pageBreakPreview" topLeftCell="A13" zoomScale="20" zoomScaleNormal="100" zoomScaleSheetLayoutView="20" workbookViewId="0">
      <selection activeCell="A29" sqref="A29:XFD29"/>
    </sheetView>
  </sheetViews>
  <sheetFormatPr defaultRowHeight="23.25" x14ac:dyDescent="0.35"/>
  <cols>
    <col min="2" max="2" width="25.7109375" customWidth="1"/>
    <col min="3" max="3" width="32" customWidth="1"/>
    <col min="4" max="4" width="20.42578125" customWidth="1"/>
    <col min="5" max="5" width="44.5703125" customWidth="1"/>
    <col min="6" max="6" width="75" style="5" customWidth="1"/>
    <col min="7" max="7" width="156.5703125"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1193</v>
      </c>
      <c r="H2" s="520"/>
      <c r="I2" s="520"/>
      <c r="J2" s="520"/>
      <c r="K2" s="520"/>
      <c r="L2" s="440"/>
      <c r="M2" s="440"/>
      <c r="N2" s="440"/>
    </row>
    <row r="3" spans="2:47" ht="353.25" customHeight="1" thickBot="1" x14ac:dyDescent="0.3">
      <c r="B3" s="441"/>
      <c r="C3" s="441"/>
      <c r="D3" s="441"/>
      <c r="E3" s="441"/>
      <c r="F3" s="441"/>
      <c r="G3" s="521"/>
      <c r="H3" s="521"/>
      <c r="I3" s="521"/>
      <c r="J3" s="521"/>
      <c r="K3" s="521"/>
      <c r="L3" s="441"/>
      <c r="M3" s="441"/>
      <c r="N3" s="441"/>
    </row>
    <row r="4" spans="2:47" ht="181.5" customHeight="1" thickBot="1" x14ac:dyDescent="0.3">
      <c r="B4" s="523" t="s">
        <v>55</v>
      </c>
      <c r="C4" s="524"/>
      <c r="D4" s="524"/>
      <c r="E4" s="524"/>
      <c r="F4" s="524"/>
      <c r="G4" s="524"/>
      <c r="H4" s="524"/>
      <c r="I4" s="524"/>
      <c r="J4" s="524"/>
      <c r="K4" s="524"/>
      <c r="L4" s="524"/>
      <c r="M4" s="524"/>
      <c r="N4" s="525"/>
      <c r="V4" s="6"/>
      <c r="W4" s="6"/>
      <c r="X4" s="6"/>
      <c r="Y4" s="6"/>
      <c r="Z4" s="6"/>
      <c r="AA4" s="6"/>
      <c r="AB4" s="6"/>
      <c r="AC4" s="6"/>
      <c r="AD4" s="6"/>
      <c r="AE4" s="6"/>
      <c r="AF4" s="6"/>
      <c r="AG4" s="6"/>
      <c r="AH4" s="6"/>
      <c r="AI4" s="6"/>
      <c r="AJ4" s="6"/>
      <c r="AK4" s="6"/>
      <c r="AL4" s="6"/>
      <c r="AM4" s="6"/>
      <c r="AN4" s="6"/>
      <c r="AO4" s="6"/>
      <c r="AP4" s="6"/>
      <c r="AQ4" s="6"/>
      <c r="AR4" s="6"/>
      <c r="AS4" s="6"/>
      <c r="AT4" s="6"/>
      <c r="AU4" s="6"/>
    </row>
    <row r="5" spans="2:47" ht="180.7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165.75" customHeight="1" thickBot="1" x14ac:dyDescent="1.1499999999999999">
      <c r="B6" s="201" t="s">
        <v>9</v>
      </c>
      <c r="C6" s="434" t="s">
        <v>11</v>
      </c>
      <c r="D6" s="435"/>
      <c r="E6" s="435"/>
      <c r="F6" s="435"/>
      <c r="G6" s="436"/>
      <c r="H6" s="201" t="s">
        <v>122</v>
      </c>
      <c r="I6" s="201" t="s">
        <v>23</v>
      </c>
      <c r="J6" s="201" t="s">
        <v>24</v>
      </c>
      <c r="K6" s="201" t="s">
        <v>121</v>
      </c>
      <c r="L6" s="201" t="s">
        <v>183</v>
      </c>
      <c r="M6" s="201" t="s">
        <v>181</v>
      </c>
      <c r="N6" s="201" t="s">
        <v>124</v>
      </c>
    </row>
    <row r="7" spans="2:47" s="36" customFormat="1" ht="167.25" customHeight="1" thickBot="1" x14ac:dyDescent="1.1000000000000001">
      <c r="B7" s="42">
        <v>1</v>
      </c>
      <c r="C7" s="492" t="s">
        <v>161</v>
      </c>
      <c r="D7" s="493"/>
      <c r="E7" s="493"/>
      <c r="F7" s="494"/>
      <c r="G7" s="47" t="s">
        <v>1173</v>
      </c>
      <c r="H7" s="198">
        <v>9.6280000000000001</v>
      </c>
      <c r="I7" s="101">
        <v>1</v>
      </c>
      <c r="J7" s="197" t="s">
        <v>160</v>
      </c>
      <c r="K7" s="197" t="s">
        <v>160</v>
      </c>
      <c r="L7" s="116">
        <v>1.575</v>
      </c>
      <c r="M7" s="49">
        <v>9.6280000000000001</v>
      </c>
      <c r="N7" s="97">
        <f t="shared" ref="N7:N27" si="0">ROUND(M7*I7-I7*L7,1)</f>
        <v>8.1</v>
      </c>
    </row>
    <row r="8" spans="2:47" s="36" customFormat="1" ht="174.95" customHeight="1" thickBot="1" x14ac:dyDescent="1.1000000000000001">
      <c r="B8" s="42">
        <v>2</v>
      </c>
      <c r="C8" s="555" t="s">
        <v>1174</v>
      </c>
      <c r="D8" s="492" t="s">
        <v>191</v>
      </c>
      <c r="E8" s="493"/>
      <c r="F8" s="493"/>
      <c r="G8" s="198" t="s">
        <v>100</v>
      </c>
      <c r="H8" s="45">
        <v>2.19</v>
      </c>
      <c r="I8" s="72">
        <v>0</v>
      </c>
      <c r="J8" s="70">
        <v>5486</v>
      </c>
      <c r="K8" s="70">
        <v>5486</v>
      </c>
      <c r="L8" s="46">
        <v>0</v>
      </c>
      <c r="M8" s="88">
        <f t="shared" ref="M8:M10" si="1">ROUNDUP(H8*K8/1000,1)</f>
        <v>12.1</v>
      </c>
      <c r="N8" s="97">
        <f t="shared" si="0"/>
        <v>0</v>
      </c>
    </row>
    <row r="9" spans="2:47" s="36" customFormat="1" ht="193.5" customHeight="1" thickBot="1" x14ac:dyDescent="1.1000000000000001">
      <c r="B9" s="42">
        <v>3</v>
      </c>
      <c r="C9" s="556"/>
      <c r="D9" s="492" t="s">
        <v>1175</v>
      </c>
      <c r="E9" s="493"/>
      <c r="F9" s="493"/>
      <c r="G9" s="198" t="s">
        <v>97</v>
      </c>
      <c r="H9" s="45">
        <v>0.93400000000000005</v>
      </c>
      <c r="I9" s="72">
        <v>1</v>
      </c>
      <c r="J9" s="70">
        <v>1794</v>
      </c>
      <c r="K9" s="70">
        <v>1794</v>
      </c>
      <c r="L9" s="46">
        <v>0</v>
      </c>
      <c r="M9" s="88">
        <f t="shared" si="1"/>
        <v>1.7000000000000002</v>
      </c>
      <c r="N9" s="97">
        <f t="shared" si="0"/>
        <v>1.7</v>
      </c>
    </row>
    <row r="10" spans="2:47" s="36" customFormat="1" ht="219.75" customHeight="1" thickBot="1" x14ac:dyDescent="1.1000000000000001">
      <c r="B10" s="42">
        <v>4</v>
      </c>
      <c r="C10" s="556"/>
      <c r="D10" s="492" t="s">
        <v>1176</v>
      </c>
      <c r="E10" s="493"/>
      <c r="F10" s="493"/>
      <c r="G10" s="198" t="s">
        <v>97</v>
      </c>
      <c r="H10" s="45">
        <v>0.93400000000000005</v>
      </c>
      <c r="I10" s="72">
        <v>2</v>
      </c>
      <c r="J10" s="70">
        <v>3124</v>
      </c>
      <c r="K10" s="70">
        <v>2983</v>
      </c>
      <c r="L10" s="46">
        <v>0</v>
      </c>
      <c r="M10" s="88">
        <f t="shared" si="1"/>
        <v>2.8000000000000003</v>
      </c>
      <c r="N10" s="97">
        <f t="shared" si="0"/>
        <v>5.6</v>
      </c>
    </row>
    <row r="11" spans="2:47" s="36" customFormat="1" ht="150" customHeight="1" thickBot="1" x14ac:dyDescent="1.1000000000000001">
      <c r="B11" s="42">
        <v>5</v>
      </c>
      <c r="C11" s="492" t="s">
        <v>203</v>
      </c>
      <c r="D11" s="493"/>
      <c r="E11" s="493"/>
      <c r="F11" s="494"/>
      <c r="G11" s="198" t="s">
        <v>182</v>
      </c>
      <c r="H11" s="45">
        <v>1.254</v>
      </c>
      <c r="I11" s="72">
        <v>6</v>
      </c>
      <c r="J11" s="70">
        <v>5460</v>
      </c>
      <c r="K11" s="70">
        <v>5460</v>
      </c>
      <c r="L11" s="46">
        <f>0.25*0.165</f>
        <v>4.1250000000000002E-2</v>
      </c>
      <c r="M11" s="40">
        <f>ROUNDUP(H11*K11/1000,2)</f>
        <v>6.85</v>
      </c>
      <c r="N11" s="97">
        <f t="shared" si="0"/>
        <v>40.9</v>
      </c>
    </row>
    <row r="12" spans="2:47" s="36" customFormat="1" ht="150" customHeight="1" thickBot="1" x14ac:dyDescent="1.1000000000000001">
      <c r="B12" s="42">
        <v>6</v>
      </c>
      <c r="C12" s="492" t="s">
        <v>516</v>
      </c>
      <c r="D12" s="493"/>
      <c r="E12" s="493"/>
      <c r="F12" s="494"/>
      <c r="G12" s="198" t="s">
        <v>914</v>
      </c>
      <c r="H12" s="45">
        <v>0.38119999999999998</v>
      </c>
      <c r="I12" s="72">
        <v>0</v>
      </c>
      <c r="J12" s="131" t="s">
        <v>514</v>
      </c>
      <c r="K12" s="131" t="s">
        <v>514</v>
      </c>
      <c r="L12" s="46">
        <f>0.165*0.25</f>
        <v>4.1250000000000002E-2</v>
      </c>
      <c r="M12" s="40">
        <f>H12</f>
        <v>0.38119999999999998</v>
      </c>
      <c r="N12" s="97">
        <f t="shared" si="0"/>
        <v>0</v>
      </c>
    </row>
    <row r="13" spans="2:47" s="96" customFormat="1" ht="174.95" customHeight="1" thickBot="1" x14ac:dyDescent="1.3">
      <c r="B13" s="42">
        <v>7</v>
      </c>
      <c r="C13" s="488" t="s">
        <v>1022</v>
      </c>
      <c r="D13" s="489"/>
      <c r="E13" s="489"/>
      <c r="F13" s="490"/>
      <c r="G13" s="199" t="s">
        <v>76</v>
      </c>
      <c r="H13" s="102">
        <v>1.22</v>
      </c>
      <c r="I13" s="72">
        <v>1</v>
      </c>
      <c r="J13" s="100">
        <v>7619</v>
      </c>
      <c r="K13" s="100">
        <v>7619</v>
      </c>
      <c r="L13" s="99">
        <v>0.252</v>
      </c>
      <c r="M13" s="98">
        <f t="shared" ref="M13" si="2">H13*K13/1000</f>
        <v>9.2951800000000002</v>
      </c>
      <c r="N13" s="97">
        <f t="shared" si="0"/>
        <v>9</v>
      </c>
    </row>
    <row r="14" spans="2:47" s="36" customFormat="1" ht="249.95" customHeight="1" thickBot="1" x14ac:dyDescent="1.1000000000000001">
      <c r="B14" s="42">
        <v>8</v>
      </c>
      <c r="C14" s="548" t="s">
        <v>1177</v>
      </c>
      <c r="D14" s="549"/>
      <c r="E14" s="549"/>
      <c r="F14" s="550"/>
      <c r="G14" s="198" t="s">
        <v>1178</v>
      </c>
      <c r="H14" s="164">
        <f>4*0.230811</f>
        <v>0.92324399999999995</v>
      </c>
      <c r="I14" s="165">
        <v>0</v>
      </c>
      <c r="J14" s="70" t="s">
        <v>160</v>
      </c>
      <c r="K14" s="70" t="s">
        <v>160</v>
      </c>
      <c r="L14" s="46">
        <f>2*0.308*0.302+4*0.21*0.3</f>
        <v>0.43803199999999998</v>
      </c>
      <c r="M14" s="40">
        <f>H14*I14</f>
        <v>0</v>
      </c>
      <c r="N14" s="97">
        <f t="shared" si="0"/>
        <v>0</v>
      </c>
    </row>
    <row r="15" spans="2:47" s="36" customFormat="1" ht="249.95" customHeight="1" thickBot="1" x14ac:dyDescent="1.1000000000000001">
      <c r="B15" s="42">
        <v>9</v>
      </c>
      <c r="C15" s="548" t="s">
        <v>1179</v>
      </c>
      <c r="D15" s="549"/>
      <c r="E15" s="549"/>
      <c r="F15" s="550"/>
      <c r="G15" s="198" t="s">
        <v>1180</v>
      </c>
      <c r="H15" s="164">
        <v>0.92300000000000004</v>
      </c>
      <c r="I15" s="165">
        <v>0</v>
      </c>
      <c r="J15" s="70" t="s">
        <v>160</v>
      </c>
      <c r="K15" s="70" t="s">
        <v>160</v>
      </c>
      <c r="L15" s="46">
        <v>0.43803199999999998</v>
      </c>
      <c r="M15" s="40">
        <f>H15*I15</f>
        <v>0</v>
      </c>
      <c r="N15" s="97">
        <f t="shared" si="0"/>
        <v>0</v>
      </c>
    </row>
    <row r="16" spans="2:47" s="96" customFormat="1" ht="174.95" customHeight="1" thickBot="1" x14ac:dyDescent="1.3">
      <c r="B16" s="42">
        <v>10</v>
      </c>
      <c r="C16" s="488" t="s">
        <v>1181</v>
      </c>
      <c r="D16" s="489"/>
      <c r="E16" s="489"/>
      <c r="F16" s="490"/>
      <c r="G16" s="199" t="s">
        <v>35</v>
      </c>
      <c r="H16" s="102">
        <v>0.94399999999999995</v>
      </c>
      <c r="I16" s="72">
        <v>1</v>
      </c>
      <c r="J16" s="100">
        <v>2415</v>
      </c>
      <c r="K16" s="100">
        <v>2253</v>
      </c>
      <c r="L16" s="99">
        <v>0</v>
      </c>
      <c r="M16" s="98">
        <f>H16*K16/1000</f>
        <v>2.1268319999999998</v>
      </c>
      <c r="N16" s="97">
        <f t="shared" si="0"/>
        <v>2.1</v>
      </c>
    </row>
    <row r="17" spans="2:18" s="96" customFormat="1" ht="174.95" customHeight="1" thickBot="1" x14ac:dyDescent="1.3">
      <c r="B17" s="42">
        <v>11</v>
      </c>
      <c r="C17" s="488" t="s">
        <v>1106</v>
      </c>
      <c r="D17" s="489"/>
      <c r="E17" s="489"/>
      <c r="F17" s="490"/>
      <c r="G17" s="199" t="s">
        <v>35</v>
      </c>
      <c r="H17" s="102">
        <v>0.94399999999999995</v>
      </c>
      <c r="I17" s="72">
        <v>1</v>
      </c>
      <c r="J17" s="100">
        <v>1510</v>
      </c>
      <c r="K17" s="100">
        <v>1510</v>
      </c>
      <c r="L17" s="99">
        <v>0</v>
      </c>
      <c r="M17" s="98">
        <f>H17*K17/1000</f>
        <v>1.4254399999999998</v>
      </c>
      <c r="N17" s="97">
        <f t="shared" si="0"/>
        <v>1.4</v>
      </c>
    </row>
    <row r="18" spans="2:18" s="96" customFormat="1" ht="174.95" customHeight="1" thickBot="1" x14ac:dyDescent="1.3">
      <c r="B18" s="42">
        <v>12</v>
      </c>
      <c r="C18" s="488" t="s">
        <v>1105</v>
      </c>
      <c r="D18" s="489"/>
      <c r="E18" s="489"/>
      <c r="F18" s="490"/>
      <c r="G18" s="199" t="s">
        <v>35</v>
      </c>
      <c r="H18" s="102">
        <v>0.94399999999999995</v>
      </c>
      <c r="I18" s="72">
        <v>1</v>
      </c>
      <c r="J18" s="100">
        <v>1827</v>
      </c>
      <c r="K18" s="100">
        <v>1735</v>
      </c>
      <c r="L18" s="99">
        <v>0</v>
      </c>
      <c r="M18" s="98">
        <f>H18*K18/1000</f>
        <v>1.63784</v>
      </c>
      <c r="N18" s="97">
        <f t="shared" si="0"/>
        <v>1.6</v>
      </c>
    </row>
    <row r="19" spans="2:18" s="96" customFormat="1" ht="201" customHeight="1" thickBot="1" x14ac:dyDescent="1.3">
      <c r="B19" s="42">
        <v>13</v>
      </c>
      <c r="C19" s="551" t="s">
        <v>1182</v>
      </c>
      <c r="D19" s="489"/>
      <c r="E19" s="489"/>
      <c r="F19" s="490"/>
      <c r="G19" s="199" t="s">
        <v>27</v>
      </c>
      <c r="H19" s="45">
        <v>1.8280000000000001</v>
      </c>
      <c r="I19" s="72">
        <v>0</v>
      </c>
      <c r="J19" s="100">
        <v>5180</v>
      </c>
      <c r="K19" s="100">
        <v>5180</v>
      </c>
      <c r="L19" s="46">
        <v>0</v>
      </c>
      <c r="M19" s="98">
        <f>K19*H19/1000</f>
        <v>9.4690400000000015</v>
      </c>
      <c r="N19" s="97">
        <f t="shared" si="0"/>
        <v>0</v>
      </c>
    </row>
    <row r="20" spans="2:18" s="96" customFormat="1" ht="208.5" customHeight="1" thickBot="1" x14ac:dyDescent="1.3">
      <c r="B20" s="42">
        <v>14</v>
      </c>
      <c r="C20" s="551" t="s">
        <v>1183</v>
      </c>
      <c r="D20" s="489"/>
      <c r="E20" s="489"/>
      <c r="F20" s="490"/>
      <c r="G20" s="199" t="s">
        <v>27</v>
      </c>
      <c r="H20" s="45">
        <v>1.8280000000000001</v>
      </c>
      <c r="I20" s="72">
        <v>0</v>
      </c>
      <c r="J20" s="100">
        <v>5180</v>
      </c>
      <c r="K20" s="100">
        <v>5180</v>
      </c>
      <c r="L20" s="46">
        <f>0.8*0.308</f>
        <v>0.24640000000000001</v>
      </c>
      <c r="M20" s="98">
        <f>K20*H20/1000</f>
        <v>9.4690400000000015</v>
      </c>
      <c r="N20" s="97">
        <f t="shared" si="0"/>
        <v>0</v>
      </c>
    </row>
    <row r="21" spans="2:18" s="96" customFormat="1" ht="174.95" customHeight="1" thickBot="1" x14ac:dyDescent="1.3">
      <c r="B21" s="42">
        <v>15</v>
      </c>
      <c r="C21" s="488" t="s">
        <v>1184</v>
      </c>
      <c r="D21" s="489"/>
      <c r="E21" s="489"/>
      <c r="F21" s="490"/>
      <c r="G21" s="199" t="s">
        <v>35</v>
      </c>
      <c r="H21" s="102">
        <v>0.94399999999999995</v>
      </c>
      <c r="I21" s="72">
        <v>1</v>
      </c>
      <c r="J21" s="100">
        <v>1127</v>
      </c>
      <c r="K21" s="100">
        <v>1046</v>
      </c>
      <c r="L21" s="99">
        <v>0</v>
      </c>
      <c r="M21" s="98">
        <f>H21*K21/1000</f>
        <v>0.98742399999999997</v>
      </c>
      <c r="N21" s="97">
        <f t="shared" si="0"/>
        <v>1</v>
      </c>
    </row>
    <row r="22" spans="2:18" s="96" customFormat="1" ht="174.95" customHeight="1" thickBot="1" x14ac:dyDescent="1.3">
      <c r="B22" s="42">
        <v>16</v>
      </c>
      <c r="C22" s="488" t="s">
        <v>1185</v>
      </c>
      <c r="D22" s="489"/>
      <c r="E22" s="489"/>
      <c r="F22" s="490"/>
      <c r="G22" s="199" t="s">
        <v>35</v>
      </c>
      <c r="H22" s="102">
        <v>0.94399999999999995</v>
      </c>
      <c r="I22" s="72">
        <v>1</v>
      </c>
      <c r="J22" s="100">
        <v>1112</v>
      </c>
      <c r="K22" s="100">
        <f>(1094+964)/2</f>
        <v>1029</v>
      </c>
      <c r="L22" s="99">
        <v>0</v>
      </c>
      <c r="M22" s="98">
        <f>H22*K22/1000</f>
        <v>0.97137600000000002</v>
      </c>
      <c r="N22" s="97">
        <f t="shared" si="0"/>
        <v>1</v>
      </c>
    </row>
    <row r="23" spans="2:18" s="96" customFormat="1" ht="174.95" customHeight="1" thickBot="1" x14ac:dyDescent="1.3">
      <c r="B23" s="42">
        <v>17</v>
      </c>
      <c r="C23" s="488" t="s">
        <v>1186</v>
      </c>
      <c r="D23" s="489"/>
      <c r="E23" s="489"/>
      <c r="F23" s="490"/>
      <c r="G23" s="199" t="s">
        <v>35</v>
      </c>
      <c r="H23" s="102">
        <v>0.94399999999999995</v>
      </c>
      <c r="I23" s="72">
        <v>1</v>
      </c>
      <c r="J23" s="100">
        <v>1814</v>
      </c>
      <c r="K23" s="100">
        <v>1814</v>
      </c>
      <c r="L23" s="99">
        <v>0</v>
      </c>
      <c r="M23" s="98">
        <f>H23*K23/1000</f>
        <v>1.7124159999999999</v>
      </c>
      <c r="N23" s="97">
        <f t="shared" si="0"/>
        <v>1.7</v>
      </c>
    </row>
    <row r="24" spans="2:18" s="96" customFormat="1" ht="174.95" customHeight="1" thickBot="1" x14ac:dyDescent="1.3">
      <c r="B24" s="42">
        <v>18</v>
      </c>
      <c r="C24" s="488" t="s">
        <v>1108</v>
      </c>
      <c r="D24" s="489"/>
      <c r="E24" s="489"/>
      <c r="F24" s="490"/>
      <c r="G24" s="199" t="s">
        <v>29</v>
      </c>
      <c r="H24" s="102">
        <v>1.284</v>
      </c>
      <c r="I24" s="72">
        <v>1</v>
      </c>
      <c r="J24" s="100">
        <v>1510</v>
      </c>
      <c r="K24" s="100">
        <v>1510</v>
      </c>
      <c r="L24" s="99">
        <v>0</v>
      </c>
      <c r="M24" s="98">
        <f>H24*K24/1000</f>
        <v>1.9388400000000001</v>
      </c>
      <c r="N24" s="97">
        <f t="shared" si="0"/>
        <v>1.9</v>
      </c>
    </row>
    <row r="25" spans="2:18" s="96" customFormat="1" ht="174.95" customHeight="1" thickBot="1" x14ac:dyDescent="1.3">
      <c r="B25" s="42">
        <v>19</v>
      </c>
      <c r="C25" s="488" t="s">
        <v>1187</v>
      </c>
      <c r="D25" s="489"/>
      <c r="E25" s="489"/>
      <c r="F25" s="490"/>
      <c r="G25" s="199" t="s">
        <v>35</v>
      </c>
      <c r="H25" s="102">
        <v>0.94399999999999995</v>
      </c>
      <c r="I25" s="72">
        <v>1</v>
      </c>
      <c r="J25" s="100">
        <v>2383</v>
      </c>
      <c r="K25" s="100">
        <v>2251</v>
      </c>
      <c r="L25" s="99">
        <v>0</v>
      </c>
      <c r="M25" s="98">
        <f>H25*K25/1000</f>
        <v>2.1249440000000002</v>
      </c>
      <c r="N25" s="97">
        <f t="shared" si="0"/>
        <v>2.1</v>
      </c>
    </row>
    <row r="26" spans="2:18" s="96" customFormat="1" ht="174.95" customHeight="1" thickBot="1" x14ac:dyDescent="1.3">
      <c r="B26" s="42">
        <v>20</v>
      </c>
      <c r="C26" s="488" t="s">
        <v>1019</v>
      </c>
      <c r="D26" s="489"/>
      <c r="E26" s="489"/>
      <c r="F26" s="490"/>
      <c r="G26" s="199" t="s">
        <v>76</v>
      </c>
      <c r="H26" s="102">
        <v>1.22</v>
      </c>
      <c r="I26" s="72">
        <v>1</v>
      </c>
      <c r="J26" s="100">
        <v>7619</v>
      </c>
      <c r="K26" s="100">
        <v>7619</v>
      </c>
      <c r="L26" s="99">
        <v>0.252</v>
      </c>
      <c r="M26" s="98">
        <f t="shared" ref="M26" si="3">H26*K26/1000</f>
        <v>9.2951800000000002</v>
      </c>
      <c r="N26" s="97">
        <f t="shared" si="0"/>
        <v>9</v>
      </c>
    </row>
    <row r="27" spans="2:18" s="36" customFormat="1" ht="178.5" customHeight="1" thickBot="1" x14ac:dyDescent="1.1000000000000001">
      <c r="B27" s="42">
        <v>21</v>
      </c>
      <c r="C27" s="548" t="s">
        <v>1188</v>
      </c>
      <c r="D27" s="549"/>
      <c r="E27" s="549"/>
      <c r="F27" s="549"/>
      <c r="G27" s="550"/>
      <c r="H27" s="164">
        <f>0.8*0.8</f>
        <v>0.64000000000000012</v>
      </c>
      <c r="I27" s="165">
        <v>0</v>
      </c>
      <c r="J27" s="70" t="s">
        <v>160</v>
      </c>
      <c r="K27" s="70" t="s">
        <v>160</v>
      </c>
      <c r="L27" s="46">
        <v>0.24640000000000001</v>
      </c>
      <c r="M27" s="40">
        <f>H27*I27</f>
        <v>0</v>
      </c>
      <c r="N27" s="97">
        <f t="shared" si="0"/>
        <v>0</v>
      </c>
    </row>
    <row r="28" spans="2:18" s="50" customFormat="1" ht="148.5" customHeight="1" thickBot="1" x14ac:dyDescent="1.1000000000000001">
      <c r="B28" s="458" t="s">
        <v>30</v>
      </c>
      <c r="C28" s="459"/>
      <c r="D28" s="459"/>
      <c r="E28" s="459"/>
      <c r="F28" s="459"/>
      <c r="G28" s="459"/>
      <c r="H28" s="459"/>
      <c r="I28" s="459"/>
      <c r="J28" s="459"/>
      <c r="K28" s="459"/>
      <c r="L28" s="459"/>
      <c r="M28" s="460"/>
      <c r="N28" s="95">
        <f>SUM(N7:N27)</f>
        <v>87.1</v>
      </c>
    </row>
    <row r="29" spans="2:18" s="50" customFormat="1" ht="221.25" customHeight="1" thickBot="1" x14ac:dyDescent="1.1000000000000001">
      <c r="B29" s="513" t="s">
        <v>53</v>
      </c>
      <c r="C29" s="513"/>
      <c r="D29" s="513"/>
      <c r="E29" s="513"/>
      <c r="F29" s="513"/>
      <c r="G29" s="513"/>
      <c r="H29" s="513"/>
      <c r="I29" s="513"/>
      <c r="J29" s="513"/>
      <c r="K29" s="513"/>
      <c r="L29" s="513"/>
      <c r="M29" s="513"/>
      <c r="N29" s="88">
        <f>ROUND(N28*2,1)</f>
        <v>174.2</v>
      </c>
    </row>
    <row r="30" spans="2:18" s="200" customFormat="1" ht="189.75" customHeight="1" x14ac:dyDescent="0.25">
      <c r="B30" s="422" t="s">
        <v>320</v>
      </c>
      <c r="C30" s="422"/>
      <c r="D30" s="422"/>
      <c r="E30" s="422"/>
      <c r="F30" s="422"/>
      <c r="G30" s="422"/>
      <c r="H30" s="422"/>
      <c r="I30" s="422" t="s">
        <v>319</v>
      </c>
      <c r="J30" s="422"/>
      <c r="K30" s="422"/>
      <c r="L30" s="422"/>
      <c r="M30" s="422"/>
      <c r="N30" s="422"/>
    </row>
    <row r="31" spans="2:18" s="51" customFormat="1" ht="409.5" customHeight="1" thickBot="1" x14ac:dyDescent="1.1499999999999999">
      <c r="B31" s="423"/>
      <c r="C31" s="423"/>
      <c r="D31" s="423"/>
      <c r="E31" s="423"/>
      <c r="F31" s="423"/>
      <c r="G31" s="423"/>
      <c r="H31" s="423"/>
      <c r="I31" s="423"/>
      <c r="J31" s="423"/>
      <c r="K31" s="423"/>
      <c r="L31" s="423"/>
      <c r="M31" s="423"/>
      <c r="N31" s="423"/>
    </row>
    <row r="32" spans="2:18" s="58" customFormat="1" ht="129.75" customHeight="1" thickBot="1" x14ac:dyDescent="1.1499999999999999">
      <c r="B32" s="53" t="s">
        <v>45</v>
      </c>
      <c r="C32" s="54"/>
      <c r="D32" s="54"/>
      <c r="E32" s="54"/>
      <c r="F32" s="54"/>
      <c r="G32" s="54"/>
      <c r="H32" s="54"/>
      <c r="I32" s="54"/>
      <c r="J32" s="54"/>
      <c r="K32" s="54"/>
      <c r="L32" s="54"/>
      <c r="M32" s="54"/>
      <c r="N32" s="55"/>
      <c r="O32" s="56"/>
      <c r="P32" s="68"/>
      <c r="Q32" s="35"/>
      <c r="R32" s="35"/>
    </row>
    <row r="33" s="51" customFormat="1" ht="174.95" customHeight="1" x14ac:dyDescent="1.1000000000000001"/>
  </sheetData>
  <mergeCells count="32">
    <mergeCell ref="B30:H31"/>
    <mergeCell ref="I30:N31"/>
    <mergeCell ref="B29:M29"/>
    <mergeCell ref="C18:F18"/>
    <mergeCell ref="C19:F19"/>
    <mergeCell ref="C20:F20"/>
    <mergeCell ref="C21:F21"/>
    <mergeCell ref="C22:F22"/>
    <mergeCell ref="C23:F23"/>
    <mergeCell ref="C24:F24"/>
    <mergeCell ref="C25:F25"/>
    <mergeCell ref="C26:F26"/>
    <mergeCell ref="C27:G27"/>
    <mergeCell ref="B28:M28"/>
    <mergeCell ref="C17:F17"/>
    <mergeCell ref="C7:F7"/>
    <mergeCell ref="C8:C10"/>
    <mergeCell ref="D8:F8"/>
    <mergeCell ref="D9:F9"/>
    <mergeCell ref="D10:F10"/>
    <mergeCell ref="C11:F11"/>
    <mergeCell ref="C12:F12"/>
    <mergeCell ref="C13:F13"/>
    <mergeCell ref="C14:F14"/>
    <mergeCell ref="C15:F15"/>
    <mergeCell ref="C16:F16"/>
    <mergeCell ref="C6:G6"/>
    <mergeCell ref="B2:F3"/>
    <mergeCell ref="G2:K3"/>
    <mergeCell ref="L2:N3"/>
    <mergeCell ref="B4:N4"/>
    <mergeCell ref="B5:N5"/>
  </mergeCells>
  <printOptions horizontalCentered="1"/>
  <pageMargins left="0.25" right="0.25" top="1" bottom="1" header="0.5" footer="0.255"/>
  <pageSetup paperSize="9" scale="10" orientation="portrait" r:id="rId1"/>
  <drawing r:id="rId2"/>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9" tint="-0.499984740745262"/>
    <pageSetUpPr fitToPage="1"/>
  </sheetPr>
  <dimension ref="A1:AG35"/>
  <sheetViews>
    <sheetView rightToLeft="1" view="pageBreakPreview"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5" max="15" width="12.8554687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1196</v>
      </c>
      <c r="G11" s="332"/>
      <c r="H11" s="332"/>
      <c r="I11" s="333"/>
      <c r="J11" s="331" t="s">
        <v>1215</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541</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824</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1197</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9.75" customHeight="1" thickBot="1" x14ac:dyDescent="0.3">
      <c r="B27" s="398"/>
      <c r="C27" s="401"/>
      <c r="D27" s="402"/>
      <c r="E27" s="401"/>
      <c r="F27" s="402"/>
      <c r="G27" s="402"/>
      <c r="H27" s="404"/>
      <c r="I27" s="401"/>
      <c r="J27" s="404"/>
      <c r="K27" s="401"/>
      <c r="L27" s="402"/>
      <c r="M27" s="404"/>
    </row>
    <row r="28" spans="2:15" ht="36" customHeight="1" x14ac:dyDescent="0.25">
      <c r="B28" s="405">
        <v>17</v>
      </c>
      <c r="C28" s="312">
        <v>641903107</v>
      </c>
      <c r="D28" s="313"/>
      <c r="E28" s="322" t="s">
        <v>826</v>
      </c>
      <c r="F28" s="323"/>
      <c r="G28" s="323"/>
      <c r="H28" s="324"/>
      <c r="I28" s="318" t="s">
        <v>1195</v>
      </c>
      <c r="J28" s="319"/>
      <c r="K28" s="322" t="s">
        <v>16</v>
      </c>
      <c r="L28" s="323"/>
      <c r="M28" s="324"/>
    </row>
    <row r="29" spans="2:15" ht="45" customHeight="1" thickBot="1" x14ac:dyDescent="0.3">
      <c r="B29" s="406"/>
      <c r="C29" s="314"/>
      <c r="D29" s="315"/>
      <c r="E29" s="328"/>
      <c r="F29" s="329"/>
      <c r="G29" s="329"/>
      <c r="H29" s="330"/>
      <c r="I29" s="320"/>
      <c r="J29" s="321"/>
      <c r="K29" s="328"/>
      <c r="L29" s="329"/>
      <c r="M29" s="330"/>
      <c r="O29" s="192">
        <v>453.90000000000003</v>
      </c>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20" customFormat="1" ht="25.5" customHeight="1" thickBot="1" x14ac:dyDescent="0.3">
      <c r="A35" s="21"/>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2028545"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2028545" r:id="rId4"/>
      </mc:Fallback>
    </mc:AlternateContent>
  </oleObjects>
  <mc:AlternateContent xmlns:mc="http://schemas.openxmlformats.org/markup-compatibility/2006">
    <mc:Choice Requires="x14">
      <controls>
        <mc:AlternateContent xmlns:mc="http://schemas.openxmlformats.org/markup-compatibility/2006">
          <mc:Choice Requires="x14">
            <control shapeId="2028546"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2028547"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2028548"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2028549"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2028550"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9" tint="-0.249977111117893"/>
  </sheetPr>
  <dimension ref="B1:AU33"/>
  <sheetViews>
    <sheetView rightToLeft="1" view="pageBreakPreview" zoomScale="10" zoomScaleNormal="100" zoomScaleSheetLayoutView="10" workbookViewId="0">
      <selection activeCell="N29" sqref="N29"/>
    </sheetView>
  </sheetViews>
  <sheetFormatPr defaultRowHeight="23.25" x14ac:dyDescent="0.35"/>
  <cols>
    <col min="2" max="2" width="25.7109375" customWidth="1"/>
    <col min="3" max="3" width="32" customWidth="1"/>
    <col min="4" max="4" width="20.42578125" customWidth="1"/>
    <col min="5" max="5" width="44.5703125" customWidth="1"/>
    <col min="6" max="6" width="75" style="5" customWidth="1"/>
    <col min="7" max="7" width="156.5703125"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1194</v>
      </c>
      <c r="H2" s="520"/>
      <c r="I2" s="520"/>
      <c r="J2" s="520"/>
      <c r="K2" s="520"/>
      <c r="L2" s="440"/>
      <c r="M2" s="440"/>
      <c r="N2" s="440"/>
    </row>
    <row r="3" spans="2:47" ht="353.25" customHeight="1" thickBot="1" x14ac:dyDescent="0.3">
      <c r="B3" s="441"/>
      <c r="C3" s="441"/>
      <c r="D3" s="441"/>
      <c r="E3" s="441"/>
      <c r="F3" s="441"/>
      <c r="G3" s="521"/>
      <c r="H3" s="521"/>
      <c r="I3" s="521"/>
      <c r="J3" s="521"/>
      <c r="K3" s="521"/>
      <c r="L3" s="441"/>
      <c r="M3" s="441"/>
      <c r="N3" s="441"/>
    </row>
    <row r="4" spans="2:47" ht="181.5" customHeight="1" thickBot="1" x14ac:dyDescent="0.3">
      <c r="B4" s="522" t="s">
        <v>823</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180.7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165.75" customHeight="1" thickBot="1" x14ac:dyDescent="1.1499999999999999">
      <c r="B6" s="201" t="s">
        <v>9</v>
      </c>
      <c r="C6" s="434" t="s">
        <v>11</v>
      </c>
      <c r="D6" s="435"/>
      <c r="E6" s="435"/>
      <c r="F6" s="435"/>
      <c r="G6" s="436"/>
      <c r="H6" s="201" t="s">
        <v>122</v>
      </c>
      <c r="I6" s="201" t="s">
        <v>23</v>
      </c>
      <c r="J6" s="201" t="s">
        <v>24</v>
      </c>
      <c r="K6" s="201" t="s">
        <v>121</v>
      </c>
      <c r="L6" s="201" t="s">
        <v>183</v>
      </c>
      <c r="M6" s="201" t="s">
        <v>181</v>
      </c>
      <c r="N6" s="201" t="s">
        <v>124</v>
      </c>
    </row>
    <row r="7" spans="2:47" s="36" customFormat="1" ht="167.25" customHeight="1" thickBot="1" x14ac:dyDescent="1.1000000000000001">
      <c r="B7" s="42">
        <v>1</v>
      </c>
      <c r="C7" s="492" t="s">
        <v>161</v>
      </c>
      <c r="D7" s="493"/>
      <c r="E7" s="493"/>
      <c r="F7" s="494"/>
      <c r="G7" s="47" t="s">
        <v>1173</v>
      </c>
      <c r="H7" s="198">
        <v>45.869</v>
      </c>
      <c r="I7" s="101">
        <v>1</v>
      </c>
      <c r="J7" s="197" t="s">
        <v>160</v>
      </c>
      <c r="K7" s="197" t="s">
        <v>160</v>
      </c>
      <c r="L7" s="116">
        <v>0.86899999999999999</v>
      </c>
      <c r="M7" s="49">
        <v>45.869</v>
      </c>
      <c r="N7" s="97">
        <f t="shared" ref="N7:N27" si="0">ROUND(M7*I7-I7*L7,1)</f>
        <v>45</v>
      </c>
    </row>
    <row r="8" spans="2:47" s="36" customFormat="1" ht="174.95" customHeight="1" thickBot="1" x14ac:dyDescent="1.1000000000000001">
      <c r="B8" s="42">
        <v>2</v>
      </c>
      <c r="C8" s="555" t="s">
        <v>1174</v>
      </c>
      <c r="D8" s="492" t="s">
        <v>191</v>
      </c>
      <c r="E8" s="493"/>
      <c r="F8" s="493"/>
      <c r="G8" s="198" t="s">
        <v>100</v>
      </c>
      <c r="H8" s="45">
        <v>2.19</v>
      </c>
      <c r="I8" s="72">
        <v>2</v>
      </c>
      <c r="J8" s="70">
        <v>5486</v>
      </c>
      <c r="K8" s="70">
        <v>5486</v>
      </c>
      <c r="L8" s="46">
        <v>0</v>
      </c>
      <c r="M8" s="88">
        <f t="shared" ref="M8:M10" si="1">ROUNDUP(H8*K8/1000,1)</f>
        <v>12.1</v>
      </c>
      <c r="N8" s="97">
        <f t="shared" si="0"/>
        <v>24.2</v>
      </c>
    </row>
    <row r="9" spans="2:47" s="36" customFormat="1" ht="193.5" customHeight="1" thickBot="1" x14ac:dyDescent="1.1000000000000001">
      <c r="B9" s="42">
        <v>3</v>
      </c>
      <c r="C9" s="556"/>
      <c r="D9" s="492" t="s">
        <v>1175</v>
      </c>
      <c r="E9" s="493"/>
      <c r="F9" s="493"/>
      <c r="G9" s="198" t="s">
        <v>97</v>
      </c>
      <c r="H9" s="45">
        <v>0.93400000000000005</v>
      </c>
      <c r="I9" s="72">
        <v>1</v>
      </c>
      <c r="J9" s="70">
        <v>1794</v>
      </c>
      <c r="K9" s="70">
        <v>1794</v>
      </c>
      <c r="L9" s="46">
        <v>0</v>
      </c>
      <c r="M9" s="88">
        <f t="shared" si="1"/>
        <v>1.7000000000000002</v>
      </c>
      <c r="N9" s="97">
        <f t="shared" si="0"/>
        <v>1.7</v>
      </c>
    </row>
    <row r="10" spans="2:47" s="36" customFormat="1" ht="219.75" customHeight="1" thickBot="1" x14ac:dyDescent="1.1000000000000001">
      <c r="B10" s="42">
        <v>4</v>
      </c>
      <c r="C10" s="556"/>
      <c r="D10" s="492" t="s">
        <v>1176</v>
      </c>
      <c r="E10" s="493"/>
      <c r="F10" s="493"/>
      <c r="G10" s="198" t="s">
        <v>97</v>
      </c>
      <c r="H10" s="45">
        <v>0.93400000000000005</v>
      </c>
      <c r="I10" s="72">
        <v>2</v>
      </c>
      <c r="J10" s="70">
        <v>3124</v>
      </c>
      <c r="K10" s="70">
        <v>2983</v>
      </c>
      <c r="L10" s="46">
        <v>0</v>
      </c>
      <c r="M10" s="88">
        <f t="shared" si="1"/>
        <v>2.8000000000000003</v>
      </c>
      <c r="N10" s="97">
        <f t="shared" si="0"/>
        <v>5.6</v>
      </c>
    </row>
    <row r="11" spans="2:47" s="36" customFormat="1" ht="150" customHeight="1" thickBot="1" x14ac:dyDescent="1.1000000000000001">
      <c r="B11" s="42">
        <v>5</v>
      </c>
      <c r="C11" s="492" t="s">
        <v>203</v>
      </c>
      <c r="D11" s="493"/>
      <c r="E11" s="493"/>
      <c r="F11" s="494"/>
      <c r="G11" s="198" t="s">
        <v>182</v>
      </c>
      <c r="H11" s="45">
        <v>1.254</v>
      </c>
      <c r="I11" s="72">
        <v>6</v>
      </c>
      <c r="J11" s="70">
        <v>5460</v>
      </c>
      <c r="K11" s="70">
        <v>5460</v>
      </c>
      <c r="L11" s="46">
        <f>0.25*0.165</f>
        <v>4.1250000000000002E-2</v>
      </c>
      <c r="M11" s="40">
        <f>ROUNDUP(H11*K11/1000,2)</f>
        <v>6.85</v>
      </c>
      <c r="N11" s="97">
        <f t="shared" si="0"/>
        <v>40.9</v>
      </c>
    </row>
    <row r="12" spans="2:47" s="36" customFormat="1" ht="150" customHeight="1" thickBot="1" x14ac:dyDescent="1.1000000000000001">
      <c r="B12" s="42">
        <v>6</v>
      </c>
      <c r="C12" s="492" t="s">
        <v>516</v>
      </c>
      <c r="D12" s="493"/>
      <c r="E12" s="493"/>
      <c r="F12" s="494"/>
      <c r="G12" s="198" t="s">
        <v>914</v>
      </c>
      <c r="H12" s="45">
        <v>0.38119999999999998</v>
      </c>
      <c r="I12" s="72">
        <v>6</v>
      </c>
      <c r="J12" s="131" t="s">
        <v>514</v>
      </c>
      <c r="K12" s="131" t="s">
        <v>514</v>
      </c>
      <c r="L12" s="46">
        <f>0.165*0.25</f>
        <v>4.1250000000000002E-2</v>
      </c>
      <c r="M12" s="40">
        <f>H12</f>
        <v>0.38119999999999998</v>
      </c>
      <c r="N12" s="97">
        <f t="shared" si="0"/>
        <v>2</v>
      </c>
    </row>
    <row r="13" spans="2:47" s="96" customFormat="1" ht="174.95" customHeight="1" thickBot="1" x14ac:dyDescent="1.3">
      <c r="B13" s="42">
        <v>7</v>
      </c>
      <c r="C13" s="488" t="s">
        <v>1022</v>
      </c>
      <c r="D13" s="489"/>
      <c r="E13" s="489"/>
      <c r="F13" s="490"/>
      <c r="G13" s="199" t="s">
        <v>76</v>
      </c>
      <c r="H13" s="102">
        <v>1.22</v>
      </c>
      <c r="I13" s="72">
        <v>1</v>
      </c>
      <c r="J13" s="100">
        <v>7619</v>
      </c>
      <c r="K13" s="100">
        <v>7619</v>
      </c>
      <c r="L13" s="99">
        <v>0.252</v>
      </c>
      <c r="M13" s="98">
        <f t="shared" ref="M13" si="2">H13*K13/1000</f>
        <v>9.2951800000000002</v>
      </c>
      <c r="N13" s="97">
        <f t="shared" si="0"/>
        <v>9</v>
      </c>
    </row>
    <row r="14" spans="2:47" s="36" customFormat="1" ht="249.95" customHeight="1" thickBot="1" x14ac:dyDescent="1.1000000000000001">
      <c r="B14" s="42">
        <v>8</v>
      </c>
      <c r="C14" s="548" t="s">
        <v>1177</v>
      </c>
      <c r="D14" s="549"/>
      <c r="E14" s="549"/>
      <c r="F14" s="550"/>
      <c r="G14" s="198" t="s">
        <v>1178</v>
      </c>
      <c r="H14" s="164">
        <f>4*0.230811</f>
        <v>0.92324399999999995</v>
      </c>
      <c r="I14" s="165">
        <v>1</v>
      </c>
      <c r="J14" s="70" t="s">
        <v>160</v>
      </c>
      <c r="K14" s="70" t="s">
        <v>160</v>
      </c>
      <c r="L14" s="46">
        <f>2*0.308*0.302+4*0.21*0.3</f>
        <v>0.43803199999999998</v>
      </c>
      <c r="M14" s="40">
        <f>H14*I14</f>
        <v>0.92324399999999995</v>
      </c>
      <c r="N14" s="97">
        <f t="shared" si="0"/>
        <v>0.5</v>
      </c>
    </row>
    <row r="15" spans="2:47" s="36" customFormat="1" ht="249.95" customHeight="1" thickBot="1" x14ac:dyDescent="1.1000000000000001">
      <c r="B15" s="42">
        <v>9</v>
      </c>
      <c r="C15" s="548" t="s">
        <v>1179</v>
      </c>
      <c r="D15" s="549"/>
      <c r="E15" s="549"/>
      <c r="F15" s="550"/>
      <c r="G15" s="198" t="s">
        <v>1180</v>
      </c>
      <c r="H15" s="164">
        <v>0.92300000000000004</v>
      </c>
      <c r="I15" s="165">
        <v>1</v>
      </c>
      <c r="J15" s="70" t="s">
        <v>160</v>
      </c>
      <c r="K15" s="70" t="s">
        <v>160</v>
      </c>
      <c r="L15" s="46">
        <v>0.43803199999999998</v>
      </c>
      <c r="M15" s="40">
        <f>H15*I15</f>
        <v>0.92300000000000004</v>
      </c>
      <c r="N15" s="97">
        <f t="shared" si="0"/>
        <v>0.5</v>
      </c>
    </row>
    <row r="16" spans="2:47" s="96" customFormat="1" ht="174.95" customHeight="1" thickBot="1" x14ac:dyDescent="1.3">
      <c r="B16" s="42">
        <v>10</v>
      </c>
      <c r="C16" s="488" t="s">
        <v>1181</v>
      </c>
      <c r="D16" s="489"/>
      <c r="E16" s="489"/>
      <c r="F16" s="490"/>
      <c r="G16" s="199" t="s">
        <v>35</v>
      </c>
      <c r="H16" s="102">
        <v>0.94399999999999995</v>
      </c>
      <c r="I16" s="72">
        <v>1</v>
      </c>
      <c r="J16" s="100">
        <v>2415</v>
      </c>
      <c r="K16" s="100">
        <v>2253</v>
      </c>
      <c r="L16" s="99">
        <v>0</v>
      </c>
      <c r="M16" s="98">
        <f>H16*K16/1000</f>
        <v>2.1268319999999998</v>
      </c>
      <c r="N16" s="97">
        <f t="shared" si="0"/>
        <v>2.1</v>
      </c>
    </row>
    <row r="17" spans="2:18" s="96" customFormat="1" ht="174.95" customHeight="1" thickBot="1" x14ac:dyDescent="1.3">
      <c r="B17" s="42">
        <v>11</v>
      </c>
      <c r="C17" s="488" t="s">
        <v>1106</v>
      </c>
      <c r="D17" s="489"/>
      <c r="E17" s="489"/>
      <c r="F17" s="490"/>
      <c r="G17" s="199" t="s">
        <v>35</v>
      </c>
      <c r="H17" s="102">
        <v>0.94399999999999995</v>
      </c>
      <c r="I17" s="72">
        <v>1</v>
      </c>
      <c r="J17" s="100">
        <v>1510</v>
      </c>
      <c r="K17" s="100">
        <v>1510</v>
      </c>
      <c r="L17" s="99">
        <v>0</v>
      </c>
      <c r="M17" s="98">
        <f>H17*K17/1000</f>
        <v>1.4254399999999998</v>
      </c>
      <c r="N17" s="97">
        <f t="shared" si="0"/>
        <v>1.4</v>
      </c>
    </row>
    <row r="18" spans="2:18" s="96" customFormat="1" ht="174.95" customHeight="1" thickBot="1" x14ac:dyDescent="1.3">
      <c r="B18" s="42">
        <v>12</v>
      </c>
      <c r="C18" s="488" t="s">
        <v>1105</v>
      </c>
      <c r="D18" s="489"/>
      <c r="E18" s="489"/>
      <c r="F18" s="490"/>
      <c r="G18" s="199" t="s">
        <v>35</v>
      </c>
      <c r="H18" s="102">
        <v>0.94399999999999995</v>
      </c>
      <c r="I18" s="72">
        <v>1</v>
      </c>
      <c r="J18" s="100">
        <v>1827</v>
      </c>
      <c r="K18" s="100">
        <v>1735</v>
      </c>
      <c r="L18" s="99">
        <v>0</v>
      </c>
      <c r="M18" s="98">
        <f>H18*K18/1000</f>
        <v>1.63784</v>
      </c>
      <c r="N18" s="97">
        <f t="shared" si="0"/>
        <v>1.6</v>
      </c>
    </row>
    <row r="19" spans="2:18" s="96" customFormat="1" ht="201" customHeight="1" thickBot="1" x14ac:dyDescent="1.3">
      <c r="B19" s="42">
        <v>13</v>
      </c>
      <c r="C19" s="551" t="s">
        <v>1182</v>
      </c>
      <c r="D19" s="489"/>
      <c r="E19" s="489"/>
      <c r="F19" s="490"/>
      <c r="G19" s="199" t="s">
        <v>27</v>
      </c>
      <c r="H19" s="45">
        <v>1.8280000000000001</v>
      </c>
      <c r="I19" s="72">
        <v>1</v>
      </c>
      <c r="J19" s="100">
        <v>5180</v>
      </c>
      <c r="K19" s="100">
        <v>5180</v>
      </c>
      <c r="L19" s="46">
        <v>0</v>
      </c>
      <c r="M19" s="98">
        <f>K19*H19/1000</f>
        <v>9.4690400000000015</v>
      </c>
      <c r="N19" s="97">
        <f t="shared" si="0"/>
        <v>9.5</v>
      </c>
    </row>
    <row r="20" spans="2:18" s="96" customFormat="1" ht="208.5" customHeight="1" thickBot="1" x14ac:dyDescent="1.3">
      <c r="B20" s="42">
        <v>14</v>
      </c>
      <c r="C20" s="551" t="s">
        <v>1183</v>
      </c>
      <c r="D20" s="489"/>
      <c r="E20" s="489"/>
      <c r="F20" s="490"/>
      <c r="G20" s="199" t="s">
        <v>27</v>
      </c>
      <c r="H20" s="45">
        <v>1.8280000000000001</v>
      </c>
      <c r="I20" s="72">
        <v>1</v>
      </c>
      <c r="J20" s="100">
        <v>5180</v>
      </c>
      <c r="K20" s="100">
        <v>5180</v>
      </c>
      <c r="L20" s="46">
        <f>0.8*0.308</f>
        <v>0.24640000000000001</v>
      </c>
      <c r="M20" s="98">
        <f>K20*H20/1000</f>
        <v>9.4690400000000015</v>
      </c>
      <c r="N20" s="97">
        <f t="shared" si="0"/>
        <v>9.1999999999999993</v>
      </c>
    </row>
    <row r="21" spans="2:18" s="96" customFormat="1" ht="174.95" customHeight="1" thickBot="1" x14ac:dyDescent="1.3">
      <c r="B21" s="42">
        <v>15</v>
      </c>
      <c r="C21" s="488" t="s">
        <v>1184</v>
      </c>
      <c r="D21" s="489"/>
      <c r="E21" s="489"/>
      <c r="F21" s="490"/>
      <c r="G21" s="199" t="s">
        <v>35</v>
      </c>
      <c r="H21" s="102">
        <v>0.94399999999999995</v>
      </c>
      <c r="I21" s="72">
        <v>1</v>
      </c>
      <c r="J21" s="100">
        <v>1127</v>
      </c>
      <c r="K21" s="100">
        <v>1046</v>
      </c>
      <c r="L21" s="99">
        <v>0</v>
      </c>
      <c r="M21" s="98">
        <f>H21*K21/1000</f>
        <v>0.98742399999999997</v>
      </c>
      <c r="N21" s="97">
        <f t="shared" si="0"/>
        <v>1</v>
      </c>
    </row>
    <row r="22" spans="2:18" s="96" customFormat="1" ht="174.95" customHeight="1" thickBot="1" x14ac:dyDescent="1.3">
      <c r="B22" s="42">
        <v>16</v>
      </c>
      <c r="C22" s="488" t="s">
        <v>1185</v>
      </c>
      <c r="D22" s="489"/>
      <c r="E22" s="489"/>
      <c r="F22" s="490"/>
      <c r="G22" s="199" t="s">
        <v>35</v>
      </c>
      <c r="H22" s="102">
        <v>0.94399999999999995</v>
      </c>
      <c r="I22" s="72">
        <v>1</v>
      </c>
      <c r="J22" s="100">
        <v>1112</v>
      </c>
      <c r="K22" s="100">
        <f>(1094+964)/2</f>
        <v>1029</v>
      </c>
      <c r="L22" s="99">
        <v>0</v>
      </c>
      <c r="M22" s="98">
        <f>H22*K22/1000</f>
        <v>0.97137600000000002</v>
      </c>
      <c r="N22" s="97">
        <f t="shared" si="0"/>
        <v>1</v>
      </c>
    </row>
    <row r="23" spans="2:18" s="96" customFormat="1" ht="174.95" customHeight="1" thickBot="1" x14ac:dyDescent="1.3">
      <c r="B23" s="42">
        <v>17</v>
      </c>
      <c r="C23" s="488" t="s">
        <v>1186</v>
      </c>
      <c r="D23" s="489"/>
      <c r="E23" s="489"/>
      <c r="F23" s="490"/>
      <c r="G23" s="199" t="s">
        <v>35</v>
      </c>
      <c r="H23" s="102">
        <v>0.94399999999999995</v>
      </c>
      <c r="I23" s="72">
        <v>1</v>
      </c>
      <c r="J23" s="100">
        <v>1814</v>
      </c>
      <c r="K23" s="100">
        <v>1814</v>
      </c>
      <c r="L23" s="99">
        <v>0</v>
      </c>
      <c r="M23" s="98">
        <f>H23*K23/1000</f>
        <v>1.7124159999999999</v>
      </c>
      <c r="N23" s="97">
        <f t="shared" si="0"/>
        <v>1.7</v>
      </c>
    </row>
    <row r="24" spans="2:18" s="96" customFormat="1" ht="174.95" customHeight="1" thickBot="1" x14ac:dyDescent="1.3">
      <c r="B24" s="42">
        <v>18</v>
      </c>
      <c r="C24" s="488" t="s">
        <v>1108</v>
      </c>
      <c r="D24" s="489"/>
      <c r="E24" s="489"/>
      <c r="F24" s="490"/>
      <c r="G24" s="199" t="s">
        <v>29</v>
      </c>
      <c r="H24" s="102">
        <v>1.284</v>
      </c>
      <c r="I24" s="72">
        <v>1</v>
      </c>
      <c r="J24" s="100">
        <v>1510</v>
      </c>
      <c r="K24" s="100">
        <v>1510</v>
      </c>
      <c r="L24" s="99">
        <v>0</v>
      </c>
      <c r="M24" s="98">
        <f>H24*K24/1000</f>
        <v>1.9388400000000001</v>
      </c>
      <c r="N24" s="97">
        <f t="shared" si="0"/>
        <v>1.9</v>
      </c>
    </row>
    <row r="25" spans="2:18" s="96" customFormat="1" ht="174.95" customHeight="1" thickBot="1" x14ac:dyDescent="1.3">
      <c r="B25" s="42">
        <v>19</v>
      </c>
      <c r="C25" s="488" t="s">
        <v>1187</v>
      </c>
      <c r="D25" s="489"/>
      <c r="E25" s="489"/>
      <c r="F25" s="490"/>
      <c r="G25" s="199" t="s">
        <v>35</v>
      </c>
      <c r="H25" s="102">
        <v>0.94399999999999995</v>
      </c>
      <c r="I25" s="72">
        <v>1</v>
      </c>
      <c r="J25" s="100">
        <v>2383</v>
      </c>
      <c r="K25" s="100">
        <v>2251</v>
      </c>
      <c r="L25" s="99">
        <v>0</v>
      </c>
      <c r="M25" s="98">
        <f>H25*K25/1000</f>
        <v>2.1249440000000002</v>
      </c>
      <c r="N25" s="97">
        <f t="shared" si="0"/>
        <v>2.1</v>
      </c>
    </row>
    <row r="26" spans="2:18" s="96" customFormat="1" ht="174.95" customHeight="1" thickBot="1" x14ac:dyDescent="1.3">
      <c r="B26" s="42">
        <v>20</v>
      </c>
      <c r="C26" s="488" t="s">
        <v>1019</v>
      </c>
      <c r="D26" s="489"/>
      <c r="E26" s="489"/>
      <c r="F26" s="490"/>
      <c r="G26" s="199" t="s">
        <v>76</v>
      </c>
      <c r="H26" s="102">
        <v>1.22</v>
      </c>
      <c r="I26" s="72">
        <v>1</v>
      </c>
      <c r="J26" s="100">
        <v>7619</v>
      </c>
      <c r="K26" s="100">
        <v>7619</v>
      </c>
      <c r="L26" s="99">
        <v>0.252</v>
      </c>
      <c r="M26" s="98">
        <f t="shared" ref="M26" si="3">H26*K26/1000</f>
        <v>9.2951800000000002</v>
      </c>
      <c r="N26" s="97">
        <f t="shared" si="0"/>
        <v>9</v>
      </c>
    </row>
    <row r="27" spans="2:18" s="36" customFormat="1" ht="178.5" customHeight="1" thickBot="1" x14ac:dyDescent="1.1000000000000001">
      <c r="B27" s="42">
        <v>21</v>
      </c>
      <c r="C27" s="548" t="s">
        <v>1188</v>
      </c>
      <c r="D27" s="549"/>
      <c r="E27" s="549"/>
      <c r="F27" s="549"/>
      <c r="G27" s="550"/>
      <c r="H27" s="164">
        <f>0.8*0.8</f>
        <v>0.64000000000000012</v>
      </c>
      <c r="I27" s="165">
        <v>1</v>
      </c>
      <c r="J27" s="70" t="s">
        <v>160</v>
      </c>
      <c r="K27" s="70" t="s">
        <v>160</v>
      </c>
      <c r="L27" s="46">
        <v>0.24640000000000001</v>
      </c>
      <c r="M27" s="40">
        <f>H27*I27</f>
        <v>0.64000000000000012</v>
      </c>
      <c r="N27" s="97">
        <f t="shared" si="0"/>
        <v>0.4</v>
      </c>
    </row>
    <row r="28" spans="2:18" s="50" customFormat="1" ht="148.5" customHeight="1" thickBot="1" x14ac:dyDescent="1.1000000000000001">
      <c r="B28" s="458" t="s">
        <v>30</v>
      </c>
      <c r="C28" s="459"/>
      <c r="D28" s="459"/>
      <c r="E28" s="459"/>
      <c r="F28" s="459"/>
      <c r="G28" s="459"/>
      <c r="H28" s="459"/>
      <c r="I28" s="459"/>
      <c r="J28" s="459"/>
      <c r="K28" s="459"/>
      <c r="L28" s="459"/>
      <c r="M28" s="460"/>
      <c r="N28" s="95">
        <f>SUM(N7:N27)</f>
        <v>170.29999999999998</v>
      </c>
    </row>
    <row r="29" spans="2:18" s="50" customFormat="1" ht="221.25" customHeight="1" thickBot="1" x14ac:dyDescent="1.1000000000000001">
      <c r="B29" s="513" t="s">
        <v>53</v>
      </c>
      <c r="C29" s="513"/>
      <c r="D29" s="513"/>
      <c r="E29" s="513"/>
      <c r="F29" s="513"/>
      <c r="G29" s="513"/>
      <c r="H29" s="513"/>
      <c r="I29" s="513"/>
      <c r="J29" s="513"/>
      <c r="K29" s="513"/>
      <c r="L29" s="513"/>
      <c r="M29" s="513"/>
      <c r="N29" s="88">
        <f>ROUND(N28*2,1)</f>
        <v>340.6</v>
      </c>
    </row>
    <row r="30" spans="2:18" s="200" customFormat="1" ht="189.75" customHeight="1" x14ac:dyDescent="0.25">
      <c r="B30" s="422" t="s">
        <v>320</v>
      </c>
      <c r="C30" s="422"/>
      <c r="D30" s="422"/>
      <c r="E30" s="422"/>
      <c r="F30" s="422"/>
      <c r="G30" s="422"/>
      <c r="H30" s="422"/>
      <c r="I30" s="422" t="s">
        <v>319</v>
      </c>
      <c r="J30" s="422"/>
      <c r="K30" s="422"/>
      <c r="L30" s="422"/>
      <c r="M30" s="422"/>
      <c r="N30" s="422"/>
    </row>
    <row r="31" spans="2:18" s="51" customFormat="1" ht="409.5" customHeight="1" thickBot="1" x14ac:dyDescent="1.1499999999999999">
      <c r="B31" s="423"/>
      <c r="C31" s="423"/>
      <c r="D31" s="423"/>
      <c r="E31" s="423"/>
      <c r="F31" s="423"/>
      <c r="G31" s="423"/>
      <c r="H31" s="423"/>
      <c r="I31" s="423"/>
      <c r="J31" s="423"/>
      <c r="K31" s="423"/>
      <c r="L31" s="423"/>
      <c r="M31" s="423"/>
      <c r="N31" s="423"/>
    </row>
    <row r="32" spans="2:18" s="58" customFormat="1" ht="129.75" customHeight="1" thickBot="1" x14ac:dyDescent="1.1499999999999999">
      <c r="B32" s="53" t="s">
        <v>45</v>
      </c>
      <c r="C32" s="54"/>
      <c r="D32" s="54"/>
      <c r="E32" s="54"/>
      <c r="F32" s="54"/>
      <c r="G32" s="54"/>
      <c r="H32" s="54"/>
      <c r="I32" s="54"/>
      <c r="J32" s="54"/>
      <c r="K32" s="54"/>
      <c r="L32" s="54"/>
      <c r="M32" s="54"/>
      <c r="N32" s="55"/>
      <c r="O32" s="56"/>
      <c r="P32" s="68"/>
      <c r="Q32" s="35"/>
      <c r="R32" s="35"/>
    </row>
    <row r="33" s="51" customFormat="1" ht="174.95" customHeight="1" x14ac:dyDescent="1.1000000000000001"/>
  </sheetData>
  <mergeCells count="32">
    <mergeCell ref="B30:H31"/>
    <mergeCell ref="I30:N31"/>
    <mergeCell ref="B29:M29"/>
    <mergeCell ref="C18:F18"/>
    <mergeCell ref="C19:F19"/>
    <mergeCell ref="C20:F20"/>
    <mergeCell ref="C21:F21"/>
    <mergeCell ref="C22:F22"/>
    <mergeCell ref="C23:F23"/>
    <mergeCell ref="C24:F24"/>
    <mergeCell ref="C25:F25"/>
    <mergeCell ref="C26:F26"/>
    <mergeCell ref="C27:G27"/>
    <mergeCell ref="B28:M28"/>
    <mergeCell ref="C17:F17"/>
    <mergeCell ref="C7:F7"/>
    <mergeCell ref="C8:C10"/>
    <mergeCell ref="D8:F8"/>
    <mergeCell ref="D9:F9"/>
    <mergeCell ref="D10:F10"/>
    <mergeCell ref="C11:F11"/>
    <mergeCell ref="C12:F12"/>
    <mergeCell ref="C13:F13"/>
    <mergeCell ref="C14:F14"/>
    <mergeCell ref="C15:F15"/>
    <mergeCell ref="C16:F16"/>
    <mergeCell ref="C6:G6"/>
    <mergeCell ref="B2:F3"/>
    <mergeCell ref="G2:K3"/>
    <mergeCell ref="L2:N3"/>
    <mergeCell ref="B4:N4"/>
    <mergeCell ref="B5:N5"/>
  </mergeCells>
  <printOptions horizontalCentered="1"/>
  <pageMargins left="0.25" right="0.25" top="1" bottom="1" header="0.5" footer="0.255"/>
  <pageSetup paperSize="9" scale="10" orientation="portrait" r:id="rId1"/>
  <drawing r:id="rId2"/>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9" tint="-0.499984740745262"/>
    <pageSetUpPr fitToPage="1"/>
  </sheetPr>
  <dimension ref="B1:M35"/>
  <sheetViews>
    <sheetView rightToLeft="1" view="pageBreakPreview" topLeftCell="A7" zoomScale="70" zoomScaleNormal="85" zoomScaleSheetLayoutView="70" workbookViewId="0">
      <selection activeCell="J11" sqref="J11:M13"/>
    </sheetView>
  </sheetViews>
  <sheetFormatPr defaultRowHeight="15" x14ac:dyDescent="0.25"/>
  <cols>
    <col min="1" max="1" width="4.85546875" customWidth="1"/>
    <col min="4" max="4" width="11.85546875" customWidth="1"/>
    <col min="5" max="5" width="24" customWidth="1"/>
    <col min="7" max="7" width="20.140625" customWidth="1"/>
    <col min="8" max="8" width="18.7109375" customWidth="1"/>
    <col min="9" max="9" width="16.285156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1163</v>
      </c>
      <c r="G11" s="323"/>
      <c r="H11" s="323"/>
      <c r="I11" s="324"/>
      <c r="J11" s="331" t="s">
        <v>1215</v>
      </c>
      <c r="K11" s="332"/>
      <c r="L11" s="332"/>
      <c r="M11" s="333"/>
    </row>
    <row r="12" spans="2:13" ht="15.75" customHeight="1" x14ac:dyDescent="0.25">
      <c r="B12" s="325"/>
      <c r="C12" s="326"/>
      <c r="D12" s="326"/>
      <c r="E12" s="327"/>
      <c r="F12" s="325"/>
      <c r="G12" s="326"/>
      <c r="H12" s="326"/>
      <c r="I12" s="327"/>
      <c r="J12" s="334"/>
      <c r="K12" s="335"/>
      <c r="L12" s="335"/>
      <c r="M12" s="336"/>
    </row>
    <row r="13" spans="2:13" ht="25.5" customHeight="1" thickBot="1" x14ac:dyDescent="0.3">
      <c r="B13" s="328"/>
      <c r="C13" s="329"/>
      <c r="D13" s="329"/>
      <c r="E13" s="330"/>
      <c r="F13" s="328"/>
      <c r="G13" s="329"/>
      <c r="H13" s="329"/>
      <c r="I13" s="330"/>
      <c r="J13" s="337"/>
      <c r="K13" s="338"/>
      <c r="L13" s="338"/>
      <c r="M13" s="339"/>
    </row>
    <row r="14" spans="2:13" ht="15" customHeight="1" x14ac:dyDescent="0.25">
      <c r="B14" s="322" t="s">
        <v>6</v>
      </c>
      <c r="C14" s="323"/>
      <c r="D14" s="323"/>
      <c r="E14" s="324"/>
      <c r="F14" s="322" t="s">
        <v>7</v>
      </c>
      <c r="G14" s="323"/>
      <c r="H14" s="323"/>
      <c r="I14" s="324"/>
      <c r="J14" s="331" t="s">
        <v>1144</v>
      </c>
      <c r="K14" s="332"/>
      <c r="L14" s="332"/>
      <c r="M14" s="333"/>
    </row>
    <row r="15" spans="2:13" ht="15" customHeight="1" x14ac:dyDescent="0.25">
      <c r="B15" s="325"/>
      <c r="C15" s="326"/>
      <c r="D15" s="326"/>
      <c r="E15" s="327"/>
      <c r="F15" s="325"/>
      <c r="G15" s="326"/>
      <c r="H15" s="326"/>
      <c r="I15" s="327"/>
      <c r="J15" s="334"/>
      <c r="K15" s="335"/>
      <c r="L15" s="335"/>
      <c r="M15" s="336"/>
    </row>
    <row r="16" spans="2:13" ht="19.5" customHeight="1" thickBot="1" x14ac:dyDescent="0.3">
      <c r="B16" s="328"/>
      <c r="C16" s="329"/>
      <c r="D16" s="329"/>
      <c r="E16" s="330"/>
      <c r="F16" s="328"/>
      <c r="G16" s="329"/>
      <c r="H16" s="329"/>
      <c r="I16" s="330"/>
      <c r="J16" s="337"/>
      <c r="K16" s="338"/>
      <c r="L16" s="338"/>
      <c r="M16" s="339"/>
    </row>
    <row r="17" spans="2:13" ht="15" customHeight="1" x14ac:dyDescent="0.25">
      <c r="B17" s="287" t="s">
        <v>833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1165</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52.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835</v>
      </c>
      <c r="F28" s="316"/>
      <c r="G28" s="316"/>
      <c r="H28" s="313"/>
      <c r="I28" s="318" t="s">
        <v>1164</v>
      </c>
      <c r="J28" s="319"/>
      <c r="K28" s="312" t="s">
        <v>16</v>
      </c>
      <c r="L28" s="316"/>
      <c r="M28" s="313"/>
    </row>
    <row r="29" spans="2:13" ht="49.5" customHeight="1" thickBot="1" x14ac:dyDescent="0.3">
      <c r="B29" s="311"/>
      <c r="C29" s="314"/>
      <c r="D29" s="315"/>
      <c r="E29" s="314"/>
      <c r="F29" s="317"/>
      <c r="G29" s="317"/>
      <c r="H29" s="315"/>
      <c r="I29" s="320"/>
      <c r="J29" s="321"/>
      <c r="K29" s="314"/>
      <c r="L29" s="317"/>
      <c r="M29" s="315"/>
    </row>
    <row r="30" spans="2:13" ht="36" customHeight="1" thickBot="1" x14ac:dyDescent="0.3">
      <c r="B30" s="284"/>
      <c r="C30" s="285"/>
      <c r="D30" s="285"/>
      <c r="E30" s="285"/>
      <c r="F30" s="285"/>
      <c r="G30" s="285"/>
      <c r="H30" s="285"/>
      <c r="I30" s="285"/>
      <c r="J30" s="285"/>
      <c r="K30" s="285"/>
      <c r="L30" s="285"/>
      <c r="M30" s="286"/>
    </row>
    <row r="31" spans="2:13" ht="18.75" customHeight="1" x14ac:dyDescent="0.25">
      <c r="B31" s="272" t="s">
        <v>17</v>
      </c>
      <c r="C31" s="273"/>
      <c r="D31" s="273"/>
      <c r="E31" s="274"/>
      <c r="F31" s="272" t="s">
        <v>18</v>
      </c>
      <c r="G31" s="273"/>
      <c r="H31" s="273"/>
      <c r="I31" s="274"/>
      <c r="J31" s="272" t="s">
        <v>19</v>
      </c>
      <c r="K31" s="273"/>
      <c r="L31" s="273"/>
      <c r="M31" s="274"/>
    </row>
    <row r="32" spans="2:13" ht="29.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18" customFormat="1" ht="22.5" customHeight="1" thickBot="1" x14ac:dyDescent="0.3">
      <c r="B35" s="269" t="s">
        <v>61</v>
      </c>
      <c r="C35" s="270"/>
      <c r="D35" s="270"/>
      <c r="E35" s="270"/>
      <c r="F35" s="270"/>
      <c r="G35" s="270"/>
      <c r="H35" s="270"/>
      <c r="I35" s="270"/>
      <c r="J35" s="270"/>
      <c r="K35" s="270"/>
      <c r="L35" s="270"/>
      <c r="M35" s="271"/>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25" top="0.75" bottom="0.75" header="0.3" footer="0.3"/>
  <pageSetup paperSize="9" scale="56" orientation="portrait" r:id="rId1"/>
  <colBreaks count="1" manualBreakCount="1">
    <brk id="13" max="1048575" man="1"/>
  </colBreaks>
  <drawing r:id="rId2"/>
  <legacyDrawing r:id="rId3"/>
  <oleObjects>
    <mc:AlternateContent xmlns:mc="http://schemas.openxmlformats.org/markup-compatibility/2006">
      <mc:Choice Requires="x14">
        <oleObject progId="PBrush" shapeId="1856518" r:id="rId4">
          <objectPr defaultSize="0" autoPict="0" r:id="rId5">
            <anchor moveWithCells="1" sizeWithCells="1">
              <from>
                <xdr:col>1</xdr:col>
                <xdr:colOff>95250</xdr:colOff>
                <xdr:row>3</xdr:row>
                <xdr:rowOff>85725</xdr:rowOff>
              </from>
              <to>
                <xdr:col>2</xdr:col>
                <xdr:colOff>447675</xdr:colOff>
                <xdr:row>7</xdr:row>
                <xdr:rowOff>9525</xdr:rowOff>
              </to>
            </anchor>
          </objectPr>
        </oleObject>
      </mc:Choice>
      <mc:Fallback>
        <oleObject progId="PBrush" shapeId="1856518" r:id="rId4"/>
      </mc:Fallback>
    </mc:AlternateContent>
  </oleObjects>
  <mc:AlternateContent xmlns:mc="http://schemas.openxmlformats.org/markup-compatibility/2006">
    <mc:Choice Requires="x14">
      <controls>
        <mc:AlternateContent xmlns:mc="http://schemas.openxmlformats.org/markup-compatibility/2006">
          <mc:Choice Requires="x14">
            <control shapeId="1856513" r:id="rId6" name="Check Box 1">
              <controlPr defaultSize="0" autoFill="0" autoLine="0" autoPict="0">
                <anchor moveWithCells="1">
                  <from>
                    <xdr:col>3</xdr:col>
                    <xdr:colOff>381000</xdr:colOff>
                    <xdr:row>35</xdr:row>
                    <xdr:rowOff>0</xdr:rowOff>
                  </from>
                  <to>
                    <xdr:col>4</xdr:col>
                    <xdr:colOff>419100</xdr:colOff>
                    <xdr:row>36</xdr:row>
                    <xdr:rowOff>38100</xdr:rowOff>
                  </to>
                </anchor>
              </controlPr>
            </control>
          </mc:Choice>
        </mc:AlternateContent>
        <mc:AlternateContent xmlns:mc="http://schemas.openxmlformats.org/markup-compatibility/2006">
          <mc:Choice Requires="x14">
            <control shapeId="1856514" r:id="rId7" name="Check Box 2">
              <controlPr defaultSize="0" autoFill="0" autoLine="0" autoPict="0">
                <anchor moveWithCells="1">
                  <from>
                    <xdr:col>6</xdr:col>
                    <xdr:colOff>180975</xdr:colOff>
                    <xdr:row>35</xdr:row>
                    <xdr:rowOff>0</xdr:rowOff>
                  </from>
                  <to>
                    <xdr:col>6</xdr:col>
                    <xdr:colOff>1009650</xdr:colOff>
                    <xdr:row>36</xdr:row>
                    <xdr:rowOff>9525</xdr:rowOff>
                  </to>
                </anchor>
              </controlPr>
            </control>
          </mc:Choice>
        </mc:AlternateContent>
        <mc:AlternateContent xmlns:mc="http://schemas.openxmlformats.org/markup-compatibility/2006">
          <mc:Choice Requires="x14">
            <control shapeId="1856515"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1856516" r:id="rId9" name="Check Box 4">
              <controlPr defaultSize="0" autoFill="0" autoLine="0" autoPict="0">
                <anchor moveWithCells="1">
                  <from>
                    <xdr:col>10</xdr:col>
                    <xdr:colOff>381000</xdr:colOff>
                    <xdr:row>35</xdr:row>
                    <xdr:rowOff>0</xdr:rowOff>
                  </from>
                  <to>
                    <xdr:col>11</xdr:col>
                    <xdr:colOff>609600</xdr:colOff>
                    <xdr:row>36</xdr:row>
                    <xdr:rowOff>38100</xdr:rowOff>
                  </to>
                </anchor>
              </controlPr>
            </control>
          </mc:Choice>
        </mc:AlternateContent>
        <mc:AlternateContent xmlns:mc="http://schemas.openxmlformats.org/markup-compatibility/2006">
          <mc:Choice Requires="x14">
            <control shapeId="1856517" r:id="rId10" name="Check Box 5">
              <controlPr defaultSize="0" autoFill="0" autoLine="0" autoPict="0">
                <anchor moveWithCells="1">
                  <from>
                    <xdr:col>11</xdr:col>
                    <xdr:colOff>552450</xdr:colOff>
                    <xdr:row>35</xdr:row>
                    <xdr:rowOff>0</xdr:rowOff>
                  </from>
                  <to>
                    <xdr:col>12</xdr:col>
                    <xdr:colOff>628650</xdr:colOff>
                    <xdr:row>36</xdr:row>
                    <xdr:rowOff>38100</xdr:rowOff>
                  </to>
                </anchor>
              </controlPr>
            </control>
          </mc:Choice>
        </mc:AlternateContent>
        <mc:AlternateContent xmlns:mc="http://schemas.openxmlformats.org/markup-compatibility/2006">
          <mc:Choice Requires="x14">
            <control shapeId="1856519" r:id="rId11" name="Check Box 7">
              <controlPr defaultSize="0" autoFill="0" autoLine="0" autoPict="0">
                <anchor moveWithCells="1">
                  <from>
                    <xdr:col>2</xdr:col>
                    <xdr:colOff>476250</xdr:colOff>
                    <xdr:row>34</xdr:row>
                    <xdr:rowOff>47625</xdr:rowOff>
                  </from>
                  <to>
                    <xdr:col>3</xdr:col>
                    <xdr:colOff>180975</xdr:colOff>
                    <xdr:row>34</xdr:row>
                    <xdr:rowOff>247650</xdr:rowOff>
                  </to>
                </anchor>
              </controlPr>
            </control>
          </mc:Choice>
        </mc:AlternateContent>
        <mc:AlternateContent xmlns:mc="http://schemas.openxmlformats.org/markup-compatibility/2006">
          <mc:Choice Requires="x14">
            <control shapeId="1856520" r:id="rId12" name="Check Box 8">
              <controlPr defaultSize="0" autoFill="0" autoLine="0" autoPict="0">
                <anchor moveWithCells="1">
                  <from>
                    <xdr:col>4</xdr:col>
                    <xdr:colOff>400050</xdr:colOff>
                    <xdr:row>34</xdr:row>
                    <xdr:rowOff>57150</xdr:rowOff>
                  </from>
                  <to>
                    <xdr:col>4</xdr:col>
                    <xdr:colOff>657225</xdr:colOff>
                    <xdr:row>34</xdr:row>
                    <xdr:rowOff>247650</xdr:rowOff>
                  </to>
                </anchor>
              </controlPr>
            </control>
          </mc:Choice>
        </mc:AlternateContent>
        <mc:AlternateContent xmlns:mc="http://schemas.openxmlformats.org/markup-compatibility/2006">
          <mc:Choice Requires="x14">
            <control shapeId="1856521" r:id="rId13" name="Check Box 9">
              <controlPr defaultSize="0" autoFill="0" autoLine="0" autoPict="0">
                <anchor moveWithCells="1">
                  <from>
                    <xdr:col>7</xdr:col>
                    <xdr:colOff>1104900</xdr:colOff>
                    <xdr:row>34</xdr:row>
                    <xdr:rowOff>57150</xdr:rowOff>
                  </from>
                  <to>
                    <xdr:col>8</xdr:col>
                    <xdr:colOff>85725</xdr:colOff>
                    <xdr:row>34</xdr:row>
                    <xdr:rowOff>228600</xdr:rowOff>
                  </to>
                </anchor>
              </controlPr>
            </control>
          </mc:Choice>
        </mc:AlternateContent>
        <mc:AlternateContent xmlns:mc="http://schemas.openxmlformats.org/markup-compatibility/2006">
          <mc:Choice Requires="x14">
            <control shapeId="1856522" r:id="rId14" name="Check Box 10">
              <controlPr defaultSize="0" autoFill="0" autoLine="0" autoPict="0">
                <anchor moveWithCells="1">
                  <from>
                    <xdr:col>6</xdr:col>
                    <xdr:colOff>457200</xdr:colOff>
                    <xdr:row>34</xdr:row>
                    <xdr:rowOff>66675</xdr:rowOff>
                  </from>
                  <to>
                    <xdr:col>6</xdr:col>
                    <xdr:colOff>657225</xdr:colOff>
                    <xdr:row>34</xdr:row>
                    <xdr:rowOff>276225</xdr:rowOff>
                  </to>
                </anchor>
              </controlPr>
            </control>
          </mc:Choice>
        </mc:AlternateContent>
        <mc:AlternateContent xmlns:mc="http://schemas.openxmlformats.org/markup-compatibility/2006">
          <mc:Choice Requires="x14">
            <control shapeId="1856523" r:id="rId15" name="Check Box 11">
              <controlPr defaultSize="0" autoFill="0" autoLine="0" autoPict="0">
                <anchor moveWithCells="1">
                  <from>
                    <xdr:col>9</xdr:col>
                    <xdr:colOff>409575</xdr:colOff>
                    <xdr:row>34</xdr:row>
                    <xdr:rowOff>66675</xdr:rowOff>
                  </from>
                  <to>
                    <xdr:col>10</xdr:col>
                    <xdr:colOff>228600</xdr:colOff>
                    <xdr:row>34</xdr:row>
                    <xdr:rowOff>228600</xdr:rowOff>
                  </to>
                </anchor>
              </controlPr>
            </control>
          </mc:Choice>
        </mc:AlternateContent>
      </controls>
    </mc:Choice>
  </mc:AlternateContent>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9" tint="-0.499984740745262"/>
    <pageSetUpPr fitToPage="1"/>
  </sheetPr>
  <dimension ref="B1:P39"/>
  <sheetViews>
    <sheetView rightToLeft="1" view="pageBreakPreview" zoomScale="85" zoomScaleNormal="85" zoomScaleSheetLayoutView="85"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1162</v>
      </c>
      <c r="G11" s="332"/>
      <c r="H11" s="332"/>
      <c r="I11" s="333"/>
      <c r="J11" s="331" t="s">
        <v>1169</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541</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6" ht="15" customHeight="1" x14ac:dyDescent="0.25">
      <c r="B17" s="385" t="s">
        <v>830</v>
      </c>
      <c r="C17" s="386"/>
      <c r="D17" s="386"/>
      <c r="E17" s="386"/>
      <c r="F17" s="386"/>
      <c r="G17" s="386"/>
      <c r="H17" s="386"/>
      <c r="I17" s="386"/>
      <c r="J17" s="386"/>
      <c r="K17" s="386"/>
      <c r="L17" s="386"/>
      <c r="M17" s="387"/>
    </row>
    <row r="18" spans="2:16" ht="15" customHeight="1" x14ac:dyDescent="0.25">
      <c r="B18" s="388"/>
      <c r="C18" s="389"/>
      <c r="D18" s="389"/>
      <c r="E18" s="389"/>
      <c r="F18" s="389"/>
      <c r="G18" s="389"/>
      <c r="H18" s="389"/>
      <c r="I18" s="389"/>
      <c r="J18" s="389"/>
      <c r="K18" s="389"/>
      <c r="L18" s="389"/>
      <c r="M18" s="390"/>
    </row>
    <row r="19" spans="2:16" ht="41.25" customHeight="1" thickBot="1" x14ac:dyDescent="0.3">
      <c r="B19" s="388"/>
      <c r="C19" s="389"/>
      <c r="D19" s="389"/>
      <c r="E19" s="389"/>
      <c r="F19" s="389"/>
      <c r="G19" s="389"/>
      <c r="H19" s="389"/>
      <c r="I19" s="389"/>
      <c r="J19" s="389"/>
      <c r="K19" s="389"/>
      <c r="L19" s="389"/>
      <c r="M19" s="390"/>
    </row>
    <row r="20" spans="2:16" ht="15" customHeight="1" x14ac:dyDescent="0.25">
      <c r="B20" s="391" t="s">
        <v>1166</v>
      </c>
      <c r="C20" s="392"/>
      <c r="D20" s="392"/>
      <c r="E20" s="392"/>
      <c r="F20" s="392"/>
      <c r="G20" s="392"/>
      <c r="H20" s="392"/>
      <c r="I20" s="392"/>
      <c r="J20" s="392"/>
      <c r="K20" s="392"/>
      <c r="L20" s="392"/>
      <c r="M20" s="393"/>
    </row>
    <row r="21" spans="2:16" ht="15" customHeight="1" x14ac:dyDescent="0.25">
      <c r="B21" s="394"/>
      <c r="C21" s="395"/>
      <c r="D21" s="395"/>
      <c r="E21" s="395"/>
      <c r="F21" s="395"/>
      <c r="G21" s="395"/>
      <c r="H21" s="395"/>
      <c r="I21" s="395"/>
      <c r="J21" s="395"/>
      <c r="K21" s="395"/>
      <c r="L21" s="395"/>
      <c r="M21" s="396"/>
    </row>
    <row r="22" spans="2:16" ht="15" customHeight="1" x14ac:dyDescent="0.25">
      <c r="B22" s="394"/>
      <c r="C22" s="395"/>
      <c r="D22" s="395"/>
      <c r="E22" s="395"/>
      <c r="F22" s="395"/>
      <c r="G22" s="395"/>
      <c r="H22" s="395"/>
      <c r="I22" s="395"/>
      <c r="J22" s="395"/>
      <c r="K22" s="395"/>
      <c r="L22" s="395"/>
      <c r="M22" s="396"/>
    </row>
    <row r="23" spans="2:16" ht="15.75" customHeight="1" x14ac:dyDescent="0.25">
      <c r="B23" s="394"/>
      <c r="C23" s="395"/>
      <c r="D23" s="395"/>
      <c r="E23" s="395"/>
      <c r="F23" s="395"/>
      <c r="G23" s="395"/>
      <c r="H23" s="395"/>
      <c r="I23" s="395"/>
      <c r="J23" s="395"/>
      <c r="K23" s="395"/>
      <c r="L23" s="395"/>
      <c r="M23" s="396"/>
    </row>
    <row r="24" spans="2:16" ht="51.75" customHeight="1" thickBot="1" x14ac:dyDescent="0.3">
      <c r="B24" s="394"/>
      <c r="C24" s="395"/>
      <c r="D24" s="395"/>
      <c r="E24" s="395"/>
      <c r="F24" s="395"/>
      <c r="G24" s="395"/>
      <c r="H24" s="395"/>
      <c r="I24" s="395"/>
      <c r="J24" s="395"/>
      <c r="K24" s="395"/>
      <c r="L24" s="395"/>
      <c r="M24" s="396"/>
    </row>
    <row r="25" spans="2:16" ht="31.5" customHeight="1" thickBot="1" x14ac:dyDescent="0.3">
      <c r="B25" s="299"/>
      <c r="C25" s="300"/>
      <c r="D25" s="300"/>
      <c r="E25" s="300"/>
      <c r="F25" s="300"/>
      <c r="G25" s="300"/>
      <c r="H25" s="300"/>
      <c r="I25" s="300"/>
      <c r="J25" s="300"/>
      <c r="K25" s="300"/>
      <c r="L25" s="300"/>
      <c r="M25" s="301"/>
    </row>
    <row r="26" spans="2:16" ht="15.75" customHeight="1" x14ac:dyDescent="0.25">
      <c r="B26" s="397" t="s">
        <v>9</v>
      </c>
      <c r="C26" s="399" t="s">
        <v>10</v>
      </c>
      <c r="D26" s="400"/>
      <c r="E26" s="399" t="s">
        <v>11</v>
      </c>
      <c r="F26" s="400"/>
      <c r="G26" s="400"/>
      <c r="H26" s="403"/>
      <c r="I26" s="399" t="s">
        <v>12</v>
      </c>
      <c r="J26" s="403"/>
      <c r="K26" s="399" t="s">
        <v>13</v>
      </c>
      <c r="L26" s="400"/>
      <c r="M26" s="403"/>
    </row>
    <row r="27" spans="2:16" ht="15.75" customHeight="1" thickBot="1" x14ac:dyDescent="0.3">
      <c r="B27" s="398"/>
      <c r="C27" s="401"/>
      <c r="D27" s="402"/>
      <c r="E27" s="401"/>
      <c r="F27" s="402"/>
      <c r="G27" s="402"/>
      <c r="H27" s="404"/>
      <c r="I27" s="401"/>
      <c r="J27" s="404"/>
      <c r="K27" s="401"/>
      <c r="L27" s="402"/>
      <c r="M27" s="404"/>
    </row>
    <row r="28" spans="2:16" ht="49.5" customHeight="1" x14ac:dyDescent="0.25">
      <c r="B28" s="405">
        <v>24</v>
      </c>
      <c r="C28" s="312" t="s">
        <v>14</v>
      </c>
      <c r="D28" s="313"/>
      <c r="E28" s="331" t="s">
        <v>832</v>
      </c>
      <c r="F28" s="332"/>
      <c r="G28" s="332"/>
      <c r="H28" s="333"/>
      <c r="I28" s="318" t="s">
        <v>1164</v>
      </c>
      <c r="J28" s="319"/>
      <c r="K28" s="322" t="s">
        <v>16</v>
      </c>
      <c r="L28" s="323"/>
      <c r="M28" s="324"/>
      <c r="P28">
        <v>569.15109599999994</v>
      </c>
    </row>
    <row r="29" spans="2:16" ht="57" customHeight="1" thickBot="1" x14ac:dyDescent="0.3">
      <c r="B29" s="406"/>
      <c r="C29" s="314"/>
      <c r="D29" s="315"/>
      <c r="E29" s="337"/>
      <c r="F29" s="338"/>
      <c r="G29" s="338"/>
      <c r="H29" s="339"/>
      <c r="I29" s="320"/>
      <c r="J29" s="321"/>
      <c r="K29" s="328"/>
      <c r="L29" s="329"/>
      <c r="M29" s="330"/>
    </row>
    <row r="30" spans="2:16" ht="37.5" customHeight="1" thickBot="1" x14ac:dyDescent="0.3">
      <c r="B30" s="382"/>
      <c r="C30" s="383"/>
      <c r="D30" s="383"/>
      <c r="E30" s="383"/>
      <c r="F30" s="383"/>
      <c r="G30" s="383"/>
      <c r="H30" s="383"/>
      <c r="I30" s="383"/>
      <c r="J30" s="383"/>
      <c r="K30" s="383"/>
      <c r="L30" s="383"/>
      <c r="M30" s="384"/>
    </row>
    <row r="31" spans="2:16" ht="18.75" customHeight="1" x14ac:dyDescent="0.25">
      <c r="B31" s="375" t="s">
        <v>17</v>
      </c>
      <c r="C31" s="376"/>
      <c r="D31" s="376"/>
      <c r="E31" s="377"/>
      <c r="F31" s="375" t="s">
        <v>18</v>
      </c>
      <c r="G31" s="376"/>
      <c r="H31" s="376"/>
      <c r="I31" s="377"/>
      <c r="J31" s="375" t="s">
        <v>19</v>
      </c>
      <c r="K31" s="376"/>
      <c r="L31" s="376"/>
      <c r="M31" s="377"/>
    </row>
    <row r="32" spans="2:16"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B35:M35"/>
    <mergeCell ref="D39:E39"/>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64" orientation="portrait" r:id="rId1"/>
  <colBreaks count="1" manualBreakCount="1">
    <brk id="13" max="1048575" man="1"/>
  </colBreaks>
  <drawing r:id="rId2"/>
  <legacyDrawing r:id="rId3"/>
  <oleObjects>
    <mc:AlternateContent xmlns:mc="http://schemas.openxmlformats.org/markup-compatibility/2006">
      <mc:Choice Requires="x14">
        <oleObject progId="PBrush" shapeId="1857541"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857541" r:id="rId4"/>
      </mc:Fallback>
    </mc:AlternateContent>
  </oleObjects>
  <mc:AlternateContent xmlns:mc="http://schemas.openxmlformats.org/markup-compatibility/2006">
    <mc:Choice Requires="x14">
      <controls>
        <mc:AlternateContent xmlns:mc="http://schemas.openxmlformats.org/markup-compatibility/2006">
          <mc:Choice Requires="x14">
            <control shapeId="1857537" r:id="rId6" name="Check Box 1">
              <controlPr defaultSize="0" autoFill="0" autoLine="0" autoPict="0">
                <anchor moveWithCells="1">
                  <from>
                    <xdr:col>2</xdr:col>
                    <xdr:colOff>476250</xdr:colOff>
                    <xdr:row>34</xdr:row>
                    <xdr:rowOff>47625</xdr:rowOff>
                  </from>
                  <to>
                    <xdr:col>3</xdr:col>
                    <xdr:colOff>152400</xdr:colOff>
                    <xdr:row>34</xdr:row>
                    <xdr:rowOff>247650</xdr:rowOff>
                  </to>
                </anchor>
              </controlPr>
            </control>
          </mc:Choice>
        </mc:AlternateContent>
        <mc:AlternateContent xmlns:mc="http://schemas.openxmlformats.org/markup-compatibility/2006">
          <mc:Choice Requires="x14">
            <control shapeId="1857538"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1857539" r:id="rId8" name="Check Box 3">
              <controlPr defaultSize="0" autoFill="0" autoLine="0" autoPict="0">
                <anchor moveWithCells="1">
                  <from>
                    <xdr:col>7</xdr:col>
                    <xdr:colOff>1104900</xdr:colOff>
                    <xdr:row>34</xdr:row>
                    <xdr:rowOff>57150</xdr:rowOff>
                  </from>
                  <to>
                    <xdr:col>8</xdr:col>
                    <xdr:colOff>76200</xdr:colOff>
                    <xdr:row>34</xdr:row>
                    <xdr:rowOff>228600</xdr:rowOff>
                  </to>
                </anchor>
              </controlPr>
            </control>
          </mc:Choice>
        </mc:AlternateContent>
        <mc:AlternateContent xmlns:mc="http://schemas.openxmlformats.org/markup-compatibility/2006">
          <mc:Choice Requires="x14">
            <control shapeId="1857540" r:id="rId9" name="Check Box 4">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1857542" r:id="rId10" name="Check Box 6">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9" tint="-0.249977111117893"/>
  </sheetPr>
  <dimension ref="A1:AU34"/>
  <sheetViews>
    <sheetView rightToLeft="1" view="pageBreakPreview" zoomScale="10" zoomScaleNormal="100" zoomScaleSheetLayoutView="10" workbookViewId="0">
      <selection activeCell="A30" sqref="A30:XFD30"/>
    </sheetView>
  </sheetViews>
  <sheetFormatPr defaultRowHeight="23.25" x14ac:dyDescent="0.35"/>
  <cols>
    <col min="2" max="2" width="25.7109375" customWidth="1"/>
    <col min="3" max="3" width="32" customWidth="1"/>
    <col min="4" max="4" width="20.42578125" customWidth="1"/>
    <col min="5" max="5" width="44.5703125" customWidth="1"/>
    <col min="6" max="6" width="75" style="5" customWidth="1"/>
    <col min="7" max="7" width="156.5703125"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1157</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10.75" customHeight="1" thickBot="1" x14ac:dyDescent="0.3">
      <c r="B4" s="522" t="s">
        <v>830</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00.1" customHeight="1" thickBot="1" x14ac:dyDescent="1.1499999999999999">
      <c r="B6" s="196" t="s">
        <v>9</v>
      </c>
      <c r="C6" s="434" t="s">
        <v>11</v>
      </c>
      <c r="D6" s="435"/>
      <c r="E6" s="435"/>
      <c r="F6" s="435"/>
      <c r="G6" s="436"/>
      <c r="H6" s="196" t="s">
        <v>122</v>
      </c>
      <c r="I6" s="196" t="s">
        <v>23</v>
      </c>
      <c r="J6" s="196" t="s">
        <v>24</v>
      </c>
      <c r="K6" s="196" t="s">
        <v>121</v>
      </c>
      <c r="L6" s="196" t="s">
        <v>183</v>
      </c>
      <c r="M6" s="196" t="s">
        <v>181</v>
      </c>
      <c r="N6" s="196" t="s">
        <v>124</v>
      </c>
    </row>
    <row r="7" spans="2:47" s="36" customFormat="1" ht="200.1" customHeight="1" thickBot="1" x14ac:dyDescent="1.1000000000000001">
      <c r="B7" s="42">
        <v>1</v>
      </c>
      <c r="C7" s="492" t="s">
        <v>203</v>
      </c>
      <c r="D7" s="493"/>
      <c r="E7" s="493"/>
      <c r="F7" s="494"/>
      <c r="G7" s="193" t="s">
        <v>182</v>
      </c>
      <c r="H7" s="45">
        <v>1.254</v>
      </c>
      <c r="I7" s="72">
        <v>41</v>
      </c>
      <c r="J7" s="70">
        <v>5460</v>
      </c>
      <c r="K7" s="70">
        <v>5460</v>
      </c>
      <c r="L7" s="46">
        <v>0</v>
      </c>
      <c r="M7" s="40">
        <f>ROUNDUP(H7*K7/1000,2)</f>
        <v>6.85</v>
      </c>
      <c r="N7" s="40">
        <f t="shared" ref="N7:N19" si="0">M7*I7-L7*I7</f>
        <v>280.84999999999997</v>
      </c>
    </row>
    <row r="8" spans="2:47" s="96" customFormat="1" ht="200.1" customHeight="1" thickBot="1" x14ac:dyDescent="1.3">
      <c r="B8" s="42">
        <v>2</v>
      </c>
      <c r="C8" s="488" t="s">
        <v>1145</v>
      </c>
      <c r="D8" s="489"/>
      <c r="E8" s="489"/>
      <c r="F8" s="490"/>
      <c r="G8" s="194" t="s">
        <v>76</v>
      </c>
      <c r="H8" s="102">
        <v>1.22</v>
      </c>
      <c r="I8" s="72">
        <v>1</v>
      </c>
      <c r="J8" s="100">
        <v>3343</v>
      </c>
      <c r="K8" s="100">
        <f>3247+27.7</f>
        <v>3274.7</v>
      </c>
      <c r="L8" s="99">
        <v>0</v>
      </c>
      <c r="M8" s="98">
        <f t="shared" ref="M8:M19" si="1">H8*K8/1000</f>
        <v>3.9951339999999997</v>
      </c>
      <c r="N8" s="40">
        <f t="shared" si="0"/>
        <v>3.9951339999999997</v>
      </c>
    </row>
    <row r="9" spans="2:47" s="96" customFormat="1" ht="200.1" customHeight="1" thickBot="1" x14ac:dyDescent="1.3">
      <c r="B9" s="42">
        <v>3</v>
      </c>
      <c r="C9" s="488" t="s">
        <v>547</v>
      </c>
      <c r="D9" s="489"/>
      <c r="E9" s="489"/>
      <c r="F9" s="490"/>
      <c r="G9" s="194" t="s">
        <v>76</v>
      </c>
      <c r="H9" s="102">
        <v>1.22</v>
      </c>
      <c r="I9" s="72">
        <v>1</v>
      </c>
      <c r="J9" s="100">
        <v>3541</v>
      </c>
      <c r="K9" s="100">
        <v>3541</v>
      </c>
      <c r="L9" s="99">
        <v>0</v>
      </c>
      <c r="M9" s="98">
        <f t="shared" si="1"/>
        <v>4.3200199999999995</v>
      </c>
      <c r="N9" s="40">
        <f t="shared" si="0"/>
        <v>4.3200199999999995</v>
      </c>
    </row>
    <row r="10" spans="2:47" s="96" customFormat="1" ht="200.1" customHeight="1" thickBot="1" x14ac:dyDescent="1.3">
      <c r="B10" s="42">
        <v>4</v>
      </c>
      <c r="C10" s="488" t="s">
        <v>609</v>
      </c>
      <c r="D10" s="489"/>
      <c r="E10" s="489"/>
      <c r="F10" s="490"/>
      <c r="G10" s="194" t="s">
        <v>76</v>
      </c>
      <c r="H10" s="102">
        <v>1.22</v>
      </c>
      <c r="I10" s="72">
        <v>1</v>
      </c>
      <c r="J10" s="100">
        <v>5486</v>
      </c>
      <c r="K10" s="100">
        <v>5486</v>
      </c>
      <c r="L10" s="99">
        <v>0</v>
      </c>
      <c r="M10" s="98">
        <f t="shared" si="1"/>
        <v>6.69292</v>
      </c>
      <c r="N10" s="40">
        <f t="shared" si="0"/>
        <v>6.69292</v>
      </c>
    </row>
    <row r="11" spans="2:47" s="96" customFormat="1" ht="200.1" customHeight="1" thickBot="1" x14ac:dyDescent="1.3">
      <c r="B11" s="42">
        <v>5</v>
      </c>
      <c r="C11" s="488" t="s">
        <v>598</v>
      </c>
      <c r="D11" s="489"/>
      <c r="E11" s="489"/>
      <c r="F11" s="490"/>
      <c r="G11" s="194" t="s">
        <v>76</v>
      </c>
      <c r="H11" s="102">
        <v>1.22</v>
      </c>
      <c r="I11" s="72">
        <v>1</v>
      </c>
      <c r="J11" s="100">
        <v>5486</v>
      </c>
      <c r="K11" s="100">
        <v>5486</v>
      </c>
      <c r="L11" s="99">
        <v>0</v>
      </c>
      <c r="M11" s="98">
        <f t="shared" si="1"/>
        <v>6.69292</v>
      </c>
      <c r="N11" s="40">
        <f t="shared" si="0"/>
        <v>6.69292</v>
      </c>
    </row>
    <row r="12" spans="2:47" s="96" customFormat="1" ht="200.1" customHeight="1" thickBot="1" x14ac:dyDescent="1.3">
      <c r="B12" s="42">
        <v>6</v>
      </c>
      <c r="C12" s="488" t="s">
        <v>566</v>
      </c>
      <c r="D12" s="489"/>
      <c r="E12" s="489"/>
      <c r="F12" s="490"/>
      <c r="G12" s="194" t="s">
        <v>76</v>
      </c>
      <c r="H12" s="102">
        <v>1.22</v>
      </c>
      <c r="I12" s="72">
        <v>1</v>
      </c>
      <c r="J12" s="100">
        <v>5486</v>
      </c>
      <c r="K12" s="100">
        <v>5486</v>
      </c>
      <c r="L12" s="99">
        <v>0</v>
      </c>
      <c r="M12" s="98">
        <f t="shared" si="1"/>
        <v>6.69292</v>
      </c>
      <c r="N12" s="40">
        <f t="shared" si="0"/>
        <v>6.69292</v>
      </c>
    </row>
    <row r="13" spans="2:47" s="96" customFormat="1" ht="200.1" customHeight="1" thickBot="1" x14ac:dyDescent="1.3">
      <c r="B13" s="42">
        <v>7</v>
      </c>
      <c r="C13" s="488" t="s">
        <v>567</v>
      </c>
      <c r="D13" s="489"/>
      <c r="E13" s="489"/>
      <c r="F13" s="490"/>
      <c r="G13" s="194" t="s">
        <v>76</v>
      </c>
      <c r="H13" s="102">
        <v>1.22</v>
      </c>
      <c r="I13" s="72">
        <v>1</v>
      </c>
      <c r="J13" s="100">
        <v>5486</v>
      </c>
      <c r="K13" s="100">
        <v>5486</v>
      </c>
      <c r="L13" s="99">
        <v>0</v>
      </c>
      <c r="M13" s="98">
        <f t="shared" si="1"/>
        <v>6.69292</v>
      </c>
      <c r="N13" s="40">
        <f t="shared" si="0"/>
        <v>6.69292</v>
      </c>
    </row>
    <row r="14" spans="2:47" s="96" customFormat="1" ht="200.1" customHeight="1" thickBot="1" x14ac:dyDescent="1.3">
      <c r="B14" s="42">
        <v>8</v>
      </c>
      <c r="C14" s="488" t="s">
        <v>779</v>
      </c>
      <c r="D14" s="489"/>
      <c r="E14" s="489"/>
      <c r="F14" s="490"/>
      <c r="G14" s="194" t="s">
        <v>76</v>
      </c>
      <c r="H14" s="102">
        <v>1.22</v>
      </c>
      <c r="I14" s="72">
        <v>1</v>
      </c>
      <c r="J14" s="100">
        <v>5486</v>
      </c>
      <c r="K14" s="100">
        <v>5486</v>
      </c>
      <c r="L14" s="99">
        <v>0</v>
      </c>
      <c r="M14" s="98">
        <f t="shared" si="1"/>
        <v>6.69292</v>
      </c>
      <c r="N14" s="40">
        <f t="shared" si="0"/>
        <v>6.69292</v>
      </c>
    </row>
    <row r="15" spans="2:47" s="96" customFormat="1" ht="200.1" customHeight="1" thickBot="1" x14ac:dyDescent="1.3">
      <c r="B15" s="42">
        <v>9</v>
      </c>
      <c r="C15" s="488" t="s">
        <v>778</v>
      </c>
      <c r="D15" s="489"/>
      <c r="E15" s="489"/>
      <c r="F15" s="490"/>
      <c r="G15" s="194" t="s">
        <v>76</v>
      </c>
      <c r="H15" s="102">
        <v>1.22</v>
      </c>
      <c r="I15" s="72">
        <v>1</v>
      </c>
      <c r="J15" s="100">
        <v>5486</v>
      </c>
      <c r="K15" s="100">
        <v>5486</v>
      </c>
      <c r="L15" s="99">
        <v>0</v>
      </c>
      <c r="M15" s="98">
        <f t="shared" si="1"/>
        <v>6.69292</v>
      </c>
      <c r="N15" s="40">
        <f t="shared" si="0"/>
        <v>6.69292</v>
      </c>
    </row>
    <row r="16" spans="2:47" s="96" customFormat="1" ht="200.1" customHeight="1" thickBot="1" x14ac:dyDescent="1.3">
      <c r="B16" s="42">
        <v>10</v>
      </c>
      <c r="C16" s="488" t="s">
        <v>1146</v>
      </c>
      <c r="D16" s="489"/>
      <c r="E16" s="489"/>
      <c r="F16" s="490"/>
      <c r="G16" s="194" t="s">
        <v>76</v>
      </c>
      <c r="H16" s="102">
        <v>1.22</v>
      </c>
      <c r="I16" s="72">
        <v>1</v>
      </c>
      <c r="J16" s="100">
        <v>3909</v>
      </c>
      <c r="K16" s="100">
        <f>3819+25.08</f>
        <v>3844.08</v>
      </c>
      <c r="L16" s="99">
        <v>0</v>
      </c>
      <c r="M16" s="98">
        <f t="shared" si="1"/>
        <v>4.6897775999999993</v>
      </c>
      <c r="N16" s="40">
        <f t="shared" si="0"/>
        <v>4.6897775999999993</v>
      </c>
    </row>
    <row r="17" spans="1:18" s="96" customFormat="1" ht="200.1" customHeight="1" thickBot="1" x14ac:dyDescent="1.3">
      <c r="B17" s="42">
        <v>11</v>
      </c>
      <c r="C17" s="488" t="s">
        <v>1099</v>
      </c>
      <c r="D17" s="489"/>
      <c r="E17" s="489"/>
      <c r="F17" s="490"/>
      <c r="G17" s="194" t="s">
        <v>76</v>
      </c>
      <c r="H17" s="102">
        <v>1.22</v>
      </c>
      <c r="I17" s="72">
        <v>1</v>
      </c>
      <c r="J17" s="100">
        <v>5118</v>
      </c>
      <c r="K17" s="100">
        <v>5118</v>
      </c>
      <c r="L17" s="99">
        <v>0</v>
      </c>
      <c r="M17" s="98">
        <f t="shared" si="1"/>
        <v>6.2439600000000004</v>
      </c>
      <c r="N17" s="40">
        <f t="shared" si="0"/>
        <v>6.2439600000000004</v>
      </c>
    </row>
    <row r="18" spans="1:18" s="36" customFormat="1" ht="200.1" customHeight="1" thickBot="1" x14ac:dyDescent="1.1000000000000001">
      <c r="B18" s="42">
        <v>12</v>
      </c>
      <c r="C18" s="560" t="s">
        <v>1147</v>
      </c>
      <c r="D18" s="493"/>
      <c r="E18" s="493"/>
      <c r="F18" s="494"/>
      <c r="G18" s="193" t="s">
        <v>182</v>
      </c>
      <c r="H18" s="45">
        <v>1.254</v>
      </c>
      <c r="I18" s="72">
        <v>12</v>
      </c>
      <c r="J18" s="70">
        <v>2850</v>
      </c>
      <c r="K18" s="70">
        <v>2850</v>
      </c>
      <c r="L18" s="46">
        <v>0</v>
      </c>
      <c r="M18" s="40">
        <f>ROUNDUP(H18*K18/1000,2)</f>
        <v>3.5799999999999996</v>
      </c>
      <c r="N18" s="40">
        <f t="shared" si="0"/>
        <v>42.959999999999994</v>
      </c>
    </row>
    <row r="19" spans="1:18" s="96" customFormat="1" ht="200.1" customHeight="1" thickBot="1" x14ac:dyDescent="1.3">
      <c r="B19" s="42">
        <v>13</v>
      </c>
      <c r="C19" s="488" t="s">
        <v>684</v>
      </c>
      <c r="D19" s="489"/>
      <c r="E19" s="489"/>
      <c r="F19" s="490"/>
      <c r="G19" s="194" t="s">
        <v>76</v>
      </c>
      <c r="H19" s="102">
        <v>1.22</v>
      </c>
      <c r="I19" s="72">
        <v>1</v>
      </c>
      <c r="J19" s="100">
        <v>3614</v>
      </c>
      <c r="K19" s="100">
        <v>3614</v>
      </c>
      <c r="L19" s="99">
        <v>0</v>
      </c>
      <c r="M19" s="98">
        <f t="shared" si="1"/>
        <v>4.4090800000000003</v>
      </c>
      <c r="N19" s="40">
        <f t="shared" si="0"/>
        <v>4.4090800000000003</v>
      </c>
    </row>
    <row r="20" spans="1:18" s="36" customFormat="1" ht="200.1" customHeight="1" thickBot="1" x14ac:dyDescent="1.3">
      <c r="B20" s="42">
        <v>14</v>
      </c>
      <c r="C20" s="555" t="s">
        <v>1148</v>
      </c>
      <c r="D20" s="492" t="s">
        <v>969</v>
      </c>
      <c r="E20" s="493"/>
      <c r="F20" s="493"/>
      <c r="G20" s="193" t="s">
        <v>76</v>
      </c>
      <c r="H20" s="45">
        <v>1.22</v>
      </c>
      <c r="I20" s="69">
        <v>1</v>
      </c>
      <c r="J20" s="70">
        <v>5486</v>
      </c>
      <c r="K20" s="70">
        <v>5486</v>
      </c>
      <c r="L20" s="46">
        <v>0</v>
      </c>
      <c r="M20" s="40">
        <f t="shared" ref="M20:M28" si="2">K20*H20/1000</f>
        <v>6.69292</v>
      </c>
      <c r="N20" s="88">
        <f t="shared" ref="N20:N28" si="3">ROUND(M20*I20,1)</f>
        <v>6.7</v>
      </c>
      <c r="O20" s="96"/>
      <c r="R20" s="36">
        <v>6.7</v>
      </c>
    </row>
    <row r="21" spans="1:18" s="36" customFormat="1" ht="200.1" customHeight="1" thickBot="1" x14ac:dyDescent="1.3">
      <c r="B21" s="42">
        <v>15</v>
      </c>
      <c r="C21" s="556"/>
      <c r="D21" s="492" t="s">
        <v>970</v>
      </c>
      <c r="E21" s="493"/>
      <c r="F21" s="493"/>
      <c r="G21" s="193" t="s">
        <v>76</v>
      </c>
      <c r="H21" s="45">
        <v>1.22</v>
      </c>
      <c r="I21" s="72">
        <v>1</v>
      </c>
      <c r="J21" s="70">
        <v>5486</v>
      </c>
      <c r="K21" s="70">
        <v>5486</v>
      </c>
      <c r="L21" s="46">
        <v>0</v>
      </c>
      <c r="M21" s="40">
        <f t="shared" si="2"/>
        <v>6.69292</v>
      </c>
      <c r="N21" s="88">
        <f t="shared" si="3"/>
        <v>6.7</v>
      </c>
      <c r="O21" s="96"/>
      <c r="R21" s="36">
        <v>6.7</v>
      </c>
    </row>
    <row r="22" spans="1:18" s="36" customFormat="1" ht="200.1" customHeight="1" thickBot="1" x14ac:dyDescent="1.3">
      <c r="B22" s="42">
        <v>16</v>
      </c>
      <c r="C22" s="556"/>
      <c r="D22" s="492" t="s">
        <v>1149</v>
      </c>
      <c r="E22" s="493"/>
      <c r="F22" s="493"/>
      <c r="G22" s="193" t="s">
        <v>35</v>
      </c>
      <c r="H22" s="45">
        <v>0.94399999999999995</v>
      </c>
      <c r="I22" s="72">
        <v>1</v>
      </c>
      <c r="J22" s="70">
        <v>1629</v>
      </c>
      <c r="K22" s="70">
        <v>1629</v>
      </c>
      <c r="L22" s="46">
        <v>0</v>
      </c>
      <c r="M22" s="40">
        <f t="shared" si="2"/>
        <v>1.5377759999999998</v>
      </c>
      <c r="N22" s="88">
        <f t="shared" si="3"/>
        <v>1.5</v>
      </c>
      <c r="O22" s="96"/>
      <c r="R22" s="36">
        <v>1.54</v>
      </c>
    </row>
    <row r="23" spans="1:18" s="36" customFormat="1" ht="200.1" customHeight="1" thickBot="1" x14ac:dyDescent="1.3">
      <c r="B23" s="42">
        <v>17</v>
      </c>
      <c r="C23" s="556"/>
      <c r="D23" s="492" t="s">
        <v>1150</v>
      </c>
      <c r="E23" s="493"/>
      <c r="F23" s="493"/>
      <c r="G23" s="193" t="s">
        <v>35</v>
      </c>
      <c r="H23" s="45">
        <v>0.94399999999999995</v>
      </c>
      <c r="I23" s="72">
        <v>2</v>
      </c>
      <c r="J23" s="70">
        <v>2948</v>
      </c>
      <c r="K23" s="70">
        <v>2771</v>
      </c>
      <c r="L23" s="46">
        <v>0</v>
      </c>
      <c r="M23" s="40">
        <f t="shared" si="2"/>
        <v>2.6158239999999999</v>
      </c>
      <c r="N23" s="88">
        <f t="shared" si="3"/>
        <v>5.2</v>
      </c>
      <c r="O23" s="96"/>
      <c r="R23" s="36">
        <v>5.2399999999999993</v>
      </c>
    </row>
    <row r="24" spans="1:18" s="181" customFormat="1" ht="200.1" customHeight="1" thickBot="1" x14ac:dyDescent="1.3">
      <c r="A24" s="36"/>
      <c r="B24" s="42">
        <v>18</v>
      </c>
      <c r="C24" s="555" t="s">
        <v>1151</v>
      </c>
      <c r="D24" s="492" t="s">
        <v>1152</v>
      </c>
      <c r="E24" s="493"/>
      <c r="F24" s="493"/>
      <c r="G24" s="193" t="s">
        <v>76</v>
      </c>
      <c r="H24" s="45">
        <v>1.22</v>
      </c>
      <c r="I24" s="69">
        <v>1</v>
      </c>
      <c r="J24" s="70">
        <v>4586</v>
      </c>
      <c r="K24" s="70">
        <v>4586</v>
      </c>
      <c r="L24" s="46">
        <v>0</v>
      </c>
      <c r="M24" s="40">
        <f t="shared" si="2"/>
        <v>5.5949200000000001</v>
      </c>
      <c r="N24" s="88">
        <f t="shared" si="3"/>
        <v>5.6</v>
      </c>
      <c r="O24" s="96"/>
      <c r="R24" s="181">
        <v>6.7</v>
      </c>
    </row>
    <row r="25" spans="1:18" s="181" customFormat="1" ht="200.1" customHeight="1" thickBot="1" x14ac:dyDescent="1.3">
      <c r="A25" s="36"/>
      <c r="B25" s="42">
        <v>19</v>
      </c>
      <c r="C25" s="556"/>
      <c r="D25" s="492" t="s">
        <v>1153</v>
      </c>
      <c r="E25" s="493"/>
      <c r="F25" s="493"/>
      <c r="G25" s="193" t="s">
        <v>76</v>
      </c>
      <c r="H25" s="45">
        <v>1.22</v>
      </c>
      <c r="I25" s="72">
        <v>1</v>
      </c>
      <c r="J25" s="70">
        <v>4586</v>
      </c>
      <c r="K25" s="70">
        <v>4586</v>
      </c>
      <c r="L25" s="46">
        <v>0</v>
      </c>
      <c r="M25" s="40">
        <f t="shared" si="2"/>
        <v>5.5949200000000001</v>
      </c>
      <c r="N25" s="88">
        <f t="shared" si="3"/>
        <v>5.6</v>
      </c>
      <c r="O25" s="96"/>
      <c r="R25" s="181">
        <v>6.7</v>
      </c>
    </row>
    <row r="26" spans="1:18" s="181" customFormat="1" ht="200.1" customHeight="1" thickBot="1" x14ac:dyDescent="1.3">
      <c r="A26" s="36"/>
      <c r="B26" s="42">
        <v>20</v>
      </c>
      <c r="C26" s="556"/>
      <c r="D26" s="492" t="s">
        <v>1154</v>
      </c>
      <c r="E26" s="493"/>
      <c r="F26" s="493"/>
      <c r="G26" s="193" t="s">
        <v>35</v>
      </c>
      <c r="H26" s="45">
        <v>0.94399999999999995</v>
      </c>
      <c r="I26" s="72">
        <v>1</v>
      </c>
      <c r="J26" s="70">
        <v>2330</v>
      </c>
      <c r="K26" s="70">
        <v>2199</v>
      </c>
      <c r="L26" s="46">
        <v>0</v>
      </c>
      <c r="M26" s="40">
        <f t="shared" si="2"/>
        <v>2.0758559999999999</v>
      </c>
      <c r="N26" s="88">
        <f t="shared" si="3"/>
        <v>2.1</v>
      </c>
      <c r="O26" s="96"/>
      <c r="R26" s="181">
        <v>1.54</v>
      </c>
    </row>
    <row r="27" spans="1:18" s="181" customFormat="1" ht="200.1" customHeight="1" thickBot="1" x14ac:dyDescent="1.3">
      <c r="A27" s="36"/>
      <c r="B27" s="42">
        <v>21</v>
      </c>
      <c r="C27" s="556"/>
      <c r="D27" s="492" t="s">
        <v>1155</v>
      </c>
      <c r="E27" s="493"/>
      <c r="F27" s="493"/>
      <c r="G27" s="193" t="s">
        <v>35</v>
      </c>
      <c r="H27" s="45">
        <v>0.94399999999999995</v>
      </c>
      <c r="I27" s="72">
        <v>1</v>
      </c>
      <c r="J27" s="70">
        <v>2212</v>
      </c>
      <c r="K27" s="70">
        <v>2095</v>
      </c>
      <c r="L27" s="46">
        <v>0</v>
      </c>
      <c r="M27" s="40">
        <f t="shared" si="2"/>
        <v>1.9776799999999999</v>
      </c>
      <c r="N27" s="88">
        <f t="shared" si="3"/>
        <v>2</v>
      </c>
      <c r="O27" s="96"/>
      <c r="R27" s="181">
        <v>1.54</v>
      </c>
    </row>
    <row r="28" spans="1:18" s="181" customFormat="1" ht="200.1" customHeight="1" thickBot="1" x14ac:dyDescent="1.3">
      <c r="A28" s="36"/>
      <c r="B28" s="42">
        <v>22</v>
      </c>
      <c r="C28" s="559"/>
      <c r="D28" s="492" t="s">
        <v>1156</v>
      </c>
      <c r="E28" s="493"/>
      <c r="F28" s="493"/>
      <c r="G28" s="193" t="s">
        <v>35</v>
      </c>
      <c r="H28" s="45">
        <v>0.94399999999999995</v>
      </c>
      <c r="I28" s="72">
        <v>1</v>
      </c>
      <c r="J28" s="70">
        <v>2237</v>
      </c>
      <c r="K28" s="70">
        <v>2117</v>
      </c>
      <c r="L28" s="46">
        <v>0</v>
      </c>
      <c r="M28" s="40">
        <f t="shared" si="2"/>
        <v>1.9984479999999998</v>
      </c>
      <c r="N28" s="88">
        <f t="shared" si="3"/>
        <v>2</v>
      </c>
      <c r="O28" s="96"/>
      <c r="R28" s="181">
        <v>5.2399999999999993</v>
      </c>
    </row>
    <row r="29" spans="1:18" s="50" customFormat="1" ht="184.5" customHeight="1" thickBot="1" x14ac:dyDescent="1.1000000000000001">
      <c r="B29" s="458" t="s">
        <v>30</v>
      </c>
      <c r="C29" s="459"/>
      <c r="D29" s="459"/>
      <c r="E29" s="459"/>
      <c r="F29" s="459"/>
      <c r="G29" s="459"/>
      <c r="H29" s="459"/>
      <c r="I29" s="459"/>
      <c r="J29" s="459"/>
      <c r="K29" s="459"/>
      <c r="L29" s="459"/>
      <c r="M29" s="460"/>
      <c r="N29" s="95">
        <f>SUM(N7:N28)</f>
        <v>425.02549160000012</v>
      </c>
    </row>
    <row r="30" spans="1:18" s="50" customFormat="1" ht="221.25" customHeight="1" thickBot="1" x14ac:dyDescent="1.1000000000000001">
      <c r="B30" s="513" t="s">
        <v>53</v>
      </c>
      <c r="C30" s="513"/>
      <c r="D30" s="513"/>
      <c r="E30" s="513"/>
      <c r="F30" s="513"/>
      <c r="G30" s="513"/>
      <c r="H30" s="513"/>
      <c r="I30" s="513"/>
      <c r="J30" s="513"/>
      <c r="K30" s="513"/>
      <c r="L30" s="513"/>
      <c r="M30" s="513"/>
      <c r="N30" s="88">
        <v>850</v>
      </c>
    </row>
    <row r="31" spans="1:18" s="195" customFormat="1" ht="174.95" customHeight="1" x14ac:dyDescent="0.25">
      <c r="B31" s="422" t="s">
        <v>320</v>
      </c>
      <c r="C31" s="422"/>
      <c r="D31" s="422"/>
      <c r="E31" s="422"/>
      <c r="F31" s="422"/>
      <c r="G31" s="422"/>
      <c r="H31" s="422"/>
      <c r="I31" s="422" t="s">
        <v>319</v>
      </c>
      <c r="J31" s="422"/>
      <c r="K31" s="422"/>
      <c r="L31" s="422"/>
      <c r="M31" s="422"/>
      <c r="N31" s="422"/>
    </row>
    <row r="32" spans="1:18" s="51" customFormat="1" ht="353.25" customHeight="1" thickBot="1" x14ac:dyDescent="1.1499999999999999">
      <c r="B32" s="423"/>
      <c r="C32" s="423"/>
      <c r="D32" s="423"/>
      <c r="E32" s="423"/>
      <c r="F32" s="423"/>
      <c r="G32" s="423"/>
      <c r="H32" s="423"/>
      <c r="I32" s="423"/>
      <c r="J32" s="423"/>
      <c r="K32" s="423"/>
      <c r="L32" s="423"/>
      <c r="M32" s="423"/>
      <c r="N32" s="423"/>
    </row>
    <row r="33" spans="2:18" s="58" customFormat="1" ht="129.75" customHeight="1" thickBot="1" x14ac:dyDescent="1.1499999999999999">
      <c r="B33" s="53" t="s">
        <v>45</v>
      </c>
      <c r="C33" s="54"/>
      <c r="D33" s="54"/>
      <c r="E33" s="54"/>
      <c r="F33" s="54"/>
      <c r="G33" s="54"/>
      <c r="H33" s="54"/>
      <c r="I33" s="54"/>
      <c r="J33" s="54"/>
      <c r="K33" s="54"/>
      <c r="L33" s="54"/>
      <c r="M33" s="54"/>
      <c r="N33" s="55"/>
      <c r="O33" s="56"/>
      <c r="P33" s="68"/>
      <c r="Q33" s="35"/>
      <c r="R33" s="35"/>
    </row>
    <row r="34" spans="2:18" s="51" customFormat="1" ht="174.95" customHeight="1" x14ac:dyDescent="1.1000000000000001"/>
  </sheetData>
  <mergeCells count="34">
    <mergeCell ref="B29:M29"/>
    <mergeCell ref="B31:H32"/>
    <mergeCell ref="I31:N32"/>
    <mergeCell ref="B30:M30"/>
    <mergeCell ref="C24:C28"/>
    <mergeCell ref="D24:F24"/>
    <mergeCell ref="D25:F25"/>
    <mergeCell ref="D26:F26"/>
    <mergeCell ref="D27:F27"/>
    <mergeCell ref="D28:F28"/>
    <mergeCell ref="C19:F19"/>
    <mergeCell ref="C20:C23"/>
    <mergeCell ref="D20:F20"/>
    <mergeCell ref="D21:F21"/>
    <mergeCell ref="D22:F22"/>
    <mergeCell ref="D23:F23"/>
    <mergeCell ref="C18:F18"/>
    <mergeCell ref="C7:F7"/>
    <mergeCell ref="C8:F8"/>
    <mergeCell ref="C9:F9"/>
    <mergeCell ref="C10:F10"/>
    <mergeCell ref="C11:F11"/>
    <mergeCell ref="C12:F12"/>
    <mergeCell ref="C13:F13"/>
    <mergeCell ref="C14:F14"/>
    <mergeCell ref="C15:F15"/>
    <mergeCell ref="C16:F16"/>
    <mergeCell ref="C17:F17"/>
    <mergeCell ref="C6:G6"/>
    <mergeCell ref="B2:F3"/>
    <mergeCell ref="G2:K3"/>
    <mergeCell ref="L2:N3"/>
    <mergeCell ref="B4:N4"/>
    <mergeCell ref="B5:N5"/>
  </mergeCells>
  <printOptions horizontalCentered="1"/>
  <pageMargins left="0.25" right="0.25" top="1" bottom="1" header="0.5" footer="0.255"/>
  <pageSetup paperSize="9" scale="10" orientation="portrait" r:id="rId1"/>
  <drawing r:id="rId2"/>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9" tint="-0.499984740745262"/>
    <pageSetUpPr fitToPage="1"/>
  </sheetPr>
  <dimension ref="B1:O35"/>
  <sheetViews>
    <sheetView rightToLeft="1" view="pageBreakPreview"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1161</v>
      </c>
      <c r="G11" s="332"/>
      <c r="H11" s="332"/>
      <c r="I11" s="333"/>
      <c r="J11" s="331" t="s">
        <v>1169</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541</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827</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1167</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15.75" customHeight="1" thickBot="1" x14ac:dyDescent="0.3">
      <c r="B27" s="398"/>
      <c r="C27" s="401"/>
      <c r="D27" s="402"/>
      <c r="E27" s="401"/>
      <c r="F27" s="402"/>
      <c r="G27" s="402"/>
      <c r="H27" s="404"/>
      <c r="I27" s="401"/>
      <c r="J27" s="404"/>
      <c r="K27" s="401"/>
      <c r="L27" s="402"/>
      <c r="M27" s="404"/>
    </row>
    <row r="28" spans="2:15" ht="36" customHeight="1" x14ac:dyDescent="0.25">
      <c r="B28" s="405">
        <v>21</v>
      </c>
      <c r="C28" s="312">
        <v>641903122</v>
      </c>
      <c r="D28" s="313"/>
      <c r="E28" s="322" t="s">
        <v>828</v>
      </c>
      <c r="F28" s="323"/>
      <c r="G28" s="323"/>
      <c r="H28" s="324"/>
      <c r="I28" s="318" t="s">
        <v>1164</v>
      </c>
      <c r="J28" s="319"/>
      <c r="K28" s="322" t="s">
        <v>16</v>
      </c>
      <c r="L28" s="323"/>
      <c r="M28" s="324"/>
    </row>
    <row r="29" spans="2:15" ht="57" customHeight="1" thickBot="1" x14ac:dyDescent="0.3">
      <c r="B29" s="406"/>
      <c r="C29" s="314"/>
      <c r="D29" s="315"/>
      <c r="E29" s="328"/>
      <c r="F29" s="329"/>
      <c r="G29" s="329"/>
      <c r="H29" s="330"/>
      <c r="I29" s="320"/>
      <c r="J29" s="321"/>
      <c r="K29" s="328"/>
      <c r="L29" s="329"/>
      <c r="M29" s="330"/>
      <c r="O29" s="108"/>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5.5" customHeight="1" thickBot="1" x14ac:dyDescent="0.3">
      <c r="B35" s="370" t="s">
        <v>47</v>
      </c>
      <c r="C35" s="371"/>
      <c r="D35" s="371"/>
      <c r="E35" s="371"/>
      <c r="F35" s="371"/>
      <c r="G35" s="371"/>
      <c r="H35" s="371"/>
      <c r="I35" s="371"/>
      <c r="J35" s="371"/>
      <c r="K35" s="371"/>
      <c r="L35" s="371"/>
      <c r="M35" s="372"/>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1858561"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858561" r:id="rId4"/>
      </mc:Fallback>
    </mc:AlternateContent>
  </oleObjects>
  <mc:AlternateContent xmlns:mc="http://schemas.openxmlformats.org/markup-compatibility/2006">
    <mc:Choice Requires="x14">
      <controls>
        <mc:AlternateContent xmlns:mc="http://schemas.openxmlformats.org/markup-compatibility/2006">
          <mc:Choice Requires="x14">
            <control shapeId="1858562"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1858563"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1858564"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1858565"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1858566"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9" tint="-0.249977111117893"/>
  </sheetPr>
  <dimension ref="A1:AU34"/>
  <sheetViews>
    <sheetView rightToLeft="1" view="pageBreakPreview" zoomScale="10" zoomScaleNormal="100" zoomScaleSheetLayoutView="10" workbookViewId="0">
      <selection activeCell="B4" sqref="B4:N4"/>
    </sheetView>
  </sheetViews>
  <sheetFormatPr defaultRowHeight="23.25" x14ac:dyDescent="0.35"/>
  <cols>
    <col min="2" max="2" width="25.7109375" customWidth="1"/>
    <col min="3" max="3" width="32" customWidth="1"/>
    <col min="4" max="4" width="20.42578125" customWidth="1"/>
    <col min="5" max="5" width="44.5703125" customWidth="1"/>
    <col min="6" max="6" width="75" style="5" customWidth="1"/>
    <col min="7" max="7" width="156.5703125"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1158</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169.5" customHeight="1" thickBot="1" x14ac:dyDescent="0.3">
      <c r="B4" s="523" t="s">
        <v>55</v>
      </c>
      <c r="C4" s="524"/>
      <c r="D4" s="524"/>
      <c r="E4" s="524"/>
      <c r="F4" s="524"/>
      <c r="G4" s="524"/>
      <c r="H4" s="524"/>
      <c r="I4" s="524"/>
      <c r="J4" s="524"/>
      <c r="K4" s="524"/>
      <c r="L4" s="524"/>
      <c r="M4" s="524"/>
      <c r="N4" s="525"/>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00.1" customHeight="1" thickBot="1" x14ac:dyDescent="1.1499999999999999">
      <c r="B6" s="196" t="s">
        <v>9</v>
      </c>
      <c r="C6" s="434" t="s">
        <v>11</v>
      </c>
      <c r="D6" s="435"/>
      <c r="E6" s="435"/>
      <c r="F6" s="435"/>
      <c r="G6" s="436"/>
      <c r="H6" s="196" t="s">
        <v>122</v>
      </c>
      <c r="I6" s="196" t="s">
        <v>23</v>
      </c>
      <c r="J6" s="196" t="s">
        <v>24</v>
      </c>
      <c r="K6" s="196" t="s">
        <v>121</v>
      </c>
      <c r="L6" s="196" t="s">
        <v>183</v>
      </c>
      <c r="M6" s="196" t="s">
        <v>181</v>
      </c>
      <c r="N6" s="196" t="s">
        <v>124</v>
      </c>
    </row>
    <row r="7" spans="2:47" s="36" customFormat="1" ht="200.1" customHeight="1" thickBot="1" x14ac:dyDescent="1.1000000000000001">
      <c r="B7" s="42">
        <v>1</v>
      </c>
      <c r="C7" s="492" t="s">
        <v>203</v>
      </c>
      <c r="D7" s="493"/>
      <c r="E7" s="493"/>
      <c r="F7" s="494"/>
      <c r="G7" s="193" t="s">
        <v>182</v>
      </c>
      <c r="H7" s="45">
        <v>1.254</v>
      </c>
      <c r="I7" s="72">
        <v>41</v>
      </c>
      <c r="J7" s="70">
        <v>5460</v>
      </c>
      <c r="K7" s="70">
        <v>5460</v>
      </c>
      <c r="L7" s="46">
        <v>0</v>
      </c>
      <c r="M7" s="40">
        <f>ROUNDUP(H7*K7/1000,2)</f>
        <v>6.85</v>
      </c>
      <c r="N7" s="40">
        <f t="shared" ref="N7:N19" si="0">M7*I7-L7*I7</f>
        <v>280.84999999999997</v>
      </c>
    </row>
    <row r="8" spans="2:47" s="96" customFormat="1" ht="200.1" customHeight="1" thickBot="1" x14ac:dyDescent="1.3">
      <c r="B8" s="42">
        <v>2</v>
      </c>
      <c r="C8" s="488" t="s">
        <v>1145</v>
      </c>
      <c r="D8" s="489"/>
      <c r="E8" s="489"/>
      <c r="F8" s="490"/>
      <c r="G8" s="194" t="s">
        <v>76</v>
      </c>
      <c r="H8" s="102">
        <v>1.22</v>
      </c>
      <c r="I8" s="72">
        <v>1</v>
      </c>
      <c r="J8" s="100">
        <v>3343</v>
      </c>
      <c r="K8" s="100">
        <f>3247+27.7</f>
        <v>3274.7</v>
      </c>
      <c r="L8" s="99">
        <v>0</v>
      </c>
      <c r="M8" s="98">
        <f t="shared" ref="M8:M19" si="1">H8*K8/1000</f>
        <v>3.9951339999999997</v>
      </c>
      <c r="N8" s="40">
        <f t="shared" si="0"/>
        <v>3.9951339999999997</v>
      </c>
    </row>
    <row r="9" spans="2:47" s="96" customFormat="1" ht="200.1" customHeight="1" thickBot="1" x14ac:dyDescent="1.3">
      <c r="B9" s="42">
        <v>3</v>
      </c>
      <c r="C9" s="488" t="s">
        <v>547</v>
      </c>
      <c r="D9" s="489"/>
      <c r="E9" s="489"/>
      <c r="F9" s="490"/>
      <c r="G9" s="194" t="s">
        <v>76</v>
      </c>
      <c r="H9" s="102">
        <v>1.22</v>
      </c>
      <c r="I9" s="72">
        <v>1</v>
      </c>
      <c r="J9" s="100">
        <v>3541</v>
      </c>
      <c r="K9" s="100">
        <v>3541</v>
      </c>
      <c r="L9" s="99">
        <v>0</v>
      </c>
      <c r="M9" s="98">
        <f t="shared" si="1"/>
        <v>4.3200199999999995</v>
      </c>
      <c r="N9" s="40">
        <f t="shared" si="0"/>
        <v>4.3200199999999995</v>
      </c>
    </row>
    <row r="10" spans="2:47" s="96" customFormat="1" ht="200.1" customHeight="1" thickBot="1" x14ac:dyDescent="1.3">
      <c r="B10" s="42">
        <v>4</v>
      </c>
      <c r="C10" s="488" t="s">
        <v>609</v>
      </c>
      <c r="D10" s="489"/>
      <c r="E10" s="489"/>
      <c r="F10" s="490"/>
      <c r="G10" s="194" t="s">
        <v>76</v>
      </c>
      <c r="H10" s="102">
        <v>1.22</v>
      </c>
      <c r="I10" s="72">
        <v>1</v>
      </c>
      <c r="J10" s="100">
        <v>5486</v>
      </c>
      <c r="K10" s="100">
        <v>5486</v>
      </c>
      <c r="L10" s="99">
        <v>0</v>
      </c>
      <c r="M10" s="98">
        <f t="shared" si="1"/>
        <v>6.69292</v>
      </c>
      <c r="N10" s="40">
        <f t="shared" si="0"/>
        <v>6.69292</v>
      </c>
    </row>
    <row r="11" spans="2:47" s="96" customFormat="1" ht="200.1" customHeight="1" thickBot="1" x14ac:dyDescent="1.3">
      <c r="B11" s="42">
        <v>5</v>
      </c>
      <c r="C11" s="488" t="s">
        <v>598</v>
      </c>
      <c r="D11" s="489"/>
      <c r="E11" s="489"/>
      <c r="F11" s="490"/>
      <c r="G11" s="194" t="s">
        <v>76</v>
      </c>
      <c r="H11" s="102">
        <v>1.22</v>
      </c>
      <c r="I11" s="72">
        <v>1</v>
      </c>
      <c r="J11" s="100">
        <v>5486</v>
      </c>
      <c r="K11" s="100">
        <v>5486</v>
      </c>
      <c r="L11" s="99">
        <v>0</v>
      </c>
      <c r="M11" s="98">
        <f t="shared" si="1"/>
        <v>6.69292</v>
      </c>
      <c r="N11" s="40">
        <f t="shared" si="0"/>
        <v>6.69292</v>
      </c>
    </row>
    <row r="12" spans="2:47" s="96" customFormat="1" ht="200.1" customHeight="1" thickBot="1" x14ac:dyDescent="1.3">
      <c r="B12" s="42">
        <v>6</v>
      </c>
      <c r="C12" s="488" t="s">
        <v>566</v>
      </c>
      <c r="D12" s="489"/>
      <c r="E12" s="489"/>
      <c r="F12" s="490"/>
      <c r="G12" s="194" t="s">
        <v>76</v>
      </c>
      <c r="H12" s="102">
        <v>1.22</v>
      </c>
      <c r="I12" s="72">
        <v>1</v>
      </c>
      <c r="J12" s="100">
        <v>5486</v>
      </c>
      <c r="K12" s="100">
        <v>5486</v>
      </c>
      <c r="L12" s="99">
        <v>0</v>
      </c>
      <c r="M12" s="98">
        <f t="shared" si="1"/>
        <v>6.69292</v>
      </c>
      <c r="N12" s="40">
        <f t="shared" si="0"/>
        <v>6.69292</v>
      </c>
    </row>
    <row r="13" spans="2:47" s="96" customFormat="1" ht="200.1" customHeight="1" thickBot="1" x14ac:dyDescent="1.3">
      <c r="B13" s="42">
        <v>7</v>
      </c>
      <c r="C13" s="488" t="s">
        <v>567</v>
      </c>
      <c r="D13" s="489"/>
      <c r="E13" s="489"/>
      <c r="F13" s="490"/>
      <c r="G13" s="194" t="s">
        <v>76</v>
      </c>
      <c r="H13" s="102">
        <v>1.22</v>
      </c>
      <c r="I13" s="72">
        <v>1</v>
      </c>
      <c r="J13" s="100">
        <v>5486</v>
      </c>
      <c r="K13" s="100">
        <v>5486</v>
      </c>
      <c r="L13" s="99">
        <v>0</v>
      </c>
      <c r="M13" s="98">
        <f t="shared" si="1"/>
        <v>6.69292</v>
      </c>
      <c r="N13" s="40">
        <f t="shared" si="0"/>
        <v>6.69292</v>
      </c>
    </row>
    <row r="14" spans="2:47" s="96" customFormat="1" ht="200.1" customHeight="1" thickBot="1" x14ac:dyDescent="1.3">
      <c r="B14" s="42">
        <v>8</v>
      </c>
      <c r="C14" s="488" t="s">
        <v>779</v>
      </c>
      <c r="D14" s="489"/>
      <c r="E14" s="489"/>
      <c r="F14" s="490"/>
      <c r="G14" s="194" t="s">
        <v>76</v>
      </c>
      <c r="H14" s="102">
        <v>1.22</v>
      </c>
      <c r="I14" s="72">
        <v>1</v>
      </c>
      <c r="J14" s="100">
        <v>5486</v>
      </c>
      <c r="K14" s="100">
        <v>5486</v>
      </c>
      <c r="L14" s="99">
        <v>0</v>
      </c>
      <c r="M14" s="98">
        <f t="shared" si="1"/>
        <v>6.69292</v>
      </c>
      <c r="N14" s="40">
        <f t="shared" si="0"/>
        <v>6.69292</v>
      </c>
    </row>
    <row r="15" spans="2:47" s="96" customFormat="1" ht="200.1" customHeight="1" thickBot="1" x14ac:dyDescent="1.3">
      <c r="B15" s="42">
        <v>9</v>
      </c>
      <c r="C15" s="488" t="s">
        <v>778</v>
      </c>
      <c r="D15" s="489"/>
      <c r="E15" s="489"/>
      <c r="F15" s="490"/>
      <c r="G15" s="194" t="s">
        <v>76</v>
      </c>
      <c r="H15" s="102">
        <v>1.22</v>
      </c>
      <c r="I15" s="72">
        <v>1</v>
      </c>
      <c r="J15" s="100">
        <v>5486</v>
      </c>
      <c r="K15" s="100">
        <v>5486</v>
      </c>
      <c r="L15" s="99">
        <v>0</v>
      </c>
      <c r="M15" s="98">
        <f t="shared" si="1"/>
        <v>6.69292</v>
      </c>
      <c r="N15" s="40">
        <f t="shared" si="0"/>
        <v>6.69292</v>
      </c>
    </row>
    <row r="16" spans="2:47" s="96" customFormat="1" ht="200.1" customHeight="1" thickBot="1" x14ac:dyDescent="1.3">
      <c r="B16" s="42">
        <v>10</v>
      </c>
      <c r="C16" s="488" t="s">
        <v>1146</v>
      </c>
      <c r="D16" s="489"/>
      <c r="E16" s="489"/>
      <c r="F16" s="490"/>
      <c r="G16" s="194" t="s">
        <v>76</v>
      </c>
      <c r="H16" s="102">
        <v>1.22</v>
      </c>
      <c r="I16" s="72">
        <v>1</v>
      </c>
      <c r="J16" s="100">
        <v>3909</v>
      </c>
      <c r="K16" s="100">
        <f>3819+25.08</f>
        <v>3844.08</v>
      </c>
      <c r="L16" s="99">
        <v>0</v>
      </c>
      <c r="M16" s="98">
        <f t="shared" si="1"/>
        <v>4.6897775999999993</v>
      </c>
      <c r="N16" s="40">
        <f t="shared" si="0"/>
        <v>4.6897775999999993</v>
      </c>
    </row>
    <row r="17" spans="1:18" s="96" customFormat="1" ht="200.1" customHeight="1" thickBot="1" x14ac:dyDescent="1.3">
      <c r="B17" s="42">
        <v>11</v>
      </c>
      <c r="C17" s="488" t="s">
        <v>1099</v>
      </c>
      <c r="D17" s="489"/>
      <c r="E17" s="489"/>
      <c r="F17" s="490"/>
      <c r="G17" s="194" t="s">
        <v>76</v>
      </c>
      <c r="H17" s="102">
        <v>1.22</v>
      </c>
      <c r="I17" s="72">
        <v>1</v>
      </c>
      <c r="J17" s="100">
        <v>5118</v>
      </c>
      <c r="K17" s="100">
        <v>5118</v>
      </c>
      <c r="L17" s="99">
        <v>0</v>
      </c>
      <c r="M17" s="98">
        <f t="shared" si="1"/>
        <v>6.2439600000000004</v>
      </c>
      <c r="N17" s="40">
        <f t="shared" si="0"/>
        <v>6.2439600000000004</v>
      </c>
    </row>
    <row r="18" spans="1:18" s="36" customFormat="1" ht="200.1" customHeight="1" thickBot="1" x14ac:dyDescent="1.1000000000000001">
      <c r="B18" s="42">
        <v>12</v>
      </c>
      <c r="C18" s="560" t="s">
        <v>1147</v>
      </c>
      <c r="D18" s="493"/>
      <c r="E18" s="493"/>
      <c r="F18" s="494"/>
      <c r="G18" s="193" t="s">
        <v>182</v>
      </c>
      <c r="H18" s="45">
        <v>1.254</v>
      </c>
      <c r="I18" s="72">
        <v>12</v>
      </c>
      <c r="J18" s="70">
        <v>2850</v>
      </c>
      <c r="K18" s="70">
        <v>2850</v>
      </c>
      <c r="L18" s="46">
        <v>0</v>
      </c>
      <c r="M18" s="40">
        <f>ROUNDUP(H18*K18/1000,2)</f>
        <v>3.5799999999999996</v>
      </c>
      <c r="N18" s="40">
        <f t="shared" si="0"/>
        <v>42.959999999999994</v>
      </c>
    </row>
    <row r="19" spans="1:18" s="96" customFormat="1" ht="200.1" customHeight="1" thickBot="1" x14ac:dyDescent="1.3">
      <c r="B19" s="42">
        <v>13</v>
      </c>
      <c r="C19" s="488" t="s">
        <v>684</v>
      </c>
      <c r="D19" s="489"/>
      <c r="E19" s="489"/>
      <c r="F19" s="490"/>
      <c r="G19" s="194" t="s">
        <v>76</v>
      </c>
      <c r="H19" s="102">
        <v>1.22</v>
      </c>
      <c r="I19" s="72">
        <v>1</v>
      </c>
      <c r="J19" s="100">
        <v>3614</v>
      </c>
      <c r="K19" s="100">
        <v>3614</v>
      </c>
      <c r="L19" s="99">
        <v>0</v>
      </c>
      <c r="M19" s="98">
        <f t="shared" si="1"/>
        <v>4.4090800000000003</v>
      </c>
      <c r="N19" s="40">
        <f t="shared" si="0"/>
        <v>4.4090800000000003</v>
      </c>
    </row>
    <row r="20" spans="1:18" s="36" customFormat="1" ht="200.1" customHeight="1" thickBot="1" x14ac:dyDescent="1.3">
      <c r="B20" s="42">
        <v>14</v>
      </c>
      <c r="C20" s="555" t="s">
        <v>1148</v>
      </c>
      <c r="D20" s="492" t="s">
        <v>969</v>
      </c>
      <c r="E20" s="493"/>
      <c r="F20" s="493"/>
      <c r="G20" s="193" t="s">
        <v>76</v>
      </c>
      <c r="H20" s="45">
        <v>1.22</v>
      </c>
      <c r="I20" s="69">
        <v>1</v>
      </c>
      <c r="J20" s="70">
        <v>5486</v>
      </c>
      <c r="K20" s="70">
        <v>5486</v>
      </c>
      <c r="L20" s="46">
        <v>0</v>
      </c>
      <c r="M20" s="40">
        <f t="shared" ref="M20:M28" si="2">K20*H20/1000</f>
        <v>6.69292</v>
      </c>
      <c r="N20" s="88">
        <f t="shared" ref="N20:N28" si="3">ROUND(M20*I20,1)</f>
        <v>6.7</v>
      </c>
      <c r="O20" s="96"/>
      <c r="R20" s="36">
        <v>6.7</v>
      </c>
    </row>
    <row r="21" spans="1:18" s="36" customFormat="1" ht="200.1" customHeight="1" thickBot="1" x14ac:dyDescent="1.3">
      <c r="B21" s="42">
        <v>15</v>
      </c>
      <c r="C21" s="556"/>
      <c r="D21" s="492" t="s">
        <v>970</v>
      </c>
      <c r="E21" s="493"/>
      <c r="F21" s="493"/>
      <c r="G21" s="193" t="s">
        <v>76</v>
      </c>
      <c r="H21" s="45">
        <v>1.22</v>
      </c>
      <c r="I21" s="72">
        <v>1</v>
      </c>
      <c r="J21" s="70">
        <v>5486</v>
      </c>
      <c r="K21" s="70">
        <v>5486</v>
      </c>
      <c r="L21" s="46">
        <v>0</v>
      </c>
      <c r="M21" s="40">
        <f t="shared" si="2"/>
        <v>6.69292</v>
      </c>
      <c r="N21" s="88">
        <f t="shared" si="3"/>
        <v>6.7</v>
      </c>
      <c r="O21" s="96"/>
      <c r="R21" s="36">
        <v>6.7</v>
      </c>
    </row>
    <row r="22" spans="1:18" s="36" customFormat="1" ht="200.1" customHeight="1" thickBot="1" x14ac:dyDescent="1.3">
      <c r="B22" s="42">
        <v>16</v>
      </c>
      <c r="C22" s="556"/>
      <c r="D22" s="492" t="s">
        <v>1149</v>
      </c>
      <c r="E22" s="493"/>
      <c r="F22" s="493"/>
      <c r="G22" s="193" t="s">
        <v>35</v>
      </c>
      <c r="H22" s="45">
        <v>0.94399999999999995</v>
      </c>
      <c r="I22" s="72">
        <v>1</v>
      </c>
      <c r="J22" s="70">
        <v>1629</v>
      </c>
      <c r="K22" s="70">
        <v>1629</v>
      </c>
      <c r="L22" s="46">
        <v>0</v>
      </c>
      <c r="M22" s="40">
        <f t="shared" si="2"/>
        <v>1.5377759999999998</v>
      </c>
      <c r="N22" s="88">
        <f t="shared" si="3"/>
        <v>1.5</v>
      </c>
      <c r="O22" s="96"/>
      <c r="R22" s="36">
        <v>1.54</v>
      </c>
    </row>
    <row r="23" spans="1:18" s="36" customFormat="1" ht="200.1" customHeight="1" thickBot="1" x14ac:dyDescent="1.3">
      <c r="B23" s="42">
        <v>17</v>
      </c>
      <c r="C23" s="556"/>
      <c r="D23" s="492" t="s">
        <v>1150</v>
      </c>
      <c r="E23" s="493"/>
      <c r="F23" s="493"/>
      <c r="G23" s="193" t="s">
        <v>35</v>
      </c>
      <c r="H23" s="45">
        <v>0.94399999999999995</v>
      </c>
      <c r="I23" s="72">
        <v>2</v>
      </c>
      <c r="J23" s="70">
        <v>2948</v>
      </c>
      <c r="K23" s="70">
        <v>2771</v>
      </c>
      <c r="L23" s="46">
        <v>0</v>
      </c>
      <c r="M23" s="40">
        <f t="shared" si="2"/>
        <v>2.6158239999999999</v>
      </c>
      <c r="N23" s="88">
        <f t="shared" si="3"/>
        <v>5.2</v>
      </c>
      <c r="O23" s="96"/>
      <c r="R23" s="36">
        <v>5.2399999999999993</v>
      </c>
    </row>
    <row r="24" spans="1:18" s="181" customFormat="1" ht="200.1" customHeight="1" thickBot="1" x14ac:dyDescent="1.3">
      <c r="A24" s="36"/>
      <c r="B24" s="42">
        <v>18</v>
      </c>
      <c r="C24" s="555" t="s">
        <v>1151</v>
      </c>
      <c r="D24" s="492" t="s">
        <v>1152</v>
      </c>
      <c r="E24" s="493"/>
      <c r="F24" s="493"/>
      <c r="G24" s="193" t="s">
        <v>76</v>
      </c>
      <c r="H24" s="45">
        <v>1.22</v>
      </c>
      <c r="I24" s="69">
        <v>1</v>
      </c>
      <c r="J24" s="70">
        <v>4586</v>
      </c>
      <c r="K24" s="70">
        <v>4586</v>
      </c>
      <c r="L24" s="46">
        <v>0</v>
      </c>
      <c r="M24" s="40">
        <f t="shared" si="2"/>
        <v>5.5949200000000001</v>
      </c>
      <c r="N24" s="88">
        <f t="shared" si="3"/>
        <v>5.6</v>
      </c>
      <c r="O24" s="96"/>
      <c r="R24" s="181">
        <v>6.7</v>
      </c>
    </row>
    <row r="25" spans="1:18" s="181" customFormat="1" ht="200.1" customHeight="1" thickBot="1" x14ac:dyDescent="1.3">
      <c r="A25" s="36"/>
      <c r="B25" s="42">
        <v>19</v>
      </c>
      <c r="C25" s="556"/>
      <c r="D25" s="492" t="s">
        <v>1153</v>
      </c>
      <c r="E25" s="493"/>
      <c r="F25" s="493"/>
      <c r="G25" s="193" t="s">
        <v>76</v>
      </c>
      <c r="H25" s="45">
        <v>1.22</v>
      </c>
      <c r="I25" s="72">
        <v>1</v>
      </c>
      <c r="J25" s="70">
        <v>4586</v>
      </c>
      <c r="K25" s="70">
        <v>4586</v>
      </c>
      <c r="L25" s="46">
        <v>0</v>
      </c>
      <c r="M25" s="40">
        <f t="shared" si="2"/>
        <v>5.5949200000000001</v>
      </c>
      <c r="N25" s="88">
        <f t="shared" si="3"/>
        <v>5.6</v>
      </c>
      <c r="O25" s="96"/>
      <c r="R25" s="181">
        <v>6.7</v>
      </c>
    </row>
    <row r="26" spans="1:18" s="181" customFormat="1" ht="200.1" customHeight="1" thickBot="1" x14ac:dyDescent="1.3">
      <c r="A26" s="36"/>
      <c r="B26" s="42">
        <v>20</v>
      </c>
      <c r="C26" s="556"/>
      <c r="D26" s="492" t="s">
        <v>1154</v>
      </c>
      <c r="E26" s="493"/>
      <c r="F26" s="493"/>
      <c r="G26" s="193" t="s">
        <v>35</v>
      </c>
      <c r="H26" s="45">
        <v>0.94399999999999995</v>
      </c>
      <c r="I26" s="72">
        <v>1</v>
      </c>
      <c r="J26" s="70">
        <v>2330</v>
      </c>
      <c r="K26" s="70">
        <v>2199</v>
      </c>
      <c r="L26" s="46">
        <v>0</v>
      </c>
      <c r="M26" s="40">
        <f t="shared" si="2"/>
        <v>2.0758559999999999</v>
      </c>
      <c r="N26" s="88">
        <f t="shared" si="3"/>
        <v>2.1</v>
      </c>
      <c r="O26" s="96"/>
      <c r="R26" s="181">
        <v>1.54</v>
      </c>
    </row>
    <row r="27" spans="1:18" s="181" customFormat="1" ht="200.1" customHeight="1" thickBot="1" x14ac:dyDescent="1.3">
      <c r="A27" s="36"/>
      <c r="B27" s="42">
        <v>21</v>
      </c>
      <c r="C27" s="556"/>
      <c r="D27" s="492" t="s">
        <v>1155</v>
      </c>
      <c r="E27" s="493"/>
      <c r="F27" s="493"/>
      <c r="G27" s="193" t="s">
        <v>35</v>
      </c>
      <c r="H27" s="45">
        <v>0.94399999999999995</v>
      </c>
      <c r="I27" s="72">
        <v>1</v>
      </c>
      <c r="J27" s="70">
        <v>2212</v>
      </c>
      <c r="K27" s="70">
        <v>2095</v>
      </c>
      <c r="L27" s="46">
        <v>0</v>
      </c>
      <c r="M27" s="40">
        <f t="shared" si="2"/>
        <v>1.9776799999999999</v>
      </c>
      <c r="N27" s="88">
        <f t="shared" si="3"/>
        <v>2</v>
      </c>
      <c r="O27" s="96"/>
      <c r="R27" s="181">
        <v>1.54</v>
      </c>
    </row>
    <row r="28" spans="1:18" s="181" customFormat="1" ht="200.1" customHeight="1" thickBot="1" x14ac:dyDescent="1.3">
      <c r="A28" s="36"/>
      <c r="B28" s="42">
        <v>22</v>
      </c>
      <c r="C28" s="559"/>
      <c r="D28" s="492" t="s">
        <v>1156</v>
      </c>
      <c r="E28" s="493"/>
      <c r="F28" s="493"/>
      <c r="G28" s="193" t="s">
        <v>35</v>
      </c>
      <c r="H28" s="45">
        <v>0.94399999999999995</v>
      </c>
      <c r="I28" s="72">
        <v>1</v>
      </c>
      <c r="J28" s="70">
        <v>2237</v>
      </c>
      <c r="K28" s="70">
        <v>2117</v>
      </c>
      <c r="L28" s="46">
        <v>0</v>
      </c>
      <c r="M28" s="40">
        <f t="shared" si="2"/>
        <v>1.9984479999999998</v>
      </c>
      <c r="N28" s="88">
        <f t="shared" si="3"/>
        <v>2</v>
      </c>
      <c r="O28" s="96"/>
      <c r="R28" s="181">
        <v>5.2399999999999993</v>
      </c>
    </row>
    <row r="29" spans="1:18" s="50" customFormat="1" ht="184.5" customHeight="1" thickBot="1" x14ac:dyDescent="1.1000000000000001">
      <c r="B29" s="458" t="s">
        <v>30</v>
      </c>
      <c r="C29" s="459"/>
      <c r="D29" s="459"/>
      <c r="E29" s="459"/>
      <c r="F29" s="459"/>
      <c r="G29" s="459"/>
      <c r="H29" s="459"/>
      <c r="I29" s="459"/>
      <c r="J29" s="459"/>
      <c r="K29" s="459"/>
      <c r="L29" s="459"/>
      <c r="M29" s="460"/>
      <c r="N29" s="95">
        <f>SUM(N7:N28)</f>
        <v>425.02549160000012</v>
      </c>
    </row>
    <row r="30" spans="1:18" s="50" customFormat="1" ht="221.25" customHeight="1" thickBot="1" x14ac:dyDescent="1.1000000000000001">
      <c r="B30" s="513" t="s">
        <v>53</v>
      </c>
      <c r="C30" s="513"/>
      <c r="D30" s="513"/>
      <c r="E30" s="513"/>
      <c r="F30" s="513"/>
      <c r="G30" s="513"/>
      <c r="H30" s="513"/>
      <c r="I30" s="513"/>
      <c r="J30" s="513"/>
      <c r="K30" s="513"/>
      <c r="L30" s="513"/>
      <c r="M30" s="513"/>
      <c r="N30" s="88">
        <v>850</v>
      </c>
    </row>
    <row r="31" spans="1:18" s="195" customFormat="1" ht="174.95" customHeight="1" x14ac:dyDescent="0.25">
      <c r="B31" s="422" t="s">
        <v>320</v>
      </c>
      <c r="C31" s="422"/>
      <c r="D31" s="422"/>
      <c r="E31" s="422"/>
      <c r="F31" s="422"/>
      <c r="G31" s="422"/>
      <c r="H31" s="422"/>
      <c r="I31" s="422" t="s">
        <v>319</v>
      </c>
      <c r="J31" s="422"/>
      <c r="K31" s="422"/>
      <c r="L31" s="422"/>
      <c r="M31" s="422"/>
      <c r="N31" s="422"/>
    </row>
    <row r="32" spans="1:18" s="51" customFormat="1" ht="353.25" customHeight="1" thickBot="1" x14ac:dyDescent="1.1499999999999999">
      <c r="B32" s="423"/>
      <c r="C32" s="423"/>
      <c r="D32" s="423"/>
      <c r="E32" s="423"/>
      <c r="F32" s="423"/>
      <c r="G32" s="423"/>
      <c r="H32" s="423"/>
      <c r="I32" s="423"/>
      <c r="J32" s="423"/>
      <c r="K32" s="423"/>
      <c r="L32" s="423"/>
      <c r="M32" s="423"/>
      <c r="N32" s="423"/>
    </row>
    <row r="33" spans="2:18" s="58" customFormat="1" ht="129.75" customHeight="1" thickBot="1" x14ac:dyDescent="1.1499999999999999">
      <c r="B33" s="53" t="s">
        <v>45</v>
      </c>
      <c r="C33" s="54"/>
      <c r="D33" s="54"/>
      <c r="E33" s="54"/>
      <c r="F33" s="54"/>
      <c r="G33" s="54"/>
      <c r="H33" s="54"/>
      <c r="I33" s="54"/>
      <c r="J33" s="54"/>
      <c r="K33" s="54"/>
      <c r="L33" s="54"/>
      <c r="M33" s="54"/>
      <c r="N33" s="55"/>
      <c r="O33" s="56"/>
      <c r="P33" s="68"/>
      <c r="Q33" s="35"/>
      <c r="R33" s="35"/>
    </row>
    <row r="34" spans="2:18" s="51" customFormat="1" ht="174.95" customHeight="1" x14ac:dyDescent="1.1000000000000001"/>
  </sheetData>
  <mergeCells count="34">
    <mergeCell ref="B29:M29"/>
    <mergeCell ref="B31:H32"/>
    <mergeCell ref="I31:N32"/>
    <mergeCell ref="B30:M30"/>
    <mergeCell ref="C24:C28"/>
    <mergeCell ref="D24:F24"/>
    <mergeCell ref="D25:F25"/>
    <mergeCell ref="D26:F26"/>
    <mergeCell ref="D27:F27"/>
    <mergeCell ref="D28:F28"/>
    <mergeCell ref="C19:F19"/>
    <mergeCell ref="C20:C23"/>
    <mergeCell ref="D20:F20"/>
    <mergeCell ref="D21:F21"/>
    <mergeCell ref="D22:F22"/>
    <mergeCell ref="D23:F23"/>
    <mergeCell ref="C18:F18"/>
    <mergeCell ref="C7:F7"/>
    <mergeCell ref="C8:F8"/>
    <mergeCell ref="C9:F9"/>
    <mergeCell ref="C10:F10"/>
    <mergeCell ref="C11:F11"/>
    <mergeCell ref="C12:F12"/>
    <mergeCell ref="C13:F13"/>
    <mergeCell ref="C14:F14"/>
    <mergeCell ref="C15:F15"/>
    <mergeCell ref="C16:F16"/>
    <mergeCell ref="C17:F17"/>
    <mergeCell ref="C6:G6"/>
    <mergeCell ref="B2:F3"/>
    <mergeCell ref="G2:K3"/>
    <mergeCell ref="L2:N3"/>
    <mergeCell ref="B4:N4"/>
    <mergeCell ref="B5:N5"/>
  </mergeCells>
  <printOptions horizontalCentered="1"/>
  <pageMargins left="0.25" right="0.25" top="1" bottom="1" header="0.5" footer="0.255"/>
  <pageSetup paperSize="9" scale="10" orientation="portrait" r:id="rId1"/>
  <drawing r:id="rId2"/>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9" tint="-0.499984740745262"/>
    <pageSetUpPr fitToPage="1"/>
  </sheetPr>
  <dimension ref="A1:AG35"/>
  <sheetViews>
    <sheetView rightToLeft="1" view="pageBreakPreview"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5" max="15" width="12.8554687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1160</v>
      </c>
      <c r="G11" s="332"/>
      <c r="H11" s="332"/>
      <c r="I11" s="333"/>
      <c r="J11" s="331" t="s">
        <v>1169</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541</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824</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1168</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9.75" customHeight="1" thickBot="1" x14ac:dyDescent="0.3">
      <c r="B27" s="398"/>
      <c r="C27" s="401"/>
      <c r="D27" s="402"/>
      <c r="E27" s="401"/>
      <c r="F27" s="402"/>
      <c r="G27" s="402"/>
      <c r="H27" s="404"/>
      <c r="I27" s="401"/>
      <c r="J27" s="404"/>
      <c r="K27" s="401"/>
      <c r="L27" s="402"/>
      <c r="M27" s="404"/>
    </row>
    <row r="28" spans="2:15" ht="36" customHeight="1" x14ac:dyDescent="0.25">
      <c r="B28" s="405">
        <v>17</v>
      </c>
      <c r="C28" s="312">
        <v>641903107</v>
      </c>
      <c r="D28" s="313"/>
      <c r="E28" s="322" t="s">
        <v>826</v>
      </c>
      <c r="F28" s="323"/>
      <c r="G28" s="323"/>
      <c r="H28" s="324"/>
      <c r="I28" s="318" t="s">
        <v>1164</v>
      </c>
      <c r="J28" s="319"/>
      <c r="K28" s="322" t="s">
        <v>16</v>
      </c>
      <c r="L28" s="323"/>
      <c r="M28" s="324"/>
    </row>
    <row r="29" spans="2:15" ht="45" customHeight="1" thickBot="1" x14ac:dyDescent="0.3">
      <c r="B29" s="406"/>
      <c r="C29" s="314"/>
      <c r="D29" s="315"/>
      <c r="E29" s="328"/>
      <c r="F29" s="329"/>
      <c r="G29" s="329"/>
      <c r="H29" s="330"/>
      <c r="I29" s="320"/>
      <c r="J29" s="321"/>
      <c r="K29" s="328"/>
      <c r="L29" s="329"/>
      <c r="M29" s="330"/>
      <c r="O29" s="192">
        <v>453.90000000000003</v>
      </c>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20" customFormat="1" ht="25.5" customHeight="1" thickBot="1" x14ac:dyDescent="0.3">
      <c r="A35" s="21"/>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1859585"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859585" r:id="rId4"/>
      </mc:Fallback>
    </mc:AlternateContent>
  </oleObjects>
  <mc:AlternateContent xmlns:mc="http://schemas.openxmlformats.org/markup-compatibility/2006">
    <mc:Choice Requires="x14">
      <controls>
        <mc:AlternateContent xmlns:mc="http://schemas.openxmlformats.org/markup-compatibility/2006">
          <mc:Choice Requires="x14">
            <control shapeId="1859586"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1859587"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1859588"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1859589"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1859590"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9" tint="-0.249977111117893"/>
  </sheetPr>
  <dimension ref="A1:AU34"/>
  <sheetViews>
    <sheetView rightToLeft="1" view="pageBreakPreview" zoomScale="10" zoomScaleNormal="100" zoomScaleSheetLayoutView="10" workbookViewId="0">
      <selection activeCell="N30" sqref="N30"/>
    </sheetView>
  </sheetViews>
  <sheetFormatPr defaultRowHeight="23.25" x14ac:dyDescent="0.35"/>
  <cols>
    <col min="2" max="2" width="25.7109375" customWidth="1"/>
    <col min="3" max="3" width="32" customWidth="1"/>
    <col min="4" max="4" width="20.42578125" customWidth="1"/>
    <col min="5" max="5" width="44.5703125" customWidth="1"/>
    <col min="6" max="6" width="75" style="5" customWidth="1"/>
    <col min="7" max="7" width="156.5703125"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1159</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169.5" customHeight="1" thickBot="1" x14ac:dyDescent="0.3">
      <c r="B4" s="522" t="s">
        <v>823</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00.1" customHeight="1" thickBot="1" x14ac:dyDescent="1.1499999999999999">
      <c r="B6" s="196" t="s">
        <v>9</v>
      </c>
      <c r="C6" s="434" t="s">
        <v>11</v>
      </c>
      <c r="D6" s="435"/>
      <c r="E6" s="435"/>
      <c r="F6" s="435"/>
      <c r="G6" s="436"/>
      <c r="H6" s="196" t="s">
        <v>122</v>
      </c>
      <c r="I6" s="196" t="s">
        <v>23</v>
      </c>
      <c r="J6" s="196" t="s">
        <v>24</v>
      </c>
      <c r="K6" s="196" t="s">
        <v>121</v>
      </c>
      <c r="L6" s="196" t="s">
        <v>183</v>
      </c>
      <c r="M6" s="196" t="s">
        <v>181</v>
      </c>
      <c r="N6" s="196" t="s">
        <v>124</v>
      </c>
    </row>
    <row r="7" spans="2:47" s="36" customFormat="1" ht="200.1" customHeight="1" thickBot="1" x14ac:dyDescent="1.1000000000000001">
      <c r="B7" s="42">
        <v>1</v>
      </c>
      <c r="C7" s="492" t="s">
        <v>203</v>
      </c>
      <c r="D7" s="493"/>
      <c r="E7" s="493"/>
      <c r="F7" s="494"/>
      <c r="G7" s="193" t="s">
        <v>182</v>
      </c>
      <c r="H7" s="45">
        <v>1.254</v>
      </c>
      <c r="I7" s="72">
        <v>41</v>
      </c>
      <c r="J7" s="70">
        <v>5460</v>
      </c>
      <c r="K7" s="70">
        <v>5460</v>
      </c>
      <c r="L7" s="46">
        <v>0</v>
      </c>
      <c r="M7" s="40">
        <f>ROUNDUP(H7*K7/1000,2)</f>
        <v>6.85</v>
      </c>
      <c r="N7" s="40">
        <f t="shared" ref="N7:N19" si="0">M7*I7-L7*I7</f>
        <v>280.84999999999997</v>
      </c>
    </row>
    <row r="8" spans="2:47" s="96" customFormat="1" ht="200.1" customHeight="1" thickBot="1" x14ac:dyDescent="1.3">
      <c r="B8" s="42">
        <v>2</v>
      </c>
      <c r="C8" s="488" t="s">
        <v>1145</v>
      </c>
      <c r="D8" s="489"/>
      <c r="E8" s="489"/>
      <c r="F8" s="490"/>
      <c r="G8" s="194" t="s">
        <v>76</v>
      </c>
      <c r="H8" s="102">
        <v>1.22</v>
      </c>
      <c r="I8" s="72">
        <v>1</v>
      </c>
      <c r="J8" s="100">
        <v>3343</v>
      </c>
      <c r="K8" s="100">
        <f>3247+27.7</f>
        <v>3274.7</v>
      </c>
      <c r="L8" s="99">
        <v>0</v>
      </c>
      <c r="M8" s="98">
        <f t="shared" ref="M8:M19" si="1">H8*K8/1000</f>
        <v>3.9951339999999997</v>
      </c>
      <c r="N8" s="40">
        <f t="shared" si="0"/>
        <v>3.9951339999999997</v>
      </c>
    </row>
    <row r="9" spans="2:47" s="96" customFormat="1" ht="200.1" customHeight="1" thickBot="1" x14ac:dyDescent="1.3">
      <c r="B9" s="42">
        <v>3</v>
      </c>
      <c r="C9" s="488" t="s">
        <v>547</v>
      </c>
      <c r="D9" s="489"/>
      <c r="E9" s="489"/>
      <c r="F9" s="490"/>
      <c r="G9" s="194" t="s">
        <v>76</v>
      </c>
      <c r="H9" s="102">
        <v>1.22</v>
      </c>
      <c r="I9" s="72">
        <v>1</v>
      </c>
      <c r="J9" s="100">
        <v>3541</v>
      </c>
      <c r="K9" s="100">
        <v>3541</v>
      </c>
      <c r="L9" s="99">
        <v>0</v>
      </c>
      <c r="M9" s="98">
        <f t="shared" si="1"/>
        <v>4.3200199999999995</v>
      </c>
      <c r="N9" s="40">
        <f t="shared" si="0"/>
        <v>4.3200199999999995</v>
      </c>
    </row>
    <row r="10" spans="2:47" s="96" customFormat="1" ht="200.1" customHeight="1" thickBot="1" x14ac:dyDescent="1.3">
      <c r="B10" s="42">
        <v>4</v>
      </c>
      <c r="C10" s="488" t="s">
        <v>609</v>
      </c>
      <c r="D10" s="489"/>
      <c r="E10" s="489"/>
      <c r="F10" s="490"/>
      <c r="G10" s="194" t="s">
        <v>76</v>
      </c>
      <c r="H10" s="102">
        <v>1.22</v>
      </c>
      <c r="I10" s="72">
        <v>1</v>
      </c>
      <c r="J10" s="100">
        <v>5486</v>
      </c>
      <c r="K10" s="100">
        <v>5486</v>
      </c>
      <c r="L10" s="99">
        <v>0</v>
      </c>
      <c r="M10" s="98">
        <f t="shared" si="1"/>
        <v>6.69292</v>
      </c>
      <c r="N10" s="40">
        <f t="shared" si="0"/>
        <v>6.69292</v>
      </c>
    </row>
    <row r="11" spans="2:47" s="96" customFormat="1" ht="200.1" customHeight="1" thickBot="1" x14ac:dyDescent="1.3">
      <c r="B11" s="42">
        <v>5</v>
      </c>
      <c r="C11" s="488" t="s">
        <v>598</v>
      </c>
      <c r="D11" s="489"/>
      <c r="E11" s="489"/>
      <c r="F11" s="490"/>
      <c r="G11" s="194" t="s">
        <v>76</v>
      </c>
      <c r="H11" s="102">
        <v>1.22</v>
      </c>
      <c r="I11" s="72">
        <v>1</v>
      </c>
      <c r="J11" s="100">
        <v>5486</v>
      </c>
      <c r="K11" s="100">
        <v>5486</v>
      </c>
      <c r="L11" s="99">
        <v>0</v>
      </c>
      <c r="M11" s="98">
        <f t="shared" si="1"/>
        <v>6.69292</v>
      </c>
      <c r="N11" s="40">
        <f t="shared" si="0"/>
        <v>6.69292</v>
      </c>
    </row>
    <row r="12" spans="2:47" s="96" customFormat="1" ht="200.1" customHeight="1" thickBot="1" x14ac:dyDescent="1.3">
      <c r="B12" s="42">
        <v>6</v>
      </c>
      <c r="C12" s="488" t="s">
        <v>566</v>
      </c>
      <c r="D12" s="489"/>
      <c r="E12" s="489"/>
      <c r="F12" s="490"/>
      <c r="G12" s="194" t="s">
        <v>76</v>
      </c>
      <c r="H12" s="102">
        <v>1.22</v>
      </c>
      <c r="I12" s="72">
        <v>1</v>
      </c>
      <c r="J12" s="100">
        <v>5486</v>
      </c>
      <c r="K12" s="100">
        <v>5486</v>
      </c>
      <c r="L12" s="99">
        <v>0</v>
      </c>
      <c r="M12" s="98">
        <f t="shared" si="1"/>
        <v>6.69292</v>
      </c>
      <c r="N12" s="40">
        <f t="shared" si="0"/>
        <v>6.69292</v>
      </c>
    </row>
    <row r="13" spans="2:47" s="96" customFormat="1" ht="200.1" customHeight="1" thickBot="1" x14ac:dyDescent="1.3">
      <c r="B13" s="42">
        <v>7</v>
      </c>
      <c r="C13" s="488" t="s">
        <v>567</v>
      </c>
      <c r="D13" s="489"/>
      <c r="E13" s="489"/>
      <c r="F13" s="490"/>
      <c r="G13" s="194" t="s">
        <v>76</v>
      </c>
      <c r="H13" s="102">
        <v>1.22</v>
      </c>
      <c r="I13" s="72">
        <v>1</v>
      </c>
      <c r="J13" s="100">
        <v>5486</v>
      </c>
      <c r="K13" s="100">
        <v>5486</v>
      </c>
      <c r="L13" s="99">
        <v>0</v>
      </c>
      <c r="M13" s="98">
        <f t="shared" si="1"/>
        <v>6.69292</v>
      </c>
      <c r="N13" s="40">
        <f t="shared" si="0"/>
        <v>6.69292</v>
      </c>
    </row>
    <row r="14" spans="2:47" s="96" customFormat="1" ht="200.1" customHeight="1" thickBot="1" x14ac:dyDescent="1.3">
      <c r="B14" s="42">
        <v>8</v>
      </c>
      <c r="C14" s="488" t="s">
        <v>779</v>
      </c>
      <c r="D14" s="489"/>
      <c r="E14" s="489"/>
      <c r="F14" s="490"/>
      <c r="G14" s="194" t="s">
        <v>76</v>
      </c>
      <c r="H14" s="102">
        <v>1.22</v>
      </c>
      <c r="I14" s="72">
        <v>1</v>
      </c>
      <c r="J14" s="100">
        <v>5486</v>
      </c>
      <c r="K14" s="100">
        <v>5486</v>
      </c>
      <c r="L14" s="99">
        <v>0</v>
      </c>
      <c r="M14" s="98">
        <f t="shared" si="1"/>
        <v>6.69292</v>
      </c>
      <c r="N14" s="40">
        <f t="shared" si="0"/>
        <v>6.69292</v>
      </c>
    </row>
    <row r="15" spans="2:47" s="96" customFormat="1" ht="200.1" customHeight="1" thickBot="1" x14ac:dyDescent="1.3">
      <c r="B15" s="42">
        <v>9</v>
      </c>
      <c r="C15" s="488" t="s">
        <v>778</v>
      </c>
      <c r="D15" s="489"/>
      <c r="E15" s="489"/>
      <c r="F15" s="490"/>
      <c r="G15" s="194" t="s">
        <v>76</v>
      </c>
      <c r="H15" s="102">
        <v>1.22</v>
      </c>
      <c r="I15" s="72">
        <v>1</v>
      </c>
      <c r="J15" s="100">
        <v>5486</v>
      </c>
      <c r="K15" s="100">
        <v>5486</v>
      </c>
      <c r="L15" s="99">
        <v>0</v>
      </c>
      <c r="M15" s="98">
        <f t="shared" si="1"/>
        <v>6.69292</v>
      </c>
      <c r="N15" s="40">
        <f t="shared" si="0"/>
        <v>6.69292</v>
      </c>
    </row>
    <row r="16" spans="2:47" s="96" customFormat="1" ht="200.1" customHeight="1" thickBot="1" x14ac:dyDescent="1.3">
      <c r="B16" s="42">
        <v>10</v>
      </c>
      <c r="C16" s="488" t="s">
        <v>1146</v>
      </c>
      <c r="D16" s="489"/>
      <c r="E16" s="489"/>
      <c r="F16" s="490"/>
      <c r="G16" s="194" t="s">
        <v>76</v>
      </c>
      <c r="H16" s="102">
        <v>1.22</v>
      </c>
      <c r="I16" s="72">
        <v>1</v>
      </c>
      <c r="J16" s="100">
        <v>3909</v>
      </c>
      <c r="K16" s="100">
        <f>3819+25.08</f>
        <v>3844.08</v>
      </c>
      <c r="L16" s="99">
        <v>0</v>
      </c>
      <c r="M16" s="98">
        <f t="shared" si="1"/>
        <v>4.6897775999999993</v>
      </c>
      <c r="N16" s="40">
        <f t="shared" si="0"/>
        <v>4.6897775999999993</v>
      </c>
    </row>
    <row r="17" spans="1:18" s="96" customFormat="1" ht="200.1" customHeight="1" thickBot="1" x14ac:dyDescent="1.3">
      <c r="B17" s="42">
        <v>11</v>
      </c>
      <c r="C17" s="488" t="s">
        <v>1099</v>
      </c>
      <c r="D17" s="489"/>
      <c r="E17" s="489"/>
      <c r="F17" s="490"/>
      <c r="G17" s="194" t="s">
        <v>76</v>
      </c>
      <c r="H17" s="102">
        <v>1.22</v>
      </c>
      <c r="I17" s="72">
        <v>1</v>
      </c>
      <c r="J17" s="100">
        <v>5118</v>
      </c>
      <c r="K17" s="100">
        <v>5118</v>
      </c>
      <c r="L17" s="99">
        <v>0</v>
      </c>
      <c r="M17" s="98">
        <f t="shared" si="1"/>
        <v>6.2439600000000004</v>
      </c>
      <c r="N17" s="40">
        <f t="shared" si="0"/>
        <v>6.2439600000000004</v>
      </c>
    </row>
    <row r="18" spans="1:18" s="36" customFormat="1" ht="200.1" customHeight="1" thickBot="1" x14ac:dyDescent="1.1000000000000001">
      <c r="B18" s="42">
        <v>12</v>
      </c>
      <c r="C18" s="560" t="s">
        <v>1147</v>
      </c>
      <c r="D18" s="493"/>
      <c r="E18" s="493"/>
      <c r="F18" s="494"/>
      <c r="G18" s="193" t="s">
        <v>182</v>
      </c>
      <c r="H18" s="45">
        <v>1.254</v>
      </c>
      <c r="I18" s="72">
        <v>12</v>
      </c>
      <c r="J18" s="70">
        <v>2850</v>
      </c>
      <c r="K18" s="70">
        <v>2850</v>
      </c>
      <c r="L18" s="46">
        <v>0</v>
      </c>
      <c r="M18" s="40">
        <f>ROUNDUP(H18*K18/1000,2)</f>
        <v>3.5799999999999996</v>
      </c>
      <c r="N18" s="40">
        <f t="shared" si="0"/>
        <v>42.959999999999994</v>
      </c>
    </row>
    <row r="19" spans="1:18" s="96" customFormat="1" ht="200.1" customHeight="1" thickBot="1" x14ac:dyDescent="1.3">
      <c r="B19" s="42">
        <v>13</v>
      </c>
      <c r="C19" s="488" t="s">
        <v>684</v>
      </c>
      <c r="D19" s="489"/>
      <c r="E19" s="489"/>
      <c r="F19" s="490"/>
      <c r="G19" s="194" t="s">
        <v>76</v>
      </c>
      <c r="H19" s="102">
        <v>1.22</v>
      </c>
      <c r="I19" s="72">
        <v>1</v>
      </c>
      <c r="J19" s="100">
        <v>3614</v>
      </c>
      <c r="K19" s="100">
        <v>3614</v>
      </c>
      <c r="L19" s="99">
        <v>0</v>
      </c>
      <c r="M19" s="98">
        <f t="shared" si="1"/>
        <v>4.4090800000000003</v>
      </c>
      <c r="N19" s="40">
        <f t="shared" si="0"/>
        <v>4.4090800000000003</v>
      </c>
    </row>
    <row r="20" spans="1:18" s="36" customFormat="1" ht="200.1" customHeight="1" thickBot="1" x14ac:dyDescent="1.3">
      <c r="B20" s="42">
        <v>14</v>
      </c>
      <c r="C20" s="555" t="s">
        <v>1148</v>
      </c>
      <c r="D20" s="492" t="s">
        <v>969</v>
      </c>
      <c r="E20" s="493"/>
      <c r="F20" s="493"/>
      <c r="G20" s="193" t="s">
        <v>76</v>
      </c>
      <c r="H20" s="45">
        <v>1.22</v>
      </c>
      <c r="I20" s="69">
        <v>1</v>
      </c>
      <c r="J20" s="70">
        <v>5486</v>
      </c>
      <c r="K20" s="70">
        <v>5486</v>
      </c>
      <c r="L20" s="46">
        <v>0</v>
      </c>
      <c r="M20" s="40">
        <f t="shared" ref="M20:M28" si="2">K20*H20/1000</f>
        <v>6.69292</v>
      </c>
      <c r="N20" s="88">
        <f t="shared" ref="N20:N28" si="3">ROUND(M20*I20,1)</f>
        <v>6.7</v>
      </c>
      <c r="O20" s="96"/>
      <c r="R20" s="36">
        <v>6.7</v>
      </c>
    </row>
    <row r="21" spans="1:18" s="36" customFormat="1" ht="200.1" customHeight="1" thickBot="1" x14ac:dyDescent="1.3">
      <c r="B21" s="42">
        <v>15</v>
      </c>
      <c r="C21" s="556"/>
      <c r="D21" s="492" t="s">
        <v>970</v>
      </c>
      <c r="E21" s="493"/>
      <c r="F21" s="493"/>
      <c r="G21" s="193" t="s">
        <v>76</v>
      </c>
      <c r="H21" s="45">
        <v>1.22</v>
      </c>
      <c r="I21" s="72">
        <v>1</v>
      </c>
      <c r="J21" s="70">
        <v>5486</v>
      </c>
      <c r="K21" s="70">
        <v>5486</v>
      </c>
      <c r="L21" s="46">
        <v>0</v>
      </c>
      <c r="M21" s="40">
        <f t="shared" si="2"/>
        <v>6.69292</v>
      </c>
      <c r="N21" s="88">
        <f t="shared" si="3"/>
        <v>6.7</v>
      </c>
      <c r="O21" s="96"/>
      <c r="R21" s="36">
        <v>6.7</v>
      </c>
    </row>
    <row r="22" spans="1:18" s="36" customFormat="1" ht="200.1" customHeight="1" thickBot="1" x14ac:dyDescent="1.3">
      <c r="B22" s="42">
        <v>16</v>
      </c>
      <c r="C22" s="556"/>
      <c r="D22" s="492" t="s">
        <v>1149</v>
      </c>
      <c r="E22" s="493"/>
      <c r="F22" s="493"/>
      <c r="G22" s="193" t="s">
        <v>35</v>
      </c>
      <c r="H22" s="45">
        <v>0.94399999999999995</v>
      </c>
      <c r="I22" s="72">
        <v>1</v>
      </c>
      <c r="J22" s="70">
        <v>1629</v>
      </c>
      <c r="K22" s="70">
        <v>1629</v>
      </c>
      <c r="L22" s="46">
        <v>0</v>
      </c>
      <c r="M22" s="40">
        <f t="shared" si="2"/>
        <v>1.5377759999999998</v>
      </c>
      <c r="N22" s="88">
        <f t="shared" si="3"/>
        <v>1.5</v>
      </c>
      <c r="O22" s="96"/>
      <c r="R22" s="36">
        <v>1.54</v>
      </c>
    </row>
    <row r="23" spans="1:18" s="36" customFormat="1" ht="200.1" customHeight="1" thickBot="1" x14ac:dyDescent="1.3">
      <c r="B23" s="42">
        <v>17</v>
      </c>
      <c r="C23" s="556"/>
      <c r="D23" s="492" t="s">
        <v>1150</v>
      </c>
      <c r="E23" s="493"/>
      <c r="F23" s="493"/>
      <c r="G23" s="193" t="s">
        <v>35</v>
      </c>
      <c r="H23" s="45">
        <v>0.94399999999999995</v>
      </c>
      <c r="I23" s="72">
        <v>2</v>
      </c>
      <c r="J23" s="70">
        <v>2948</v>
      </c>
      <c r="K23" s="70">
        <v>2771</v>
      </c>
      <c r="L23" s="46">
        <v>0</v>
      </c>
      <c r="M23" s="40">
        <f t="shared" si="2"/>
        <v>2.6158239999999999</v>
      </c>
      <c r="N23" s="88">
        <f t="shared" si="3"/>
        <v>5.2</v>
      </c>
      <c r="O23" s="96"/>
      <c r="R23" s="36">
        <v>5.2399999999999993</v>
      </c>
    </row>
    <row r="24" spans="1:18" s="181" customFormat="1" ht="200.1" customHeight="1" thickBot="1" x14ac:dyDescent="1.3">
      <c r="A24" s="36"/>
      <c r="B24" s="42">
        <v>18</v>
      </c>
      <c r="C24" s="555" t="s">
        <v>1151</v>
      </c>
      <c r="D24" s="492" t="s">
        <v>1152</v>
      </c>
      <c r="E24" s="493"/>
      <c r="F24" s="493"/>
      <c r="G24" s="193" t="s">
        <v>76</v>
      </c>
      <c r="H24" s="45">
        <v>1.22</v>
      </c>
      <c r="I24" s="69">
        <v>1</v>
      </c>
      <c r="J24" s="70">
        <v>4586</v>
      </c>
      <c r="K24" s="70">
        <v>4586</v>
      </c>
      <c r="L24" s="46">
        <v>0</v>
      </c>
      <c r="M24" s="40">
        <f t="shared" si="2"/>
        <v>5.5949200000000001</v>
      </c>
      <c r="N24" s="88">
        <f t="shared" si="3"/>
        <v>5.6</v>
      </c>
      <c r="O24" s="96"/>
      <c r="R24" s="181">
        <v>6.7</v>
      </c>
    </row>
    <row r="25" spans="1:18" s="181" customFormat="1" ht="200.1" customHeight="1" thickBot="1" x14ac:dyDescent="1.3">
      <c r="A25" s="36"/>
      <c r="B25" s="42">
        <v>19</v>
      </c>
      <c r="C25" s="556"/>
      <c r="D25" s="492" t="s">
        <v>1153</v>
      </c>
      <c r="E25" s="493"/>
      <c r="F25" s="493"/>
      <c r="G25" s="193" t="s">
        <v>76</v>
      </c>
      <c r="H25" s="45">
        <v>1.22</v>
      </c>
      <c r="I25" s="72">
        <v>1</v>
      </c>
      <c r="J25" s="70">
        <v>4586</v>
      </c>
      <c r="K25" s="70">
        <v>4586</v>
      </c>
      <c r="L25" s="46">
        <v>0</v>
      </c>
      <c r="M25" s="40">
        <f t="shared" si="2"/>
        <v>5.5949200000000001</v>
      </c>
      <c r="N25" s="88">
        <f t="shared" si="3"/>
        <v>5.6</v>
      </c>
      <c r="O25" s="96"/>
      <c r="R25" s="181">
        <v>6.7</v>
      </c>
    </row>
    <row r="26" spans="1:18" s="181" customFormat="1" ht="200.1" customHeight="1" thickBot="1" x14ac:dyDescent="1.3">
      <c r="A26" s="36"/>
      <c r="B26" s="42">
        <v>20</v>
      </c>
      <c r="C26" s="556"/>
      <c r="D26" s="492" t="s">
        <v>1154</v>
      </c>
      <c r="E26" s="493"/>
      <c r="F26" s="493"/>
      <c r="G26" s="193" t="s">
        <v>35</v>
      </c>
      <c r="H26" s="45">
        <v>0.94399999999999995</v>
      </c>
      <c r="I26" s="72">
        <v>1</v>
      </c>
      <c r="J26" s="70">
        <v>2330</v>
      </c>
      <c r="K26" s="70">
        <v>2199</v>
      </c>
      <c r="L26" s="46">
        <v>0</v>
      </c>
      <c r="M26" s="40">
        <f t="shared" si="2"/>
        <v>2.0758559999999999</v>
      </c>
      <c r="N26" s="88">
        <f t="shared" si="3"/>
        <v>2.1</v>
      </c>
      <c r="O26" s="96"/>
      <c r="R26" s="181">
        <v>1.54</v>
      </c>
    </row>
    <row r="27" spans="1:18" s="181" customFormat="1" ht="200.1" customHeight="1" thickBot="1" x14ac:dyDescent="1.3">
      <c r="A27" s="36"/>
      <c r="B27" s="42">
        <v>21</v>
      </c>
      <c r="C27" s="556"/>
      <c r="D27" s="492" t="s">
        <v>1155</v>
      </c>
      <c r="E27" s="493"/>
      <c r="F27" s="493"/>
      <c r="G27" s="193" t="s">
        <v>35</v>
      </c>
      <c r="H27" s="45">
        <v>0.94399999999999995</v>
      </c>
      <c r="I27" s="72">
        <v>1</v>
      </c>
      <c r="J27" s="70">
        <v>2212</v>
      </c>
      <c r="K27" s="70">
        <v>2095</v>
      </c>
      <c r="L27" s="46">
        <v>0</v>
      </c>
      <c r="M27" s="40">
        <f t="shared" si="2"/>
        <v>1.9776799999999999</v>
      </c>
      <c r="N27" s="88">
        <f t="shared" si="3"/>
        <v>2</v>
      </c>
      <c r="O27" s="96"/>
      <c r="R27" s="181">
        <v>1.54</v>
      </c>
    </row>
    <row r="28" spans="1:18" s="181" customFormat="1" ht="200.1" customHeight="1" thickBot="1" x14ac:dyDescent="1.3">
      <c r="A28" s="36"/>
      <c r="B28" s="42">
        <v>22</v>
      </c>
      <c r="C28" s="559"/>
      <c r="D28" s="492" t="s">
        <v>1156</v>
      </c>
      <c r="E28" s="493"/>
      <c r="F28" s="493"/>
      <c r="G28" s="193" t="s">
        <v>35</v>
      </c>
      <c r="H28" s="45">
        <v>0.94399999999999995</v>
      </c>
      <c r="I28" s="72">
        <v>1</v>
      </c>
      <c r="J28" s="70">
        <v>2237</v>
      </c>
      <c r="K28" s="70">
        <v>2117</v>
      </c>
      <c r="L28" s="46">
        <v>0</v>
      </c>
      <c r="M28" s="40">
        <f t="shared" si="2"/>
        <v>1.9984479999999998</v>
      </c>
      <c r="N28" s="88">
        <f t="shared" si="3"/>
        <v>2</v>
      </c>
      <c r="O28" s="96"/>
      <c r="R28" s="181">
        <v>5.2399999999999993</v>
      </c>
    </row>
    <row r="29" spans="1:18" s="50" customFormat="1" ht="184.5" customHeight="1" thickBot="1" x14ac:dyDescent="1.1000000000000001">
      <c r="B29" s="458" t="s">
        <v>30</v>
      </c>
      <c r="C29" s="459"/>
      <c r="D29" s="459"/>
      <c r="E29" s="459"/>
      <c r="F29" s="459"/>
      <c r="G29" s="459"/>
      <c r="H29" s="459"/>
      <c r="I29" s="459"/>
      <c r="J29" s="459"/>
      <c r="K29" s="459"/>
      <c r="L29" s="459"/>
      <c r="M29" s="460"/>
      <c r="N29" s="95">
        <f>SUM(N7:N28)</f>
        <v>425.02549160000012</v>
      </c>
    </row>
    <row r="30" spans="1:18" s="50" customFormat="1" ht="221.25" customHeight="1" thickBot="1" x14ac:dyDescent="1.1000000000000001">
      <c r="B30" s="513" t="s">
        <v>53</v>
      </c>
      <c r="C30" s="513"/>
      <c r="D30" s="513"/>
      <c r="E30" s="513"/>
      <c r="F30" s="513"/>
      <c r="G30" s="513"/>
      <c r="H30" s="513"/>
      <c r="I30" s="513"/>
      <c r="J30" s="513"/>
      <c r="K30" s="513"/>
      <c r="L30" s="513"/>
      <c r="M30" s="513"/>
      <c r="N30" s="88">
        <v>850</v>
      </c>
    </row>
    <row r="31" spans="1:18" s="195" customFormat="1" ht="174.95" customHeight="1" x14ac:dyDescent="0.25">
      <c r="B31" s="422" t="s">
        <v>320</v>
      </c>
      <c r="C31" s="422"/>
      <c r="D31" s="422"/>
      <c r="E31" s="422"/>
      <c r="F31" s="422"/>
      <c r="G31" s="422"/>
      <c r="H31" s="422"/>
      <c r="I31" s="422" t="s">
        <v>319</v>
      </c>
      <c r="J31" s="422"/>
      <c r="K31" s="422"/>
      <c r="L31" s="422"/>
      <c r="M31" s="422"/>
      <c r="N31" s="422"/>
    </row>
    <row r="32" spans="1:18" s="51" customFormat="1" ht="353.25" customHeight="1" thickBot="1" x14ac:dyDescent="1.1499999999999999">
      <c r="B32" s="423"/>
      <c r="C32" s="423"/>
      <c r="D32" s="423"/>
      <c r="E32" s="423"/>
      <c r="F32" s="423"/>
      <c r="G32" s="423"/>
      <c r="H32" s="423"/>
      <c r="I32" s="423"/>
      <c r="J32" s="423"/>
      <c r="K32" s="423"/>
      <c r="L32" s="423"/>
      <c r="M32" s="423"/>
      <c r="N32" s="423"/>
    </row>
    <row r="33" spans="2:18" s="58" customFormat="1" ht="129.75" customHeight="1" thickBot="1" x14ac:dyDescent="1.1499999999999999">
      <c r="B33" s="53" t="s">
        <v>45</v>
      </c>
      <c r="C33" s="54"/>
      <c r="D33" s="54"/>
      <c r="E33" s="54"/>
      <c r="F33" s="54"/>
      <c r="G33" s="54"/>
      <c r="H33" s="54"/>
      <c r="I33" s="54"/>
      <c r="J33" s="54"/>
      <c r="K33" s="54"/>
      <c r="L33" s="54"/>
      <c r="M33" s="54"/>
      <c r="N33" s="55"/>
      <c r="O33" s="56"/>
      <c r="P33" s="68"/>
      <c r="Q33" s="35"/>
      <c r="R33" s="35"/>
    </row>
    <row r="34" spans="2:18" s="51" customFormat="1" ht="174.95" customHeight="1" x14ac:dyDescent="1.1000000000000001"/>
  </sheetData>
  <mergeCells count="34">
    <mergeCell ref="B29:M29"/>
    <mergeCell ref="B31:H32"/>
    <mergeCell ref="I31:N32"/>
    <mergeCell ref="B30:M30"/>
    <mergeCell ref="C24:C28"/>
    <mergeCell ref="D24:F24"/>
    <mergeCell ref="D25:F25"/>
    <mergeCell ref="D26:F26"/>
    <mergeCell ref="D27:F27"/>
    <mergeCell ref="D28:F28"/>
    <mergeCell ref="C19:F19"/>
    <mergeCell ref="C20:C23"/>
    <mergeCell ref="D20:F20"/>
    <mergeCell ref="D21:F21"/>
    <mergeCell ref="D22:F22"/>
    <mergeCell ref="D23:F23"/>
    <mergeCell ref="C18:F18"/>
    <mergeCell ref="C7:F7"/>
    <mergeCell ref="C8:F8"/>
    <mergeCell ref="C9:F9"/>
    <mergeCell ref="C10:F10"/>
    <mergeCell ref="C11:F11"/>
    <mergeCell ref="C12:F12"/>
    <mergeCell ref="C13:F13"/>
    <mergeCell ref="C14:F14"/>
    <mergeCell ref="C15:F15"/>
    <mergeCell ref="C16:F16"/>
    <mergeCell ref="C17:F17"/>
    <mergeCell ref="C6:G6"/>
    <mergeCell ref="B2:F3"/>
    <mergeCell ref="G2:K3"/>
    <mergeCell ref="L2:N3"/>
    <mergeCell ref="B4:N4"/>
    <mergeCell ref="B5:N5"/>
  </mergeCells>
  <printOptions horizontalCentered="1"/>
  <pageMargins left="0.25" right="0.25" top="1" bottom="1" header="0.5" footer="0.255"/>
  <pageSetup paperSize="9" scale="10" orientation="portrait" r:id="rId1"/>
  <drawing r:id="rId2"/>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9" tint="-0.499984740745262"/>
    <pageSetUpPr fitToPage="1"/>
  </sheetPr>
  <dimension ref="B1:M35"/>
  <sheetViews>
    <sheetView rightToLeft="1" view="pageBreakPreview" topLeftCell="A7" zoomScale="70" zoomScaleNormal="85" zoomScaleSheetLayoutView="70" workbookViewId="0">
      <selection activeCell="J11" sqref="J11:M13"/>
    </sheetView>
  </sheetViews>
  <sheetFormatPr defaultRowHeight="15" x14ac:dyDescent="0.25"/>
  <cols>
    <col min="1" max="1" width="4.85546875" customWidth="1"/>
    <col min="4" max="4" width="11.85546875" customWidth="1"/>
    <col min="5" max="5" width="24" customWidth="1"/>
    <col min="7" max="7" width="20.140625" customWidth="1"/>
    <col min="8" max="8" width="18.7109375" customWidth="1"/>
    <col min="9" max="9" width="16.285156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1139</v>
      </c>
      <c r="G11" s="323"/>
      <c r="H11" s="323"/>
      <c r="I11" s="324"/>
      <c r="J11" s="331" t="s">
        <v>1169</v>
      </c>
      <c r="K11" s="332"/>
      <c r="L11" s="332"/>
      <c r="M11" s="333"/>
    </row>
    <row r="12" spans="2:13" ht="15.75" customHeight="1" x14ac:dyDescent="0.25">
      <c r="B12" s="325"/>
      <c r="C12" s="326"/>
      <c r="D12" s="326"/>
      <c r="E12" s="327"/>
      <c r="F12" s="325"/>
      <c r="G12" s="326"/>
      <c r="H12" s="326"/>
      <c r="I12" s="327"/>
      <c r="J12" s="334"/>
      <c r="K12" s="335"/>
      <c r="L12" s="335"/>
      <c r="M12" s="336"/>
    </row>
    <row r="13" spans="2:13" ht="25.5" customHeight="1" thickBot="1" x14ac:dyDescent="0.3">
      <c r="B13" s="328"/>
      <c r="C13" s="329"/>
      <c r="D13" s="329"/>
      <c r="E13" s="330"/>
      <c r="F13" s="328"/>
      <c r="G13" s="329"/>
      <c r="H13" s="329"/>
      <c r="I13" s="330"/>
      <c r="J13" s="337"/>
      <c r="K13" s="338"/>
      <c r="L13" s="338"/>
      <c r="M13" s="339"/>
    </row>
    <row r="14" spans="2:13" ht="15" customHeight="1" x14ac:dyDescent="0.25">
      <c r="B14" s="322" t="s">
        <v>6</v>
      </c>
      <c r="C14" s="323"/>
      <c r="D14" s="323"/>
      <c r="E14" s="324"/>
      <c r="F14" s="322" t="s">
        <v>7</v>
      </c>
      <c r="G14" s="323"/>
      <c r="H14" s="323"/>
      <c r="I14" s="324"/>
      <c r="J14" s="331" t="s">
        <v>1040</v>
      </c>
      <c r="K14" s="332"/>
      <c r="L14" s="332"/>
      <c r="M14" s="333"/>
    </row>
    <row r="15" spans="2:13" ht="15" customHeight="1" x14ac:dyDescent="0.25">
      <c r="B15" s="325"/>
      <c r="C15" s="326"/>
      <c r="D15" s="326"/>
      <c r="E15" s="327"/>
      <c r="F15" s="325"/>
      <c r="G15" s="326"/>
      <c r="H15" s="326"/>
      <c r="I15" s="327"/>
      <c r="J15" s="334"/>
      <c r="K15" s="335"/>
      <c r="L15" s="335"/>
      <c r="M15" s="336"/>
    </row>
    <row r="16" spans="2:13" ht="19.5" customHeight="1" thickBot="1" x14ac:dyDescent="0.3">
      <c r="B16" s="328"/>
      <c r="C16" s="329"/>
      <c r="D16" s="329"/>
      <c r="E16" s="330"/>
      <c r="F16" s="328"/>
      <c r="G16" s="329"/>
      <c r="H16" s="329"/>
      <c r="I16" s="330"/>
      <c r="J16" s="337"/>
      <c r="K16" s="338"/>
      <c r="L16" s="338"/>
      <c r="M16" s="339"/>
    </row>
    <row r="17" spans="2:13" ht="15" customHeight="1" x14ac:dyDescent="0.25">
      <c r="B17" s="287" t="s">
        <v>833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1138</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52.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835</v>
      </c>
      <c r="F28" s="316"/>
      <c r="G28" s="316"/>
      <c r="H28" s="313"/>
      <c r="I28" s="318" t="s">
        <v>1126</v>
      </c>
      <c r="J28" s="319"/>
      <c r="K28" s="312" t="s">
        <v>16</v>
      </c>
      <c r="L28" s="316"/>
      <c r="M28" s="313"/>
    </row>
    <row r="29" spans="2:13" ht="49.5" customHeight="1" thickBot="1" x14ac:dyDescent="0.3">
      <c r="B29" s="311"/>
      <c r="C29" s="314"/>
      <c r="D29" s="315"/>
      <c r="E29" s="314"/>
      <c r="F29" s="317"/>
      <c r="G29" s="317"/>
      <c r="H29" s="315"/>
      <c r="I29" s="320"/>
      <c r="J29" s="321"/>
      <c r="K29" s="314"/>
      <c r="L29" s="317"/>
      <c r="M29" s="315"/>
    </row>
    <row r="30" spans="2:13" ht="36" customHeight="1" thickBot="1" x14ac:dyDescent="0.3">
      <c r="B30" s="284"/>
      <c r="C30" s="285"/>
      <c r="D30" s="285"/>
      <c r="E30" s="285"/>
      <c r="F30" s="285"/>
      <c r="G30" s="285"/>
      <c r="H30" s="285"/>
      <c r="I30" s="285"/>
      <c r="J30" s="285"/>
      <c r="K30" s="285"/>
      <c r="L30" s="285"/>
      <c r="M30" s="286"/>
    </row>
    <row r="31" spans="2:13" ht="18.75" customHeight="1" x14ac:dyDescent="0.25">
      <c r="B31" s="272" t="s">
        <v>17</v>
      </c>
      <c r="C31" s="273"/>
      <c r="D31" s="273"/>
      <c r="E31" s="274"/>
      <c r="F31" s="272" t="s">
        <v>18</v>
      </c>
      <c r="G31" s="273"/>
      <c r="H31" s="273"/>
      <c r="I31" s="274"/>
      <c r="J31" s="272" t="s">
        <v>19</v>
      </c>
      <c r="K31" s="273"/>
      <c r="L31" s="273"/>
      <c r="M31" s="274"/>
    </row>
    <row r="32" spans="2:13" ht="29.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18" customFormat="1" ht="22.5" customHeight="1" thickBot="1" x14ac:dyDescent="0.3">
      <c r="B35" s="269" t="s">
        <v>61</v>
      </c>
      <c r="C35" s="270"/>
      <c r="D35" s="270"/>
      <c r="E35" s="270"/>
      <c r="F35" s="270"/>
      <c r="G35" s="270"/>
      <c r="H35" s="270"/>
      <c r="I35" s="270"/>
      <c r="J35" s="270"/>
      <c r="K35" s="270"/>
      <c r="L35" s="270"/>
      <c r="M35" s="271"/>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25" top="0.75" bottom="0.75" header="0.3" footer="0.3"/>
  <pageSetup paperSize="9" scale="56" orientation="portrait" r:id="rId1"/>
  <colBreaks count="1" manualBreakCount="1">
    <brk id="13" max="1048575" man="1"/>
  </colBreaks>
  <drawing r:id="rId2"/>
  <legacyDrawing r:id="rId3"/>
  <oleObjects>
    <mc:AlternateContent xmlns:mc="http://schemas.openxmlformats.org/markup-compatibility/2006">
      <mc:Choice Requires="x14">
        <oleObject progId="PBrush" shapeId="1695750" r:id="rId4">
          <objectPr defaultSize="0" autoPict="0" r:id="rId5">
            <anchor moveWithCells="1" sizeWithCells="1">
              <from>
                <xdr:col>1</xdr:col>
                <xdr:colOff>95250</xdr:colOff>
                <xdr:row>3</xdr:row>
                <xdr:rowOff>85725</xdr:rowOff>
              </from>
              <to>
                <xdr:col>2</xdr:col>
                <xdr:colOff>447675</xdr:colOff>
                <xdr:row>7</xdr:row>
                <xdr:rowOff>9525</xdr:rowOff>
              </to>
            </anchor>
          </objectPr>
        </oleObject>
      </mc:Choice>
      <mc:Fallback>
        <oleObject progId="PBrush" shapeId="1695750" r:id="rId4"/>
      </mc:Fallback>
    </mc:AlternateContent>
  </oleObjects>
  <mc:AlternateContent xmlns:mc="http://schemas.openxmlformats.org/markup-compatibility/2006">
    <mc:Choice Requires="x14">
      <controls>
        <mc:AlternateContent xmlns:mc="http://schemas.openxmlformats.org/markup-compatibility/2006">
          <mc:Choice Requires="x14">
            <control shapeId="1695745" r:id="rId6" name="Check Box 1">
              <controlPr defaultSize="0" autoFill="0" autoLine="0" autoPict="0">
                <anchor moveWithCells="1">
                  <from>
                    <xdr:col>3</xdr:col>
                    <xdr:colOff>381000</xdr:colOff>
                    <xdr:row>35</xdr:row>
                    <xdr:rowOff>0</xdr:rowOff>
                  </from>
                  <to>
                    <xdr:col>4</xdr:col>
                    <xdr:colOff>419100</xdr:colOff>
                    <xdr:row>36</xdr:row>
                    <xdr:rowOff>38100</xdr:rowOff>
                  </to>
                </anchor>
              </controlPr>
            </control>
          </mc:Choice>
        </mc:AlternateContent>
        <mc:AlternateContent xmlns:mc="http://schemas.openxmlformats.org/markup-compatibility/2006">
          <mc:Choice Requires="x14">
            <control shapeId="1695746" r:id="rId7" name="Check Box 2">
              <controlPr defaultSize="0" autoFill="0" autoLine="0" autoPict="0">
                <anchor moveWithCells="1">
                  <from>
                    <xdr:col>6</xdr:col>
                    <xdr:colOff>180975</xdr:colOff>
                    <xdr:row>35</xdr:row>
                    <xdr:rowOff>0</xdr:rowOff>
                  </from>
                  <to>
                    <xdr:col>6</xdr:col>
                    <xdr:colOff>1009650</xdr:colOff>
                    <xdr:row>36</xdr:row>
                    <xdr:rowOff>9525</xdr:rowOff>
                  </to>
                </anchor>
              </controlPr>
            </control>
          </mc:Choice>
        </mc:AlternateContent>
        <mc:AlternateContent xmlns:mc="http://schemas.openxmlformats.org/markup-compatibility/2006">
          <mc:Choice Requires="x14">
            <control shapeId="1695747"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1695748" r:id="rId9" name="Check Box 4">
              <controlPr defaultSize="0" autoFill="0" autoLine="0" autoPict="0">
                <anchor moveWithCells="1">
                  <from>
                    <xdr:col>10</xdr:col>
                    <xdr:colOff>381000</xdr:colOff>
                    <xdr:row>35</xdr:row>
                    <xdr:rowOff>0</xdr:rowOff>
                  </from>
                  <to>
                    <xdr:col>11</xdr:col>
                    <xdr:colOff>609600</xdr:colOff>
                    <xdr:row>36</xdr:row>
                    <xdr:rowOff>38100</xdr:rowOff>
                  </to>
                </anchor>
              </controlPr>
            </control>
          </mc:Choice>
        </mc:AlternateContent>
        <mc:AlternateContent xmlns:mc="http://schemas.openxmlformats.org/markup-compatibility/2006">
          <mc:Choice Requires="x14">
            <control shapeId="1695749" r:id="rId10" name="Check Box 5">
              <controlPr defaultSize="0" autoFill="0" autoLine="0" autoPict="0">
                <anchor moveWithCells="1">
                  <from>
                    <xdr:col>11</xdr:col>
                    <xdr:colOff>552450</xdr:colOff>
                    <xdr:row>35</xdr:row>
                    <xdr:rowOff>0</xdr:rowOff>
                  </from>
                  <to>
                    <xdr:col>12</xdr:col>
                    <xdr:colOff>628650</xdr:colOff>
                    <xdr:row>36</xdr:row>
                    <xdr:rowOff>38100</xdr:rowOff>
                  </to>
                </anchor>
              </controlPr>
            </control>
          </mc:Choice>
        </mc:AlternateContent>
        <mc:AlternateContent xmlns:mc="http://schemas.openxmlformats.org/markup-compatibility/2006">
          <mc:Choice Requires="x14">
            <control shapeId="1695751" r:id="rId11" name="Check Box 7">
              <controlPr defaultSize="0" autoFill="0" autoLine="0" autoPict="0">
                <anchor moveWithCells="1">
                  <from>
                    <xdr:col>2</xdr:col>
                    <xdr:colOff>476250</xdr:colOff>
                    <xdr:row>34</xdr:row>
                    <xdr:rowOff>47625</xdr:rowOff>
                  </from>
                  <to>
                    <xdr:col>3</xdr:col>
                    <xdr:colOff>180975</xdr:colOff>
                    <xdr:row>34</xdr:row>
                    <xdr:rowOff>247650</xdr:rowOff>
                  </to>
                </anchor>
              </controlPr>
            </control>
          </mc:Choice>
        </mc:AlternateContent>
        <mc:AlternateContent xmlns:mc="http://schemas.openxmlformats.org/markup-compatibility/2006">
          <mc:Choice Requires="x14">
            <control shapeId="1695752" r:id="rId12" name="Check Box 8">
              <controlPr defaultSize="0" autoFill="0" autoLine="0" autoPict="0">
                <anchor moveWithCells="1">
                  <from>
                    <xdr:col>4</xdr:col>
                    <xdr:colOff>400050</xdr:colOff>
                    <xdr:row>34</xdr:row>
                    <xdr:rowOff>57150</xdr:rowOff>
                  </from>
                  <to>
                    <xdr:col>4</xdr:col>
                    <xdr:colOff>657225</xdr:colOff>
                    <xdr:row>34</xdr:row>
                    <xdr:rowOff>247650</xdr:rowOff>
                  </to>
                </anchor>
              </controlPr>
            </control>
          </mc:Choice>
        </mc:AlternateContent>
        <mc:AlternateContent xmlns:mc="http://schemas.openxmlformats.org/markup-compatibility/2006">
          <mc:Choice Requires="x14">
            <control shapeId="1695753" r:id="rId13" name="Check Box 9">
              <controlPr defaultSize="0" autoFill="0" autoLine="0" autoPict="0">
                <anchor moveWithCells="1">
                  <from>
                    <xdr:col>7</xdr:col>
                    <xdr:colOff>1104900</xdr:colOff>
                    <xdr:row>34</xdr:row>
                    <xdr:rowOff>57150</xdr:rowOff>
                  </from>
                  <to>
                    <xdr:col>8</xdr:col>
                    <xdr:colOff>85725</xdr:colOff>
                    <xdr:row>34</xdr:row>
                    <xdr:rowOff>228600</xdr:rowOff>
                  </to>
                </anchor>
              </controlPr>
            </control>
          </mc:Choice>
        </mc:AlternateContent>
        <mc:AlternateContent xmlns:mc="http://schemas.openxmlformats.org/markup-compatibility/2006">
          <mc:Choice Requires="x14">
            <control shapeId="1695754" r:id="rId14" name="Check Box 10">
              <controlPr defaultSize="0" autoFill="0" autoLine="0" autoPict="0">
                <anchor moveWithCells="1">
                  <from>
                    <xdr:col>6</xdr:col>
                    <xdr:colOff>457200</xdr:colOff>
                    <xdr:row>34</xdr:row>
                    <xdr:rowOff>66675</xdr:rowOff>
                  </from>
                  <to>
                    <xdr:col>6</xdr:col>
                    <xdr:colOff>657225</xdr:colOff>
                    <xdr:row>34</xdr:row>
                    <xdr:rowOff>276225</xdr:rowOff>
                  </to>
                </anchor>
              </controlPr>
            </control>
          </mc:Choice>
        </mc:AlternateContent>
        <mc:AlternateContent xmlns:mc="http://schemas.openxmlformats.org/markup-compatibility/2006">
          <mc:Choice Requires="x14">
            <control shapeId="1695755" r:id="rId15" name="Check Box 11">
              <controlPr defaultSize="0" autoFill="0" autoLine="0" autoPict="0">
                <anchor moveWithCells="1">
                  <from>
                    <xdr:col>9</xdr:col>
                    <xdr:colOff>409575</xdr:colOff>
                    <xdr:row>34</xdr:row>
                    <xdr:rowOff>66675</xdr:rowOff>
                  </from>
                  <to>
                    <xdr:col>10</xdr:col>
                    <xdr:colOff>228600</xdr:colOff>
                    <xdr:row>34</xdr:row>
                    <xdr:rowOff>228600</xdr:rowOff>
                  </to>
                </anchor>
              </controlPr>
            </control>
          </mc:Choice>
        </mc:AlternateContent>
      </controls>
    </mc:Choice>
  </mc:AlternateContent>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9" tint="-0.499984740745262"/>
    <pageSetUpPr fitToPage="1"/>
  </sheetPr>
  <dimension ref="B1:P39"/>
  <sheetViews>
    <sheetView rightToLeft="1" view="pageBreakPreview" topLeftCell="A4" zoomScale="85" zoomScaleNormal="85" zoomScaleSheetLayoutView="85"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1136</v>
      </c>
      <c r="G11" s="332"/>
      <c r="H11" s="332"/>
      <c r="I11" s="333"/>
      <c r="J11" s="331" t="s">
        <v>1141</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174</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6" ht="15" customHeight="1" x14ac:dyDescent="0.25">
      <c r="B17" s="385" t="s">
        <v>830</v>
      </c>
      <c r="C17" s="386"/>
      <c r="D17" s="386"/>
      <c r="E17" s="386"/>
      <c r="F17" s="386"/>
      <c r="G17" s="386"/>
      <c r="H17" s="386"/>
      <c r="I17" s="386"/>
      <c r="J17" s="386"/>
      <c r="K17" s="386"/>
      <c r="L17" s="386"/>
      <c r="M17" s="387"/>
    </row>
    <row r="18" spans="2:16" ht="15" customHeight="1" x14ac:dyDescent="0.25">
      <c r="B18" s="388"/>
      <c r="C18" s="389"/>
      <c r="D18" s="389"/>
      <c r="E18" s="389"/>
      <c r="F18" s="389"/>
      <c r="G18" s="389"/>
      <c r="H18" s="389"/>
      <c r="I18" s="389"/>
      <c r="J18" s="389"/>
      <c r="K18" s="389"/>
      <c r="L18" s="389"/>
      <c r="M18" s="390"/>
    </row>
    <row r="19" spans="2:16" ht="41.25" customHeight="1" thickBot="1" x14ac:dyDescent="0.3">
      <c r="B19" s="388"/>
      <c r="C19" s="389"/>
      <c r="D19" s="389"/>
      <c r="E19" s="389"/>
      <c r="F19" s="389"/>
      <c r="G19" s="389"/>
      <c r="H19" s="389"/>
      <c r="I19" s="389"/>
      <c r="J19" s="389"/>
      <c r="K19" s="389"/>
      <c r="L19" s="389"/>
      <c r="M19" s="390"/>
    </row>
    <row r="20" spans="2:16" ht="15" customHeight="1" x14ac:dyDescent="0.25">
      <c r="B20" s="391" t="s">
        <v>1135</v>
      </c>
      <c r="C20" s="392"/>
      <c r="D20" s="392"/>
      <c r="E20" s="392"/>
      <c r="F20" s="392"/>
      <c r="G20" s="392"/>
      <c r="H20" s="392"/>
      <c r="I20" s="392"/>
      <c r="J20" s="392"/>
      <c r="K20" s="392"/>
      <c r="L20" s="392"/>
      <c r="M20" s="393"/>
    </row>
    <row r="21" spans="2:16" ht="15" customHeight="1" x14ac:dyDescent="0.25">
      <c r="B21" s="394"/>
      <c r="C21" s="395"/>
      <c r="D21" s="395"/>
      <c r="E21" s="395"/>
      <c r="F21" s="395"/>
      <c r="G21" s="395"/>
      <c r="H21" s="395"/>
      <c r="I21" s="395"/>
      <c r="J21" s="395"/>
      <c r="K21" s="395"/>
      <c r="L21" s="395"/>
      <c r="M21" s="396"/>
    </row>
    <row r="22" spans="2:16" ht="15" customHeight="1" x14ac:dyDescent="0.25">
      <c r="B22" s="394"/>
      <c r="C22" s="395"/>
      <c r="D22" s="395"/>
      <c r="E22" s="395"/>
      <c r="F22" s="395"/>
      <c r="G22" s="395"/>
      <c r="H22" s="395"/>
      <c r="I22" s="395"/>
      <c r="J22" s="395"/>
      <c r="K22" s="395"/>
      <c r="L22" s="395"/>
      <c r="M22" s="396"/>
    </row>
    <row r="23" spans="2:16" ht="15.75" customHeight="1" x14ac:dyDescent="0.25">
      <c r="B23" s="394"/>
      <c r="C23" s="395"/>
      <c r="D23" s="395"/>
      <c r="E23" s="395"/>
      <c r="F23" s="395"/>
      <c r="G23" s="395"/>
      <c r="H23" s="395"/>
      <c r="I23" s="395"/>
      <c r="J23" s="395"/>
      <c r="K23" s="395"/>
      <c r="L23" s="395"/>
      <c r="M23" s="396"/>
    </row>
    <row r="24" spans="2:16" ht="51.75" customHeight="1" thickBot="1" x14ac:dyDescent="0.3">
      <c r="B24" s="394"/>
      <c r="C24" s="395"/>
      <c r="D24" s="395"/>
      <c r="E24" s="395"/>
      <c r="F24" s="395"/>
      <c r="G24" s="395"/>
      <c r="H24" s="395"/>
      <c r="I24" s="395"/>
      <c r="J24" s="395"/>
      <c r="K24" s="395"/>
      <c r="L24" s="395"/>
      <c r="M24" s="396"/>
    </row>
    <row r="25" spans="2:16" ht="31.5" customHeight="1" thickBot="1" x14ac:dyDescent="0.3">
      <c r="B25" s="299"/>
      <c r="C25" s="300"/>
      <c r="D25" s="300"/>
      <c r="E25" s="300"/>
      <c r="F25" s="300"/>
      <c r="G25" s="300"/>
      <c r="H25" s="300"/>
      <c r="I25" s="300"/>
      <c r="J25" s="300"/>
      <c r="K25" s="300"/>
      <c r="L25" s="300"/>
      <c r="M25" s="301"/>
    </row>
    <row r="26" spans="2:16" ht="15.75" customHeight="1" x14ac:dyDescent="0.25">
      <c r="B26" s="397" t="s">
        <v>9</v>
      </c>
      <c r="C26" s="399" t="s">
        <v>10</v>
      </c>
      <c r="D26" s="400"/>
      <c r="E26" s="399" t="s">
        <v>11</v>
      </c>
      <c r="F26" s="400"/>
      <c r="G26" s="400"/>
      <c r="H26" s="403"/>
      <c r="I26" s="399" t="s">
        <v>12</v>
      </c>
      <c r="J26" s="403"/>
      <c r="K26" s="399" t="s">
        <v>13</v>
      </c>
      <c r="L26" s="400"/>
      <c r="M26" s="403"/>
    </row>
    <row r="27" spans="2:16" ht="15.75" customHeight="1" thickBot="1" x14ac:dyDescent="0.3">
      <c r="B27" s="398"/>
      <c r="C27" s="401"/>
      <c r="D27" s="402"/>
      <c r="E27" s="401"/>
      <c r="F27" s="402"/>
      <c r="G27" s="402"/>
      <c r="H27" s="404"/>
      <c r="I27" s="401"/>
      <c r="J27" s="404"/>
      <c r="K27" s="401"/>
      <c r="L27" s="402"/>
      <c r="M27" s="404"/>
    </row>
    <row r="28" spans="2:16" ht="49.5" customHeight="1" x14ac:dyDescent="0.25">
      <c r="B28" s="405">
        <v>24</v>
      </c>
      <c r="C28" s="312" t="s">
        <v>14</v>
      </c>
      <c r="D28" s="313"/>
      <c r="E28" s="331" t="s">
        <v>832</v>
      </c>
      <c r="F28" s="332"/>
      <c r="G28" s="332"/>
      <c r="H28" s="333"/>
      <c r="I28" s="318" t="s">
        <v>1126</v>
      </c>
      <c r="J28" s="319"/>
      <c r="K28" s="322" t="s">
        <v>16</v>
      </c>
      <c r="L28" s="323"/>
      <c r="M28" s="324"/>
      <c r="P28">
        <v>569.15109599999994</v>
      </c>
    </row>
    <row r="29" spans="2:16" ht="57" customHeight="1" thickBot="1" x14ac:dyDescent="0.3">
      <c r="B29" s="406"/>
      <c r="C29" s="314"/>
      <c r="D29" s="315"/>
      <c r="E29" s="337"/>
      <c r="F29" s="338"/>
      <c r="G29" s="338"/>
      <c r="H29" s="339"/>
      <c r="I29" s="320"/>
      <c r="J29" s="321"/>
      <c r="K29" s="328"/>
      <c r="L29" s="329"/>
      <c r="M29" s="330"/>
    </row>
    <row r="30" spans="2:16" ht="37.5" customHeight="1" thickBot="1" x14ac:dyDescent="0.3">
      <c r="B30" s="382"/>
      <c r="C30" s="383"/>
      <c r="D30" s="383"/>
      <c r="E30" s="383"/>
      <c r="F30" s="383"/>
      <c r="G30" s="383"/>
      <c r="H30" s="383"/>
      <c r="I30" s="383"/>
      <c r="J30" s="383"/>
      <c r="K30" s="383"/>
      <c r="L30" s="383"/>
      <c r="M30" s="384"/>
    </row>
    <row r="31" spans="2:16" ht="18.75" customHeight="1" x14ac:dyDescent="0.25">
      <c r="B31" s="375" t="s">
        <v>17</v>
      </c>
      <c r="C31" s="376"/>
      <c r="D31" s="376"/>
      <c r="E31" s="377"/>
      <c r="F31" s="375" t="s">
        <v>18</v>
      </c>
      <c r="G31" s="376"/>
      <c r="H31" s="376"/>
      <c r="I31" s="377"/>
      <c r="J31" s="375" t="s">
        <v>19</v>
      </c>
      <c r="K31" s="376"/>
      <c r="L31" s="376"/>
      <c r="M31" s="377"/>
    </row>
    <row r="32" spans="2:16"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B35:M35"/>
    <mergeCell ref="D39:E39"/>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64" orientation="portrait" r:id="rId1"/>
  <colBreaks count="1" manualBreakCount="1">
    <brk id="13" max="1048575" man="1"/>
  </colBreaks>
  <drawing r:id="rId2"/>
  <legacyDrawing r:id="rId3"/>
  <oleObjects>
    <mc:AlternateContent xmlns:mc="http://schemas.openxmlformats.org/markup-compatibility/2006">
      <mc:Choice Requires="x14">
        <oleObject progId="PBrush" shapeId="1694725"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694725" r:id="rId4"/>
      </mc:Fallback>
    </mc:AlternateContent>
  </oleObjects>
  <mc:AlternateContent xmlns:mc="http://schemas.openxmlformats.org/markup-compatibility/2006">
    <mc:Choice Requires="x14">
      <controls>
        <mc:AlternateContent xmlns:mc="http://schemas.openxmlformats.org/markup-compatibility/2006">
          <mc:Choice Requires="x14">
            <control shapeId="1694721" r:id="rId6" name="Check Box 1">
              <controlPr defaultSize="0" autoFill="0" autoLine="0" autoPict="0">
                <anchor moveWithCells="1">
                  <from>
                    <xdr:col>2</xdr:col>
                    <xdr:colOff>476250</xdr:colOff>
                    <xdr:row>34</xdr:row>
                    <xdr:rowOff>47625</xdr:rowOff>
                  </from>
                  <to>
                    <xdr:col>3</xdr:col>
                    <xdr:colOff>152400</xdr:colOff>
                    <xdr:row>34</xdr:row>
                    <xdr:rowOff>247650</xdr:rowOff>
                  </to>
                </anchor>
              </controlPr>
            </control>
          </mc:Choice>
        </mc:AlternateContent>
        <mc:AlternateContent xmlns:mc="http://schemas.openxmlformats.org/markup-compatibility/2006">
          <mc:Choice Requires="x14">
            <control shapeId="1694722"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1694723" r:id="rId8" name="Check Box 3">
              <controlPr defaultSize="0" autoFill="0" autoLine="0" autoPict="0">
                <anchor moveWithCells="1">
                  <from>
                    <xdr:col>7</xdr:col>
                    <xdr:colOff>1104900</xdr:colOff>
                    <xdr:row>34</xdr:row>
                    <xdr:rowOff>57150</xdr:rowOff>
                  </from>
                  <to>
                    <xdr:col>8</xdr:col>
                    <xdr:colOff>76200</xdr:colOff>
                    <xdr:row>34</xdr:row>
                    <xdr:rowOff>228600</xdr:rowOff>
                  </to>
                </anchor>
              </controlPr>
            </control>
          </mc:Choice>
        </mc:AlternateContent>
        <mc:AlternateContent xmlns:mc="http://schemas.openxmlformats.org/markup-compatibility/2006">
          <mc:Choice Requires="x14">
            <control shapeId="1694724" r:id="rId9" name="Check Box 4">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1694726" r:id="rId10" name="Check Box 6">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9" tint="-0.249977111117893"/>
  </sheetPr>
  <dimension ref="A1:AU106"/>
  <sheetViews>
    <sheetView rightToLeft="1" view="pageBreakPreview" topLeftCell="A77" zoomScale="10" zoomScaleNormal="100" zoomScaleSheetLayoutView="10" workbookViewId="0">
      <selection activeCell="A102" sqref="A102:XFD102"/>
    </sheetView>
  </sheetViews>
  <sheetFormatPr defaultRowHeight="23.25" x14ac:dyDescent="0.35"/>
  <cols>
    <col min="2" max="2" width="25.7109375" customWidth="1"/>
    <col min="3" max="3" width="32" customWidth="1"/>
    <col min="4" max="4" width="20.42578125" customWidth="1"/>
    <col min="5" max="5" width="44.5703125"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19" max="19" width="75.5703125" customWidth="1"/>
    <col min="23" max="23" width="0.85546875" customWidth="1"/>
    <col min="24" max="25" width="9.140625" hidden="1" customWidth="1"/>
    <col min="26" max="26" width="21.42578125" customWidth="1"/>
  </cols>
  <sheetData>
    <row r="1" spans="1:47" ht="24" thickBot="1" x14ac:dyDescent="0.4"/>
    <row r="2" spans="1:47" ht="234" customHeight="1" x14ac:dyDescent="0.25">
      <c r="B2" s="440"/>
      <c r="C2" s="440"/>
      <c r="D2" s="440"/>
      <c r="E2" s="440"/>
      <c r="F2" s="440"/>
      <c r="G2" s="520" t="s">
        <v>1122</v>
      </c>
      <c r="H2" s="520"/>
      <c r="I2" s="520"/>
      <c r="J2" s="520"/>
      <c r="K2" s="520"/>
      <c r="L2" s="440"/>
      <c r="M2" s="440"/>
      <c r="N2" s="440"/>
    </row>
    <row r="3" spans="1:47" ht="409.6" customHeight="1" thickBot="1" x14ac:dyDescent="0.3">
      <c r="B3" s="441"/>
      <c r="C3" s="441"/>
      <c r="D3" s="441"/>
      <c r="E3" s="441"/>
      <c r="F3" s="441"/>
      <c r="G3" s="521"/>
      <c r="H3" s="521"/>
      <c r="I3" s="521"/>
      <c r="J3" s="521"/>
      <c r="K3" s="521"/>
      <c r="L3" s="441"/>
      <c r="M3" s="441"/>
      <c r="N3" s="441"/>
    </row>
    <row r="4" spans="1:47" ht="218.25" customHeight="1" thickBot="1" x14ac:dyDescent="0.3">
      <c r="B4" s="522" t="s">
        <v>830</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1:47" ht="188.2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1:47" s="35" customFormat="1" ht="203.25" customHeight="1" thickBot="1" x14ac:dyDescent="1.1499999999999999">
      <c r="B6" s="180" t="s">
        <v>9</v>
      </c>
      <c r="C6" s="434" t="s">
        <v>11</v>
      </c>
      <c r="D6" s="435"/>
      <c r="E6" s="435"/>
      <c r="F6" s="435"/>
      <c r="G6" s="436"/>
      <c r="H6" s="180" t="s">
        <v>122</v>
      </c>
      <c r="I6" s="180" t="s">
        <v>23</v>
      </c>
      <c r="J6" s="180" t="s">
        <v>24</v>
      </c>
      <c r="K6" s="180" t="s">
        <v>121</v>
      </c>
      <c r="L6" s="180" t="s">
        <v>183</v>
      </c>
      <c r="M6" s="180" t="s">
        <v>181</v>
      </c>
      <c r="N6" s="180" t="s">
        <v>124</v>
      </c>
    </row>
    <row r="7" spans="1:47" s="36" customFormat="1" ht="185.1" customHeight="1" thickBot="1" x14ac:dyDescent="1.3">
      <c r="B7" s="42">
        <v>1</v>
      </c>
      <c r="C7" s="555" t="s">
        <v>1041</v>
      </c>
      <c r="D7" s="492" t="s">
        <v>1042</v>
      </c>
      <c r="E7" s="493"/>
      <c r="F7" s="493"/>
      <c r="G7" s="178" t="s">
        <v>76</v>
      </c>
      <c r="H7" s="45">
        <v>1.22</v>
      </c>
      <c r="I7" s="69">
        <v>1</v>
      </c>
      <c r="J7" s="70">
        <v>5486</v>
      </c>
      <c r="K7" s="70">
        <v>5486</v>
      </c>
      <c r="L7" s="46">
        <v>0</v>
      </c>
      <c r="M7" s="40">
        <f t="shared" ref="M7:M70" si="0">K7*H7/1000</f>
        <v>6.69292</v>
      </c>
      <c r="N7" s="88">
        <f t="shared" ref="N7:N10" si="1">ROUND(M7*I7,1)</f>
        <v>6.7</v>
      </c>
      <c r="O7" s="96"/>
      <c r="R7" s="36">
        <v>6.7</v>
      </c>
    </row>
    <row r="8" spans="1:47" s="36" customFormat="1" ht="185.1" customHeight="1" thickBot="1" x14ac:dyDescent="1.3">
      <c r="B8" s="42">
        <v>2</v>
      </c>
      <c r="C8" s="556"/>
      <c r="D8" s="492" t="s">
        <v>1043</v>
      </c>
      <c r="E8" s="493"/>
      <c r="F8" s="493"/>
      <c r="G8" s="178" t="s">
        <v>76</v>
      </c>
      <c r="H8" s="45">
        <v>1.22</v>
      </c>
      <c r="I8" s="72">
        <v>1</v>
      </c>
      <c r="J8" s="70">
        <v>5486</v>
      </c>
      <c r="K8" s="70">
        <v>5486</v>
      </c>
      <c r="L8" s="46">
        <v>0</v>
      </c>
      <c r="M8" s="40">
        <f t="shared" si="0"/>
        <v>6.69292</v>
      </c>
      <c r="N8" s="88">
        <f t="shared" si="1"/>
        <v>6.7</v>
      </c>
      <c r="O8" s="96"/>
      <c r="R8" s="36">
        <v>6.7</v>
      </c>
    </row>
    <row r="9" spans="1:47" s="36" customFormat="1" ht="185.1" customHeight="1" thickBot="1" x14ac:dyDescent="1.3">
      <c r="B9" s="42">
        <v>3</v>
      </c>
      <c r="C9" s="556"/>
      <c r="D9" s="492" t="s">
        <v>1044</v>
      </c>
      <c r="E9" s="493"/>
      <c r="F9" s="493"/>
      <c r="G9" s="178" t="s">
        <v>35</v>
      </c>
      <c r="H9" s="45">
        <v>0.94399999999999995</v>
      </c>
      <c r="I9" s="72">
        <v>1</v>
      </c>
      <c r="J9" s="70">
        <v>1629</v>
      </c>
      <c r="K9" s="70">
        <v>1629</v>
      </c>
      <c r="L9" s="46">
        <v>0</v>
      </c>
      <c r="M9" s="40">
        <f t="shared" si="0"/>
        <v>1.5377759999999998</v>
      </c>
      <c r="N9" s="88">
        <f t="shared" si="1"/>
        <v>1.5</v>
      </c>
      <c r="O9" s="96"/>
      <c r="R9" s="36">
        <v>1.54</v>
      </c>
    </row>
    <row r="10" spans="1:47" s="36" customFormat="1" ht="185.1" customHeight="1" thickBot="1" x14ac:dyDescent="1.3">
      <c r="B10" s="42">
        <v>4</v>
      </c>
      <c r="C10" s="556"/>
      <c r="D10" s="492" t="s">
        <v>1045</v>
      </c>
      <c r="E10" s="493"/>
      <c r="F10" s="493"/>
      <c r="G10" s="178" t="s">
        <v>35</v>
      </c>
      <c r="H10" s="45">
        <v>0.94399999999999995</v>
      </c>
      <c r="I10" s="72">
        <v>2</v>
      </c>
      <c r="J10" s="70">
        <v>2948</v>
      </c>
      <c r="K10" s="70">
        <v>2771</v>
      </c>
      <c r="L10" s="46">
        <v>0</v>
      </c>
      <c r="M10" s="40">
        <f t="shared" si="0"/>
        <v>2.6158239999999999</v>
      </c>
      <c r="N10" s="88">
        <f t="shared" si="1"/>
        <v>5.2</v>
      </c>
      <c r="O10" s="96"/>
      <c r="R10" s="36">
        <v>5.2399999999999993</v>
      </c>
    </row>
    <row r="11" spans="1:47" s="36" customFormat="1" ht="185.1" customHeight="1" thickBot="1" x14ac:dyDescent="1.3">
      <c r="B11" s="42">
        <v>5</v>
      </c>
      <c r="C11" s="555" t="s">
        <v>1046</v>
      </c>
      <c r="D11" s="561" t="s">
        <v>127</v>
      </c>
      <c r="E11" s="561"/>
      <c r="F11" s="561"/>
      <c r="G11" s="178" t="s">
        <v>27</v>
      </c>
      <c r="H11" s="178">
        <v>1.8280000000000001</v>
      </c>
      <c r="I11" s="38">
        <v>2</v>
      </c>
      <c r="J11" s="177">
        <v>6000</v>
      </c>
      <c r="K11" s="177">
        <v>6000</v>
      </c>
      <c r="L11" s="46">
        <v>0</v>
      </c>
      <c r="M11" s="40">
        <f t="shared" si="0"/>
        <v>10.968</v>
      </c>
      <c r="N11" s="88">
        <f t="shared" ref="N11:N28" si="2">ROUND(M11*I11-I11*L11,1)</f>
        <v>21.9</v>
      </c>
      <c r="O11" s="96"/>
    </row>
    <row r="12" spans="1:47" s="36" customFormat="1" ht="185.1" customHeight="1" thickBot="1" x14ac:dyDescent="1.3">
      <c r="B12" s="42">
        <v>6</v>
      </c>
      <c r="C12" s="556"/>
      <c r="D12" s="561" t="s">
        <v>1047</v>
      </c>
      <c r="E12" s="561"/>
      <c r="F12" s="561"/>
      <c r="G12" s="178" t="s">
        <v>35</v>
      </c>
      <c r="H12" s="178">
        <v>0.94399999999999995</v>
      </c>
      <c r="I12" s="178">
        <v>2</v>
      </c>
      <c r="J12" s="177">
        <v>2046</v>
      </c>
      <c r="K12" s="177">
        <v>1947</v>
      </c>
      <c r="L12" s="46">
        <v>0</v>
      </c>
      <c r="M12" s="40">
        <f t="shared" si="0"/>
        <v>1.8379679999999998</v>
      </c>
      <c r="N12" s="88">
        <f t="shared" si="2"/>
        <v>3.7</v>
      </c>
      <c r="O12" s="96"/>
    </row>
    <row r="13" spans="1:47" s="36" customFormat="1" ht="185.1" customHeight="1" thickBot="1" x14ac:dyDescent="1.3">
      <c r="B13" s="42">
        <v>7</v>
      </c>
      <c r="C13" s="556"/>
      <c r="D13" s="561" t="s">
        <v>966</v>
      </c>
      <c r="E13" s="561"/>
      <c r="F13" s="561"/>
      <c r="G13" s="178" t="s">
        <v>35</v>
      </c>
      <c r="H13" s="178">
        <v>0.94399999999999995</v>
      </c>
      <c r="I13" s="178">
        <v>2</v>
      </c>
      <c r="J13" s="177">
        <v>1510</v>
      </c>
      <c r="K13" s="177">
        <v>1510</v>
      </c>
      <c r="L13" s="46">
        <v>0</v>
      </c>
      <c r="M13" s="40">
        <f t="shared" si="0"/>
        <v>1.4254399999999998</v>
      </c>
      <c r="N13" s="88">
        <f t="shared" si="2"/>
        <v>2.9</v>
      </c>
      <c r="O13" s="96"/>
    </row>
    <row r="14" spans="1:47" s="36" customFormat="1" ht="185.1" customHeight="1" thickBot="1" x14ac:dyDescent="1.3">
      <c r="B14" s="42">
        <v>8</v>
      </c>
      <c r="C14" s="559"/>
      <c r="D14" s="561" t="s">
        <v>967</v>
      </c>
      <c r="E14" s="561"/>
      <c r="F14" s="561"/>
      <c r="G14" s="178" t="s">
        <v>29</v>
      </c>
      <c r="H14" s="178">
        <v>1.284</v>
      </c>
      <c r="I14" s="178">
        <v>1</v>
      </c>
      <c r="J14" s="177">
        <v>1510</v>
      </c>
      <c r="K14" s="177">
        <v>1510</v>
      </c>
      <c r="L14" s="46">
        <v>0</v>
      </c>
      <c r="M14" s="40">
        <f t="shared" si="0"/>
        <v>1.9388400000000001</v>
      </c>
      <c r="N14" s="88">
        <f t="shared" si="2"/>
        <v>1.9</v>
      </c>
      <c r="O14" s="96"/>
    </row>
    <row r="15" spans="1:47" s="181" customFormat="1" ht="185.1" customHeight="1" thickBot="1" x14ac:dyDescent="1.3">
      <c r="A15" s="36"/>
      <c r="B15" s="42">
        <v>9</v>
      </c>
      <c r="C15" s="555" t="s">
        <v>573</v>
      </c>
      <c r="D15" s="561" t="s">
        <v>572</v>
      </c>
      <c r="E15" s="561"/>
      <c r="F15" s="561"/>
      <c r="G15" s="178" t="s">
        <v>76</v>
      </c>
      <c r="H15" s="178">
        <v>1.22</v>
      </c>
      <c r="I15" s="178">
        <v>1</v>
      </c>
      <c r="J15" s="177">
        <v>4586</v>
      </c>
      <c r="K15" s="177">
        <v>4586</v>
      </c>
      <c r="L15" s="46">
        <v>0</v>
      </c>
      <c r="M15" s="40">
        <f t="shared" si="0"/>
        <v>5.5949200000000001</v>
      </c>
      <c r="N15" s="88">
        <f t="shared" si="2"/>
        <v>5.6</v>
      </c>
      <c r="O15" s="96"/>
      <c r="S15" s="182" t="s">
        <v>1048</v>
      </c>
    </row>
    <row r="16" spans="1:47" s="181" customFormat="1" ht="185.1" customHeight="1" thickBot="1" x14ac:dyDescent="1.3">
      <c r="A16" s="36"/>
      <c r="B16" s="42">
        <v>10</v>
      </c>
      <c r="C16" s="556"/>
      <c r="D16" s="561" t="s">
        <v>273</v>
      </c>
      <c r="E16" s="561"/>
      <c r="F16" s="561"/>
      <c r="G16" s="178" t="s">
        <v>76</v>
      </c>
      <c r="H16" s="178">
        <v>1.22</v>
      </c>
      <c r="I16" s="178">
        <v>1</v>
      </c>
      <c r="J16" s="177">
        <v>4586</v>
      </c>
      <c r="K16" s="177">
        <v>4586</v>
      </c>
      <c r="L16" s="46">
        <v>0</v>
      </c>
      <c r="M16" s="40">
        <f t="shared" si="0"/>
        <v>5.5949200000000001</v>
      </c>
      <c r="N16" s="88">
        <f t="shared" si="2"/>
        <v>5.6</v>
      </c>
      <c r="O16" s="96"/>
      <c r="S16" s="182" t="s">
        <v>1048</v>
      </c>
    </row>
    <row r="17" spans="2:18" s="190" customFormat="1" ht="185.1" customHeight="1" thickBot="1" x14ac:dyDescent="1.3">
      <c r="B17" s="42">
        <v>11</v>
      </c>
      <c r="C17" s="556"/>
      <c r="D17" s="562" t="s">
        <v>571</v>
      </c>
      <c r="E17" s="563"/>
      <c r="F17" s="563"/>
      <c r="G17" s="183" t="s">
        <v>35</v>
      </c>
      <c r="H17" s="184">
        <v>0.94399999999999995</v>
      </c>
      <c r="I17" s="185">
        <v>1</v>
      </c>
      <c r="J17" s="186">
        <v>2330</v>
      </c>
      <c r="K17" s="186">
        <v>2199</v>
      </c>
      <c r="L17" s="187">
        <v>0</v>
      </c>
      <c r="M17" s="188">
        <f t="shared" si="0"/>
        <v>2.0758559999999999</v>
      </c>
      <c r="N17" s="189">
        <f t="shared" si="2"/>
        <v>2.1</v>
      </c>
      <c r="O17" s="96"/>
    </row>
    <row r="18" spans="2:18" s="36" customFormat="1" ht="185.1" customHeight="1" thickBot="1" x14ac:dyDescent="1.3">
      <c r="B18" s="42">
        <v>12</v>
      </c>
      <c r="C18" s="556"/>
      <c r="D18" s="492" t="s">
        <v>570</v>
      </c>
      <c r="E18" s="493"/>
      <c r="F18" s="493"/>
      <c r="G18" s="178" t="s">
        <v>35</v>
      </c>
      <c r="H18" s="45">
        <v>0.94399999999999995</v>
      </c>
      <c r="I18" s="72">
        <v>1</v>
      </c>
      <c r="J18" s="70">
        <v>2212</v>
      </c>
      <c r="K18" s="70">
        <v>2095</v>
      </c>
      <c r="L18" s="46">
        <v>0</v>
      </c>
      <c r="M18" s="40">
        <f t="shared" si="0"/>
        <v>1.9776799999999999</v>
      </c>
      <c r="N18" s="88">
        <f t="shared" si="2"/>
        <v>2</v>
      </c>
      <c r="O18" s="96"/>
    </row>
    <row r="19" spans="2:18" s="36" customFormat="1" ht="185.1" customHeight="1" thickBot="1" x14ac:dyDescent="1.3">
      <c r="B19" s="42">
        <v>13</v>
      </c>
      <c r="C19" s="559"/>
      <c r="D19" s="492" t="s">
        <v>569</v>
      </c>
      <c r="E19" s="493"/>
      <c r="F19" s="493"/>
      <c r="G19" s="178" t="s">
        <v>35</v>
      </c>
      <c r="H19" s="45">
        <v>0.94399999999999995</v>
      </c>
      <c r="I19" s="72">
        <v>1</v>
      </c>
      <c r="J19" s="70">
        <v>2237</v>
      </c>
      <c r="K19" s="70">
        <v>2117</v>
      </c>
      <c r="L19" s="46">
        <v>0</v>
      </c>
      <c r="M19" s="40">
        <f t="shared" si="0"/>
        <v>1.9984479999999998</v>
      </c>
      <c r="N19" s="88">
        <f t="shared" si="2"/>
        <v>2</v>
      </c>
      <c r="O19" s="96"/>
    </row>
    <row r="20" spans="2:18" s="36" customFormat="1" ht="185.1" customHeight="1" thickBot="1" x14ac:dyDescent="1.3">
      <c r="B20" s="42">
        <v>14</v>
      </c>
      <c r="C20" s="555" t="s">
        <v>1049</v>
      </c>
      <c r="D20" s="561" t="s">
        <v>127</v>
      </c>
      <c r="E20" s="561"/>
      <c r="F20" s="561"/>
      <c r="G20" s="178" t="s">
        <v>27</v>
      </c>
      <c r="H20" s="178">
        <v>1.8280000000000001</v>
      </c>
      <c r="I20" s="38">
        <v>2</v>
      </c>
      <c r="J20" s="177">
        <v>6000</v>
      </c>
      <c r="K20" s="177">
        <v>6000</v>
      </c>
      <c r="L20" s="46">
        <v>0</v>
      </c>
      <c r="M20" s="40">
        <f t="shared" si="0"/>
        <v>10.968</v>
      </c>
      <c r="N20" s="88">
        <f t="shared" si="2"/>
        <v>21.9</v>
      </c>
      <c r="O20" s="96"/>
    </row>
    <row r="21" spans="2:18" s="36" customFormat="1" ht="185.1" customHeight="1" thickBot="1" x14ac:dyDescent="1.3">
      <c r="B21" s="42">
        <v>15</v>
      </c>
      <c r="C21" s="556"/>
      <c r="D21" s="561" t="s">
        <v>940</v>
      </c>
      <c r="E21" s="561"/>
      <c r="F21" s="561"/>
      <c r="G21" s="178" t="s">
        <v>35</v>
      </c>
      <c r="H21" s="178">
        <v>0.94399999999999995</v>
      </c>
      <c r="I21" s="178">
        <v>2</v>
      </c>
      <c r="J21" s="177">
        <v>2383</v>
      </c>
      <c r="K21" s="177">
        <v>2238</v>
      </c>
      <c r="L21" s="46">
        <v>0</v>
      </c>
      <c r="M21" s="40">
        <f t="shared" si="0"/>
        <v>2.1126719999999999</v>
      </c>
      <c r="N21" s="88">
        <f t="shared" si="2"/>
        <v>4.2</v>
      </c>
      <c r="O21" s="96"/>
    </row>
    <row r="22" spans="2:18" s="36" customFormat="1" ht="185.1" customHeight="1" thickBot="1" x14ac:dyDescent="1.3">
      <c r="B22" s="42">
        <v>16</v>
      </c>
      <c r="C22" s="556"/>
      <c r="D22" s="561" t="s">
        <v>941</v>
      </c>
      <c r="E22" s="561"/>
      <c r="F22" s="561"/>
      <c r="G22" s="178" t="s">
        <v>35</v>
      </c>
      <c r="H22" s="178">
        <v>0.94399999999999995</v>
      </c>
      <c r="I22" s="178">
        <v>2</v>
      </c>
      <c r="J22" s="177">
        <v>1510</v>
      </c>
      <c r="K22" s="177">
        <v>1510</v>
      </c>
      <c r="L22" s="46">
        <v>0</v>
      </c>
      <c r="M22" s="40">
        <f t="shared" si="0"/>
        <v>1.4254399999999998</v>
      </c>
      <c r="N22" s="88">
        <f t="shared" si="2"/>
        <v>2.9</v>
      </c>
      <c r="O22" s="96"/>
    </row>
    <row r="23" spans="2:18" s="36" customFormat="1" ht="185.1" customHeight="1" thickBot="1" x14ac:dyDescent="1.3">
      <c r="B23" s="42">
        <v>17</v>
      </c>
      <c r="C23" s="559"/>
      <c r="D23" s="561" t="s">
        <v>942</v>
      </c>
      <c r="E23" s="561"/>
      <c r="F23" s="561"/>
      <c r="G23" s="178" t="s">
        <v>29</v>
      </c>
      <c r="H23" s="178">
        <v>1.284</v>
      </c>
      <c r="I23" s="178">
        <v>1</v>
      </c>
      <c r="J23" s="177">
        <v>1510</v>
      </c>
      <c r="K23" s="177">
        <v>1510</v>
      </c>
      <c r="L23" s="46">
        <v>0</v>
      </c>
      <c r="M23" s="40">
        <f t="shared" si="0"/>
        <v>1.9388400000000001</v>
      </c>
      <c r="N23" s="88">
        <f t="shared" si="2"/>
        <v>1.9</v>
      </c>
      <c r="O23" s="96"/>
    </row>
    <row r="24" spans="2:18" s="36" customFormat="1" ht="185.1" customHeight="1" thickBot="1" x14ac:dyDescent="1.3">
      <c r="B24" s="42">
        <v>18</v>
      </c>
      <c r="C24" s="555" t="s">
        <v>1050</v>
      </c>
      <c r="D24" s="492" t="s">
        <v>1042</v>
      </c>
      <c r="E24" s="493"/>
      <c r="F24" s="493"/>
      <c r="G24" s="178" t="s">
        <v>76</v>
      </c>
      <c r="H24" s="45">
        <v>1.22</v>
      </c>
      <c r="I24" s="69">
        <v>1</v>
      </c>
      <c r="J24" s="70">
        <v>5486</v>
      </c>
      <c r="K24" s="70">
        <v>5486</v>
      </c>
      <c r="L24" s="46">
        <v>0</v>
      </c>
      <c r="M24" s="40">
        <f t="shared" si="0"/>
        <v>6.69292</v>
      </c>
      <c r="N24" s="88">
        <f t="shared" si="2"/>
        <v>6.7</v>
      </c>
      <c r="O24" s="96"/>
    </row>
    <row r="25" spans="2:18" s="36" customFormat="1" ht="185.1" customHeight="1" thickBot="1" x14ac:dyDescent="1.3">
      <c r="B25" s="42">
        <v>19</v>
      </c>
      <c r="C25" s="556"/>
      <c r="D25" s="492" t="s">
        <v>1043</v>
      </c>
      <c r="E25" s="493"/>
      <c r="F25" s="493"/>
      <c r="G25" s="178" t="s">
        <v>76</v>
      </c>
      <c r="H25" s="45">
        <v>1.22</v>
      </c>
      <c r="I25" s="72">
        <v>1</v>
      </c>
      <c r="J25" s="70">
        <v>5486</v>
      </c>
      <c r="K25" s="70">
        <v>5486</v>
      </c>
      <c r="L25" s="46">
        <v>0</v>
      </c>
      <c r="M25" s="40">
        <f t="shared" si="0"/>
        <v>6.69292</v>
      </c>
      <c r="N25" s="88">
        <f t="shared" si="2"/>
        <v>6.7</v>
      </c>
      <c r="O25" s="96"/>
    </row>
    <row r="26" spans="2:18" s="36" customFormat="1" ht="185.1" customHeight="1" thickBot="1" x14ac:dyDescent="1.3">
      <c r="B26" s="42">
        <v>20</v>
      </c>
      <c r="C26" s="556"/>
      <c r="D26" s="492" t="s">
        <v>1051</v>
      </c>
      <c r="E26" s="493"/>
      <c r="F26" s="493"/>
      <c r="G26" s="178" t="s">
        <v>35</v>
      </c>
      <c r="H26" s="45">
        <v>0.94399999999999995</v>
      </c>
      <c r="I26" s="72">
        <v>1</v>
      </c>
      <c r="J26" s="70">
        <v>2330</v>
      </c>
      <c r="K26" s="70">
        <v>2199</v>
      </c>
      <c r="L26" s="46">
        <v>0</v>
      </c>
      <c r="M26" s="40">
        <f t="shared" si="0"/>
        <v>2.0758559999999999</v>
      </c>
      <c r="N26" s="88">
        <f t="shared" si="2"/>
        <v>2.1</v>
      </c>
      <c r="O26" s="96"/>
    </row>
    <row r="27" spans="2:18" s="36" customFormat="1" ht="185.1" customHeight="1" thickBot="1" x14ac:dyDescent="1.3">
      <c r="B27" s="42">
        <v>21</v>
      </c>
      <c r="C27" s="556"/>
      <c r="D27" s="492" t="s">
        <v>1052</v>
      </c>
      <c r="E27" s="493"/>
      <c r="F27" s="493"/>
      <c r="G27" s="178" t="s">
        <v>35</v>
      </c>
      <c r="H27" s="45">
        <v>0.94399999999999995</v>
      </c>
      <c r="I27" s="72">
        <v>1</v>
      </c>
      <c r="J27" s="70">
        <v>2237</v>
      </c>
      <c r="K27" s="70">
        <v>2117</v>
      </c>
      <c r="L27" s="46">
        <v>0</v>
      </c>
      <c r="M27" s="40">
        <f t="shared" si="0"/>
        <v>1.9984479999999998</v>
      </c>
      <c r="N27" s="88">
        <f t="shared" si="2"/>
        <v>2</v>
      </c>
      <c r="O27" s="96"/>
    </row>
    <row r="28" spans="2:18" s="36" customFormat="1" ht="185.1" customHeight="1" thickBot="1" x14ac:dyDescent="1.3">
      <c r="B28" s="42">
        <v>22</v>
      </c>
      <c r="C28" s="559"/>
      <c r="D28" s="492" t="s">
        <v>1053</v>
      </c>
      <c r="E28" s="493"/>
      <c r="F28" s="493"/>
      <c r="G28" s="178" t="s">
        <v>97</v>
      </c>
      <c r="H28" s="45">
        <v>0.93400000000000005</v>
      </c>
      <c r="I28" s="72">
        <v>1</v>
      </c>
      <c r="J28" s="70">
        <v>2535</v>
      </c>
      <c r="K28" s="70">
        <v>2380</v>
      </c>
      <c r="L28" s="46">
        <v>0</v>
      </c>
      <c r="M28" s="40">
        <f t="shared" si="0"/>
        <v>2.2229200000000002</v>
      </c>
      <c r="N28" s="88">
        <f t="shared" si="2"/>
        <v>2.2000000000000002</v>
      </c>
      <c r="O28" s="96"/>
    </row>
    <row r="29" spans="2:18" s="36" customFormat="1" ht="189.95" customHeight="1" thickBot="1" x14ac:dyDescent="1.3">
      <c r="B29" s="42">
        <v>23</v>
      </c>
      <c r="C29" s="555" t="s">
        <v>1054</v>
      </c>
      <c r="D29" s="492" t="s">
        <v>567</v>
      </c>
      <c r="E29" s="493"/>
      <c r="F29" s="493"/>
      <c r="G29" s="178" t="s">
        <v>76</v>
      </c>
      <c r="H29" s="45">
        <v>1.22</v>
      </c>
      <c r="I29" s="69">
        <v>1</v>
      </c>
      <c r="J29" s="70">
        <v>5486</v>
      </c>
      <c r="K29" s="70">
        <v>5486</v>
      </c>
      <c r="L29" s="46">
        <v>0</v>
      </c>
      <c r="M29" s="40">
        <f t="shared" si="0"/>
        <v>6.69292</v>
      </c>
      <c r="N29" s="88">
        <f t="shared" ref="N29:N36" si="3">ROUND(M29*I29,1)</f>
        <v>6.7</v>
      </c>
      <c r="O29" s="96"/>
      <c r="R29" s="36">
        <v>6.7</v>
      </c>
    </row>
    <row r="30" spans="2:18" s="36" customFormat="1" ht="189.95" customHeight="1" thickBot="1" x14ac:dyDescent="1.3">
      <c r="B30" s="42">
        <v>24</v>
      </c>
      <c r="C30" s="556"/>
      <c r="D30" s="492" t="s">
        <v>566</v>
      </c>
      <c r="E30" s="493"/>
      <c r="F30" s="493"/>
      <c r="G30" s="178" t="s">
        <v>76</v>
      </c>
      <c r="H30" s="45">
        <v>1.22</v>
      </c>
      <c r="I30" s="72">
        <v>1</v>
      </c>
      <c r="J30" s="70">
        <v>5486</v>
      </c>
      <c r="K30" s="70">
        <v>5486</v>
      </c>
      <c r="L30" s="46">
        <v>0</v>
      </c>
      <c r="M30" s="40">
        <f t="shared" si="0"/>
        <v>6.69292</v>
      </c>
      <c r="N30" s="88">
        <f t="shared" si="3"/>
        <v>6.7</v>
      </c>
      <c r="O30" s="96"/>
      <c r="R30" s="36">
        <v>6.7</v>
      </c>
    </row>
    <row r="31" spans="2:18" s="36" customFormat="1" ht="189.95" customHeight="1" thickBot="1" x14ac:dyDescent="1.3">
      <c r="B31" s="42">
        <v>25</v>
      </c>
      <c r="C31" s="556"/>
      <c r="D31" s="492" t="s">
        <v>1055</v>
      </c>
      <c r="E31" s="493"/>
      <c r="F31" s="493"/>
      <c r="G31" s="178" t="s">
        <v>35</v>
      </c>
      <c r="H31" s="45">
        <v>0.94399999999999995</v>
      </c>
      <c r="I31" s="72">
        <v>1</v>
      </c>
      <c r="J31" s="70">
        <v>1629</v>
      </c>
      <c r="K31" s="70">
        <v>1629</v>
      </c>
      <c r="L31" s="46">
        <v>0</v>
      </c>
      <c r="M31" s="40">
        <f t="shared" si="0"/>
        <v>1.5377759999999998</v>
      </c>
      <c r="N31" s="88">
        <f t="shared" si="3"/>
        <v>1.5</v>
      </c>
      <c r="O31" s="96"/>
      <c r="R31" s="36">
        <v>1.54</v>
      </c>
    </row>
    <row r="32" spans="2:18" s="36" customFormat="1" ht="189.95" customHeight="1" thickBot="1" x14ac:dyDescent="1.3">
      <c r="B32" s="42">
        <v>26</v>
      </c>
      <c r="C32" s="556"/>
      <c r="D32" s="492" t="s">
        <v>1056</v>
      </c>
      <c r="E32" s="493"/>
      <c r="F32" s="493"/>
      <c r="G32" s="178" t="s">
        <v>35</v>
      </c>
      <c r="H32" s="45">
        <v>0.94399999999999995</v>
      </c>
      <c r="I32" s="72">
        <v>2</v>
      </c>
      <c r="J32" s="70">
        <v>2948</v>
      </c>
      <c r="K32" s="70">
        <v>2771</v>
      </c>
      <c r="L32" s="46">
        <v>0</v>
      </c>
      <c r="M32" s="40">
        <f t="shared" si="0"/>
        <v>2.6158239999999999</v>
      </c>
      <c r="N32" s="88">
        <f t="shared" si="3"/>
        <v>5.2</v>
      </c>
      <c r="O32" s="96"/>
      <c r="R32" s="36">
        <v>5.2399999999999993</v>
      </c>
    </row>
    <row r="33" spans="1:19" s="36" customFormat="1" ht="189.95" customHeight="1" thickBot="1" x14ac:dyDescent="1.3">
      <c r="B33" s="42">
        <v>27</v>
      </c>
      <c r="C33" s="555" t="s">
        <v>1057</v>
      </c>
      <c r="D33" s="492" t="s">
        <v>567</v>
      </c>
      <c r="E33" s="493"/>
      <c r="F33" s="493"/>
      <c r="G33" s="178" t="s">
        <v>76</v>
      </c>
      <c r="H33" s="45">
        <v>1.22</v>
      </c>
      <c r="I33" s="69">
        <v>1</v>
      </c>
      <c r="J33" s="70">
        <v>5486</v>
      </c>
      <c r="K33" s="70">
        <v>5486</v>
      </c>
      <c r="L33" s="46">
        <v>0</v>
      </c>
      <c r="M33" s="40">
        <f t="shared" si="0"/>
        <v>6.69292</v>
      </c>
      <c r="N33" s="88">
        <f t="shared" si="3"/>
        <v>6.7</v>
      </c>
      <c r="O33" s="96"/>
      <c r="R33" s="36">
        <v>6.7</v>
      </c>
    </row>
    <row r="34" spans="1:19" s="36" customFormat="1" ht="189.95" customHeight="1" thickBot="1" x14ac:dyDescent="1.3">
      <c r="B34" s="42">
        <v>28</v>
      </c>
      <c r="C34" s="556"/>
      <c r="D34" s="492" t="s">
        <v>566</v>
      </c>
      <c r="E34" s="493"/>
      <c r="F34" s="493"/>
      <c r="G34" s="178" t="s">
        <v>76</v>
      </c>
      <c r="H34" s="45">
        <v>1.22</v>
      </c>
      <c r="I34" s="72">
        <v>1</v>
      </c>
      <c r="J34" s="70">
        <v>5486</v>
      </c>
      <c r="K34" s="70">
        <v>5486</v>
      </c>
      <c r="L34" s="46">
        <v>0</v>
      </c>
      <c r="M34" s="40">
        <f t="shared" si="0"/>
        <v>6.69292</v>
      </c>
      <c r="N34" s="88">
        <f t="shared" si="3"/>
        <v>6.7</v>
      </c>
      <c r="O34" s="96"/>
      <c r="R34" s="36">
        <v>6.7</v>
      </c>
    </row>
    <row r="35" spans="1:19" s="36" customFormat="1" ht="189.95" customHeight="1" thickBot="1" x14ac:dyDescent="1.3">
      <c r="B35" s="42">
        <v>29</v>
      </c>
      <c r="C35" s="556"/>
      <c r="D35" s="492" t="s">
        <v>1058</v>
      </c>
      <c r="E35" s="493"/>
      <c r="F35" s="493"/>
      <c r="G35" s="178" t="s">
        <v>35</v>
      </c>
      <c r="H35" s="45">
        <v>0.94399999999999995</v>
      </c>
      <c r="I35" s="72">
        <v>1</v>
      </c>
      <c r="J35" s="70">
        <v>1629</v>
      </c>
      <c r="K35" s="70">
        <v>1629</v>
      </c>
      <c r="L35" s="46">
        <v>0</v>
      </c>
      <c r="M35" s="40">
        <f t="shared" si="0"/>
        <v>1.5377759999999998</v>
      </c>
      <c r="N35" s="88">
        <f t="shared" si="3"/>
        <v>1.5</v>
      </c>
      <c r="O35" s="96"/>
      <c r="R35" s="36">
        <v>1.54</v>
      </c>
    </row>
    <row r="36" spans="1:19" s="36" customFormat="1" ht="189.95" customHeight="1" thickBot="1" x14ac:dyDescent="1.3">
      <c r="B36" s="42">
        <v>30</v>
      </c>
      <c r="C36" s="559"/>
      <c r="D36" s="492" t="s">
        <v>1059</v>
      </c>
      <c r="E36" s="493"/>
      <c r="F36" s="493"/>
      <c r="G36" s="178" t="s">
        <v>35</v>
      </c>
      <c r="H36" s="45">
        <v>0.94399999999999995</v>
      </c>
      <c r="I36" s="72">
        <v>2</v>
      </c>
      <c r="J36" s="70">
        <v>2948</v>
      </c>
      <c r="K36" s="70">
        <v>2771</v>
      </c>
      <c r="L36" s="46">
        <v>0</v>
      </c>
      <c r="M36" s="40">
        <f t="shared" si="0"/>
        <v>2.6158239999999999</v>
      </c>
      <c r="N36" s="88">
        <f t="shared" si="3"/>
        <v>5.2</v>
      </c>
      <c r="O36" s="96"/>
      <c r="R36" s="36">
        <v>5.2399999999999993</v>
      </c>
    </row>
    <row r="37" spans="1:19" s="36" customFormat="1" ht="189.95" customHeight="1" thickBot="1" x14ac:dyDescent="1.3">
      <c r="B37" s="42">
        <v>31</v>
      </c>
      <c r="C37" s="564" t="s">
        <v>1060</v>
      </c>
      <c r="D37" s="561" t="s">
        <v>127</v>
      </c>
      <c r="E37" s="561"/>
      <c r="F37" s="561"/>
      <c r="G37" s="178" t="s">
        <v>27</v>
      </c>
      <c r="H37" s="178">
        <v>1.8280000000000001</v>
      </c>
      <c r="I37" s="38">
        <v>2</v>
      </c>
      <c r="J37" s="177">
        <v>6000</v>
      </c>
      <c r="K37" s="177">
        <v>6000</v>
      </c>
      <c r="L37" s="46">
        <v>0</v>
      </c>
      <c r="M37" s="40">
        <f t="shared" si="0"/>
        <v>10.968</v>
      </c>
      <c r="N37" s="88">
        <f t="shared" ref="N37:N44" si="4">ROUND(M37*I37-I37*L37,1)</f>
        <v>21.9</v>
      </c>
      <c r="O37" s="96"/>
    </row>
    <row r="38" spans="1:19" s="36" customFormat="1" ht="189.95" customHeight="1" thickBot="1" x14ac:dyDescent="1.3">
      <c r="B38" s="42">
        <v>32</v>
      </c>
      <c r="C38" s="564"/>
      <c r="D38" s="561" t="s">
        <v>854</v>
      </c>
      <c r="E38" s="561"/>
      <c r="F38" s="561"/>
      <c r="G38" s="178" t="s">
        <v>35</v>
      </c>
      <c r="H38" s="178">
        <v>0.94399999999999995</v>
      </c>
      <c r="I38" s="178">
        <v>2</v>
      </c>
      <c r="J38" s="177">
        <v>2402</v>
      </c>
      <c r="K38" s="177">
        <v>2251</v>
      </c>
      <c r="L38" s="46">
        <v>0</v>
      </c>
      <c r="M38" s="40">
        <f t="shared" si="0"/>
        <v>2.1249440000000002</v>
      </c>
      <c r="N38" s="88">
        <f t="shared" si="4"/>
        <v>4.2</v>
      </c>
      <c r="O38" s="96"/>
    </row>
    <row r="39" spans="1:19" s="36" customFormat="1" ht="189.95" customHeight="1" thickBot="1" x14ac:dyDescent="1.3">
      <c r="B39" s="42">
        <v>33</v>
      </c>
      <c r="C39" s="564"/>
      <c r="D39" s="561" t="s">
        <v>855</v>
      </c>
      <c r="E39" s="561"/>
      <c r="F39" s="561"/>
      <c r="G39" s="178" t="s">
        <v>35</v>
      </c>
      <c r="H39" s="178">
        <v>0.94399999999999995</v>
      </c>
      <c r="I39" s="178">
        <v>2</v>
      </c>
      <c r="J39" s="177">
        <v>1510</v>
      </c>
      <c r="K39" s="177">
        <v>1510</v>
      </c>
      <c r="L39" s="46">
        <v>0</v>
      </c>
      <c r="M39" s="40">
        <f t="shared" si="0"/>
        <v>1.4254399999999998</v>
      </c>
      <c r="N39" s="88">
        <f t="shared" si="4"/>
        <v>2.9</v>
      </c>
      <c r="O39" s="96"/>
    </row>
    <row r="40" spans="1:19" s="36" customFormat="1" ht="189.95" customHeight="1" thickBot="1" x14ac:dyDescent="1.3">
      <c r="B40" s="42">
        <v>34</v>
      </c>
      <c r="C40" s="564"/>
      <c r="D40" s="561" t="s">
        <v>856</v>
      </c>
      <c r="E40" s="561"/>
      <c r="F40" s="561"/>
      <c r="G40" s="178" t="s">
        <v>29</v>
      </c>
      <c r="H40" s="178">
        <v>1.284</v>
      </c>
      <c r="I40" s="178">
        <v>1</v>
      </c>
      <c r="J40" s="177">
        <v>1510</v>
      </c>
      <c r="K40" s="177">
        <v>1510</v>
      </c>
      <c r="L40" s="46">
        <v>0</v>
      </c>
      <c r="M40" s="40">
        <f t="shared" si="0"/>
        <v>1.9388400000000001</v>
      </c>
      <c r="N40" s="88">
        <f t="shared" si="4"/>
        <v>1.9</v>
      </c>
      <c r="O40" s="96"/>
    </row>
    <row r="41" spans="1:19" s="36" customFormat="1" ht="189.95" customHeight="1" thickBot="1" x14ac:dyDescent="1.3">
      <c r="B41" s="42">
        <v>35</v>
      </c>
      <c r="C41" s="555" t="s">
        <v>1061</v>
      </c>
      <c r="D41" s="561" t="s">
        <v>127</v>
      </c>
      <c r="E41" s="561"/>
      <c r="F41" s="561"/>
      <c r="G41" s="178" t="s">
        <v>27</v>
      </c>
      <c r="H41" s="178">
        <v>1.8280000000000001</v>
      </c>
      <c r="I41" s="38">
        <v>2</v>
      </c>
      <c r="J41" s="177">
        <v>6000</v>
      </c>
      <c r="K41" s="177">
        <v>6000</v>
      </c>
      <c r="L41" s="46">
        <v>0</v>
      </c>
      <c r="M41" s="40">
        <f t="shared" si="0"/>
        <v>10.968</v>
      </c>
      <c r="N41" s="88">
        <f t="shared" si="4"/>
        <v>21.9</v>
      </c>
      <c r="O41" s="96"/>
    </row>
    <row r="42" spans="1:19" s="36" customFormat="1" ht="189.95" customHeight="1" thickBot="1" x14ac:dyDescent="1.3">
      <c r="B42" s="42">
        <v>36</v>
      </c>
      <c r="C42" s="556"/>
      <c r="D42" s="561" t="s">
        <v>965</v>
      </c>
      <c r="E42" s="561"/>
      <c r="F42" s="561"/>
      <c r="G42" s="178" t="s">
        <v>35</v>
      </c>
      <c r="H42" s="178">
        <v>0.94399999999999995</v>
      </c>
      <c r="I42" s="178">
        <v>2</v>
      </c>
      <c r="J42" s="177">
        <v>2383</v>
      </c>
      <c r="K42" s="177">
        <v>2238</v>
      </c>
      <c r="L42" s="46">
        <v>0</v>
      </c>
      <c r="M42" s="40">
        <f t="shared" si="0"/>
        <v>2.1126719999999999</v>
      </c>
      <c r="N42" s="88">
        <f t="shared" si="4"/>
        <v>4.2</v>
      </c>
      <c r="O42" s="96"/>
    </row>
    <row r="43" spans="1:19" s="36" customFormat="1" ht="189.95" customHeight="1" thickBot="1" x14ac:dyDescent="1.3">
      <c r="B43" s="42">
        <v>37</v>
      </c>
      <c r="C43" s="556"/>
      <c r="D43" s="561" t="s">
        <v>966</v>
      </c>
      <c r="E43" s="561"/>
      <c r="F43" s="561"/>
      <c r="G43" s="178" t="s">
        <v>35</v>
      </c>
      <c r="H43" s="178">
        <v>0.94399999999999995</v>
      </c>
      <c r="I43" s="178">
        <v>2</v>
      </c>
      <c r="J43" s="177">
        <v>1510</v>
      </c>
      <c r="K43" s="177">
        <v>1510</v>
      </c>
      <c r="L43" s="46">
        <v>0</v>
      </c>
      <c r="M43" s="40">
        <f t="shared" si="0"/>
        <v>1.4254399999999998</v>
      </c>
      <c r="N43" s="88">
        <f t="shared" si="4"/>
        <v>2.9</v>
      </c>
      <c r="O43" s="96"/>
    </row>
    <row r="44" spans="1:19" s="36" customFormat="1" ht="189.95" customHeight="1" thickBot="1" x14ac:dyDescent="1.3">
      <c r="B44" s="42">
        <v>38</v>
      </c>
      <c r="C44" s="559"/>
      <c r="D44" s="561" t="s">
        <v>967</v>
      </c>
      <c r="E44" s="561"/>
      <c r="F44" s="561"/>
      <c r="G44" s="178" t="s">
        <v>29</v>
      </c>
      <c r="H44" s="178">
        <v>1.284</v>
      </c>
      <c r="I44" s="178">
        <v>1</v>
      </c>
      <c r="J44" s="177">
        <v>1510</v>
      </c>
      <c r="K44" s="177">
        <v>1510</v>
      </c>
      <c r="L44" s="46">
        <v>0</v>
      </c>
      <c r="M44" s="40">
        <f t="shared" si="0"/>
        <v>1.9388400000000001</v>
      </c>
      <c r="N44" s="88">
        <f t="shared" si="4"/>
        <v>1.9</v>
      </c>
      <c r="O44" s="96"/>
    </row>
    <row r="45" spans="1:19" s="191" customFormat="1" ht="185.1" customHeight="1" thickBot="1" x14ac:dyDescent="1.3">
      <c r="A45" s="36"/>
      <c r="B45" s="42">
        <v>39</v>
      </c>
      <c r="C45" s="565" t="s">
        <v>1062</v>
      </c>
      <c r="D45" s="561" t="s">
        <v>1063</v>
      </c>
      <c r="E45" s="561"/>
      <c r="F45" s="561"/>
      <c r="G45" s="178" t="s">
        <v>76</v>
      </c>
      <c r="H45" s="178">
        <v>1.22</v>
      </c>
      <c r="I45" s="178">
        <v>1</v>
      </c>
      <c r="J45" s="177">
        <v>4586</v>
      </c>
      <c r="K45" s="177">
        <v>4586</v>
      </c>
      <c r="L45" s="46">
        <v>0</v>
      </c>
      <c r="M45" s="40">
        <f t="shared" si="0"/>
        <v>5.5949200000000001</v>
      </c>
      <c r="N45" s="88">
        <f t="shared" ref="N45:N48" si="5">ROUNDUP(M45*I45-I45*L45,1)</f>
        <v>5.6</v>
      </c>
      <c r="O45" s="96"/>
      <c r="S45" s="182" t="s">
        <v>1064</v>
      </c>
    </row>
    <row r="46" spans="1:19" s="191" customFormat="1" ht="185.1" customHeight="1" thickBot="1" x14ac:dyDescent="1.3">
      <c r="A46" s="36"/>
      <c r="B46" s="42">
        <v>40</v>
      </c>
      <c r="C46" s="566"/>
      <c r="D46" s="561" t="s">
        <v>1065</v>
      </c>
      <c r="E46" s="561"/>
      <c r="F46" s="561"/>
      <c r="G46" s="178" t="s">
        <v>76</v>
      </c>
      <c r="H46" s="178">
        <v>1.22</v>
      </c>
      <c r="I46" s="178">
        <v>1</v>
      </c>
      <c r="J46" s="177">
        <v>4586</v>
      </c>
      <c r="K46" s="177">
        <v>4586</v>
      </c>
      <c r="L46" s="46">
        <v>0</v>
      </c>
      <c r="M46" s="40">
        <f t="shared" si="0"/>
        <v>5.5949200000000001</v>
      </c>
      <c r="N46" s="88">
        <f t="shared" si="5"/>
        <v>5.6</v>
      </c>
      <c r="O46" s="96"/>
      <c r="S46" s="182" t="s">
        <v>1064</v>
      </c>
    </row>
    <row r="47" spans="1:19" s="96" customFormat="1" ht="185.1" customHeight="1" thickBot="1" x14ac:dyDescent="1.3">
      <c r="B47" s="42">
        <v>41</v>
      </c>
      <c r="C47" s="566"/>
      <c r="D47" s="488" t="s">
        <v>1066</v>
      </c>
      <c r="E47" s="489"/>
      <c r="F47" s="490"/>
      <c r="G47" s="176" t="s">
        <v>97</v>
      </c>
      <c r="H47" s="102">
        <v>0.93400000000000005</v>
      </c>
      <c r="I47" s="101">
        <v>1</v>
      </c>
      <c r="J47" s="100">
        <v>2171</v>
      </c>
      <c r="K47" s="70">
        <v>2060</v>
      </c>
      <c r="L47" s="99">
        <v>0</v>
      </c>
      <c r="M47" s="40">
        <f t="shared" si="0"/>
        <v>1.9240400000000002</v>
      </c>
      <c r="N47" s="97">
        <f t="shared" si="5"/>
        <v>2</v>
      </c>
    </row>
    <row r="48" spans="1:19" s="96" customFormat="1" ht="185.1" customHeight="1" thickBot="1" x14ac:dyDescent="1.3">
      <c r="B48" s="42">
        <v>42</v>
      </c>
      <c r="C48" s="566"/>
      <c r="D48" s="488" t="s">
        <v>1067</v>
      </c>
      <c r="E48" s="489"/>
      <c r="F48" s="490"/>
      <c r="G48" s="176" t="s">
        <v>97</v>
      </c>
      <c r="H48" s="102">
        <v>0.93400000000000005</v>
      </c>
      <c r="I48" s="101">
        <v>2</v>
      </c>
      <c r="J48" s="100">
        <v>2330</v>
      </c>
      <c r="K48" s="100">
        <v>2199</v>
      </c>
      <c r="L48" s="99">
        <v>0</v>
      </c>
      <c r="M48" s="40">
        <f t="shared" si="0"/>
        <v>2.0538660000000002</v>
      </c>
      <c r="N48" s="97">
        <f t="shared" si="5"/>
        <v>4.1999999999999993</v>
      </c>
    </row>
    <row r="49" spans="1:19" s="36" customFormat="1" ht="185.1" customHeight="1" thickBot="1" x14ac:dyDescent="1.3">
      <c r="B49" s="42">
        <v>43</v>
      </c>
      <c r="C49" s="555" t="s">
        <v>1068</v>
      </c>
      <c r="D49" s="561" t="s">
        <v>127</v>
      </c>
      <c r="E49" s="561"/>
      <c r="F49" s="561"/>
      <c r="G49" s="178" t="s">
        <v>27</v>
      </c>
      <c r="H49" s="178">
        <v>1.8280000000000001</v>
      </c>
      <c r="I49" s="38">
        <v>2</v>
      </c>
      <c r="J49" s="177">
        <v>5180</v>
      </c>
      <c r="K49" s="177">
        <v>5180</v>
      </c>
      <c r="L49" s="46">
        <v>0</v>
      </c>
      <c r="M49" s="40">
        <f t="shared" si="0"/>
        <v>9.4690400000000015</v>
      </c>
      <c r="N49" s="88">
        <f t="shared" ref="N49:N57" si="6">ROUND(M49*I49-I49*L49,1)</f>
        <v>18.899999999999999</v>
      </c>
      <c r="O49" s="96"/>
    </row>
    <row r="50" spans="1:19" s="36" customFormat="1" ht="185.1" customHeight="1" thickBot="1" x14ac:dyDescent="1.3">
      <c r="B50" s="42">
        <v>44</v>
      </c>
      <c r="C50" s="556"/>
      <c r="D50" s="561" t="s">
        <v>1069</v>
      </c>
      <c r="E50" s="561"/>
      <c r="F50" s="561"/>
      <c r="G50" s="178" t="s">
        <v>35</v>
      </c>
      <c r="H50" s="178">
        <v>0.94399999999999995</v>
      </c>
      <c r="I50" s="178">
        <v>1</v>
      </c>
      <c r="J50" s="177">
        <v>2408</v>
      </c>
      <c r="K50" s="177">
        <v>2245</v>
      </c>
      <c r="L50" s="46">
        <v>0</v>
      </c>
      <c r="M50" s="40">
        <f t="shared" si="0"/>
        <v>2.1192799999999998</v>
      </c>
      <c r="N50" s="88">
        <f t="shared" si="6"/>
        <v>2.1</v>
      </c>
      <c r="O50" s="96"/>
    </row>
    <row r="51" spans="1:19" s="36" customFormat="1" ht="185.1" customHeight="1" thickBot="1" x14ac:dyDescent="1.3">
      <c r="B51" s="42">
        <v>45</v>
      </c>
      <c r="C51" s="556"/>
      <c r="D51" s="561" t="s">
        <v>940</v>
      </c>
      <c r="E51" s="561"/>
      <c r="F51" s="561"/>
      <c r="G51" s="178" t="s">
        <v>35</v>
      </c>
      <c r="H51" s="178">
        <v>0.94399999999999995</v>
      </c>
      <c r="I51" s="178">
        <v>1</v>
      </c>
      <c r="J51" s="177">
        <v>2383</v>
      </c>
      <c r="K51" s="177">
        <v>2238</v>
      </c>
      <c r="L51" s="46">
        <v>0</v>
      </c>
      <c r="M51" s="40">
        <f t="shared" si="0"/>
        <v>2.1126719999999999</v>
      </c>
      <c r="N51" s="88">
        <f t="shared" si="6"/>
        <v>2.1</v>
      </c>
      <c r="O51" s="96"/>
    </row>
    <row r="52" spans="1:19" s="36" customFormat="1" ht="185.1" customHeight="1" thickBot="1" x14ac:dyDescent="1.3">
      <c r="B52" s="42">
        <v>46</v>
      </c>
      <c r="C52" s="556"/>
      <c r="D52" s="561" t="s">
        <v>941</v>
      </c>
      <c r="E52" s="561"/>
      <c r="F52" s="561"/>
      <c r="G52" s="178" t="s">
        <v>35</v>
      </c>
      <c r="H52" s="178">
        <v>0.94399999999999995</v>
      </c>
      <c r="I52" s="178">
        <v>1</v>
      </c>
      <c r="J52" s="177">
        <v>1510</v>
      </c>
      <c r="K52" s="177">
        <v>1510</v>
      </c>
      <c r="L52" s="46">
        <v>0</v>
      </c>
      <c r="M52" s="40">
        <f t="shared" si="0"/>
        <v>1.4254399999999998</v>
      </c>
      <c r="N52" s="88">
        <f t="shared" si="6"/>
        <v>1.4</v>
      </c>
      <c r="O52" s="96"/>
    </row>
    <row r="53" spans="1:19" s="36" customFormat="1" ht="185.1" customHeight="1" thickBot="1" x14ac:dyDescent="1.3">
      <c r="B53" s="42">
        <v>47</v>
      </c>
      <c r="C53" s="559"/>
      <c r="D53" s="561" t="s">
        <v>942</v>
      </c>
      <c r="E53" s="561"/>
      <c r="F53" s="561"/>
      <c r="G53" s="178" t="s">
        <v>29</v>
      </c>
      <c r="H53" s="178">
        <v>1.284</v>
      </c>
      <c r="I53" s="178">
        <v>1</v>
      </c>
      <c r="J53" s="177">
        <v>1510</v>
      </c>
      <c r="K53" s="177">
        <v>1510</v>
      </c>
      <c r="L53" s="46">
        <v>0</v>
      </c>
      <c r="M53" s="40">
        <f t="shared" si="0"/>
        <v>1.9388400000000001</v>
      </c>
      <c r="N53" s="88">
        <f t="shared" si="6"/>
        <v>1.9</v>
      </c>
      <c r="O53" s="96"/>
    </row>
    <row r="54" spans="1:19" s="36" customFormat="1" ht="185.1" customHeight="1" thickBot="1" x14ac:dyDescent="1.3">
      <c r="B54" s="42">
        <v>48</v>
      </c>
      <c r="C54" s="555" t="s">
        <v>1070</v>
      </c>
      <c r="D54" s="561" t="s">
        <v>127</v>
      </c>
      <c r="E54" s="561"/>
      <c r="F54" s="561"/>
      <c r="G54" s="178" t="s">
        <v>27</v>
      </c>
      <c r="H54" s="178">
        <v>1.8280000000000001</v>
      </c>
      <c r="I54" s="38">
        <v>2</v>
      </c>
      <c r="J54" s="177">
        <v>6000</v>
      </c>
      <c r="K54" s="177">
        <v>6000</v>
      </c>
      <c r="L54" s="46">
        <v>0</v>
      </c>
      <c r="M54" s="40">
        <f t="shared" si="0"/>
        <v>10.968</v>
      </c>
      <c r="N54" s="88">
        <f t="shared" si="6"/>
        <v>21.9</v>
      </c>
      <c r="O54" s="96"/>
    </row>
    <row r="55" spans="1:19" s="36" customFormat="1" ht="185.1" customHeight="1" thickBot="1" x14ac:dyDescent="1.3">
      <c r="B55" s="42">
        <v>49</v>
      </c>
      <c r="C55" s="556"/>
      <c r="D55" s="561" t="s">
        <v>965</v>
      </c>
      <c r="E55" s="561"/>
      <c r="F55" s="561"/>
      <c r="G55" s="178" t="s">
        <v>35</v>
      </c>
      <c r="H55" s="178">
        <v>0.94399999999999995</v>
      </c>
      <c r="I55" s="178">
        <v>2</v>
      </c>
      <c r="J55" s="177">
        <v>2383</v>
      </c>
      <c r="K55" s="177">
        <v>2238</v>
      </c>
      <c r="L55" s="46">
        <v>0</v>
      </c>
      <c r="M55" s="40">
        <f t="shared" si="0"/>
        <v>2.1126719999999999</v>
      </c>
      <c r="N55" s="88">
        <f t="shared" si="6"/>
        <v>4.2</v>
      </c>
      <c r="O55" s="96"/>
    </row>
    <row r="56" spans="1:19" s="36" customFormat="1" ht="185.1" customHeight="1" thickBot="1" x14ac:dyDescent="1.3">
      <c r="B56" s="42">
        <v>50</v>
      </c>
      <c r="C56" s="556"/>
      <c r="D56" s="561" t="s">
        <v>966</v>
      </c>
      <c r="E56" s="561"/>
      <c r="F56" s="561"/>
      <c r="G56" s="178" t="s">
        <v>35</v>
      </c>
      <c r="H56" s="178">
        <v>0.94399999999999995</v>
      </c>
      <c r="I56" s="178">
        <v>2</v>
      </c>
      <c r="J56" s="177">
        <v>1510</v>
      </c>
      <c r="K56" s="177">
        <v>1510</v>
      </c>
      <c r="L56" s="46">
        <v>0</v>
      </c>
      <c r="M56" s="40">
        <f t="shared" si="0"/>
        <v>1.4254399999999998</v>
      </c>
      <c r="N56" s="88">
        <f t="shared" si="6"/>
        <v>2.9</v>
      </c>
      <c r="O56" s="96"/>
    </row>
    <row r="57" spans="1:19" s="36" customFormat="1" ht="185.1" customHeight="1" thickBot="1" x14ac:dyDescent="1.3">
      <c r="B57" s="42">
        <v>51</v>
      </c>
      <c r="C57" s="559"/>
      <c r="D57" s="561" t="s">
        <v>967</v>
      </c>
      <c r="E57" s="561"/>
      <c r="F57" s="561"/>
      <c r="G57" s="178" t="s">
        <v>29</v>
      </c>
      <c r="H57" s="178">
        <v>1.284</v>
      </c>
      <c r="I57" s="178">
        <v>1</v>
      </c>
      <c r="J57" s="177">
        <v>1510</v>
      </c>
      <c r="K57" s="177">
        <v>1510</v>
      </c>
      <c r="L57" s="46">
        <v>0</v>
      </c>
      <c r="M57" s="40">
        <f t="shared" si="0"/>
        <v>1.9388400000000001</v>
      </c>
      <c r="N57" s="88">
        <f t="shared" si="6"/>
        <v>1.9</v>
      </c>
      <c r="O57" s="96"/>
    </row>
    <row r="58" spans="1:19" s="191" customFormat="1" ht="185.1" customHeight="1" thickBot="1" x14ac:dyDescent="1.3">
      <c r="A58" s="36"/>
      <c r="B58" s="42">
        <v>52</v>
      </c>
      <c r="C58" s="565" t="s">
        <v>1071</v>
      </c>
      <c r="D58" s="561" t="s">
        <v>1072</v>
      </c>
      <c r="E58" s="561"/>
      <c r="F58" s="561"/>
      <c r="G58" s="178" t="s">
        <v>76</v>
      </c>
      <c r="H58" s="178">
        <v>1.22</v>
      </c>
      <c r="I58" s="178">
        <v>1</v>
      </c>
      <c r="J58" s="177">
        <v>4586</v>
      </c>
      <c r="K58" s="177">
        <v>4586</v>
      </c>
      <c r="L58" s="46">
        <v>0</v>
      </c>
      <c r="M58" s="40">
        <f t="shared" si="0"/>
        <v>5.5949200000000001</v>
      </c>
      <c r="N58" s="88">
        <f t="shared" ref="N58:N61" si="7">ROUNDUP(M58*I58-I58*L58,1)</f>
        <v>5.6</v>
      </c>
      <c r="O58" s="96"/>
      <c r="S58" s="182" t="s">
        <v>1064</v>
      </c>
    </row>
    <row r="59" spans="1:19" s="191" customFormat="1" ht="185.1" customHeight="1" thickBot="1" x14ac:dyDescent="1.3">
      <c r="A59" s="36"/>
      <c r="B59" s="42">
        <v>53</v>
      </c>
      <c r="C59" s="566"/>
      <c r="D59" s="561" t="s">
        <v>1073</v>
      </c>
      <c r="E59" s="561"/>
      <c r="F59" s="561"/>
      <c r="G59" s="178" t="s">
        <v>76</v>
      </c>
      <c r="H59" s="178">
        <v>1.22</v>
      </c>
      <c r="I59" s="178">
        <v>1</v>
      </c>
      <c r="J59" s="177">
        <v>4586</v>
      </c>
      <c r="K59" s="177">
        <v>4586</v>
      </c>
      <c r="L59" s="46">
        <v>0</v>
      </c>
      <c r="M59" s="40">
        <f t="shared" si="0"/>
        <v>5.5949200000000001</v>
      </c>
      <c r="N59" s="88">
        <f t="shared" si="7"/>
        <v>5.6</v>
      </c>
      <c r="O59" s="96"/>
      <c r="S59" s="182" t="s">
        <v>1064</v>
      </c>
    </row>
    <row r="60" spans="1:19" s="96" customFormat="1" ht="185.1" customHeight="1" thickBot="1" x14ac:dyDescent="1.3">
      <c r="B60" s="42">
        <v>54</v>
      </c>
      <c r="C60" s="566"/>
      <c r="D60" s="488" t="s">
        <v>1074</v>
      </c>
      <c r="E60" s="489"/>
      <c r="F60" s="490"/>
      <c r="G60" s="176" t="s">
        <v>97</v>
      </c>
      <c r="H60" s="102">
        <v>0.93400000000000005</v>
      </c>
      <c r="I60" s="101">
        <v>1</v>
      </c>
      <c r="J60" s="100">
        <v>2171</v>
      </c>
      <c r="K60" s="70">
        <v>2060</v>
      </c>
      <c r="L60" s="99">
        <v>0</v>
      </c>
      <c r="M60" s="40">
        <f t="shared" si="0"/>
        <v>1.9240400000000002</v>
      </c>
      <c r="N60" s="97">
        <f t="shared" si="7"/>
        <v>2</v>
      </c>
    </row>
    <row r="61" spans="1:19" s="96" customFormat="1" ht="185.1" customHeight="1" thickBot="1" x14ac:dyDescent="1.3">
      <c r="B61" s="42">
        <v>55</v>
      </c>
      <c r="C61" s="566"/>
      <c r="D61" s="488" t="s">
        <v>1075</v>
      </c>
      <c r="E61" s="489"/>
      <c r="F61" s="490"/>
      <c r="G61" s="176" t="s">
        <v>97</v>
      </c>
      <c r="H61" s="102">
        <v>0.93400000000000005</v>
      </c>
      <c r="I61" s="101">
        <v>2</v>
      </c>
      <c r="J61" s="100">
        <v>2330</v>
      </c>
      <c r="K61" s="100">
        <v>2199</v>
      </c>
      <c r="L61" s="99">
        <v>0</v>
      </c>
      <c r="M61" s="40">
        <f t="shared" si="0"/>
        <v>2.0538660000000002</v>
      </c>
      <c r="N61" s="97">
        <f t="shared" si="7"/>
        <v>4.1999999999999993</v>
      </c>
    </row>
    <row r="62" spans="1:19" s="36" customFormat="1" ht="189.95" customHeight="1" thickBot="1" x14ac:dyDescent="1.3">
      <c r="B62" s="42">
        <v>56</v>
      </c>
      <c r="C62" s="555" t="s">
        <v>1076</v>
      </c>
      <c r="D62" s="561" t="s">
        <v>127</v>
      </c>
      <c r="E62" s="561"/>
      <c r="F62" s="561"/>
      <c r="G62" s="178" t="s">
        <v>27</v>
      </c>
      <c r="H62" s="178">
        <v>1.8280000000000001</v>
      </c>
      <c r="I62" s="38">
        <v>2</v>
      </c>
      <c r="J62" s="177">
        <v>6000</v>
      </c>
      <c r="K62" s="177">
        <v>6000</v>
      </c>
      <c r="L62" s="46">
        <v>0</v>
      </c>
      <c r="M62" s="40">
        <f t="shared" si="0"/>
        <v>10.968</v>
      </c>
      <c r="N62" s="88">
        <f>ROUND(M62*I62-I62*L62,1)</f>
        <v>21.9</v>
      </c>
      <c r="O62" s="96"/>
    </row>
    <row r="63" spans="1:19" s="36" customFormat="1" ht="189.95" customHeight="1" thickBot="1" x14ac:dyDescent="1.3">
      <c r="B63" s="42">
        <v>57</v>
      </c>
      <c r="C63" s="556"/>
      <c r="D63" s="561" t="s">
        <v>940</v>
      </c>
      <c r="E63" s="561"/>
      <c r="F63" s="561"/>
      <c r="G63" s="178" t="s">
        <v>35</v>
      </c>
      <c r="H63" s="178">
        <v>0.94399999999999995</v>
      </c>
      <c r="I63" s="178">
        <v>2</v>
      </c>
      <c r="J63" s="177">
        <v>2383</v>
      </c>
      <c r="K63" s="177">
        <v>2238</v>
      </c>
      <c r="L63" s="46">
        <v>0</v>
      </c>
      <c r="M63" s="40">
        <f t="shared" si="0"/>
        <v>2.1126719999999999</v>
      </c>
      <c r="N63" s="88">
        <f>ROUND(M63*I63-I63*L63,1)</f>
        <v>4.2</v>
      </c>
      <c r="O63" s="96"/>
    </row>
    <row r="64" spans="1:19" s="36" customFormat="1" ht="189.95" customHeight="1" thickBot="1" x14ac:dyDescent="1.3">
      <c r="B64" s="42">
        <v>58</v>
      </c>
      <c r="C64" s="556"/>
      <c r="D64" s="561" t="s">
        <v>941</v>
      </c>
      <c r="E64" s="561"/>
      <c r="F64" s="561"/>
      <c r="G64" s="178" t="s">
        <v>35</v>
      </c>
      <c r="H64" s="178">
        <v>0.94399999999999995</v>
      </c>
      <c r="I64" s="178">
        <v>2</v>
      </c>
      <c r="J64" s="177">
        <v>1510</v>
      </c>
      <c r="K64" s="177">
        <v>1510</v>
      </c>
      <c r="L64" s="46">
        <v>0</v>
      </c>
      <c r="M64" s="40">
        <f t="shared" si="0"/>
        <v>1.4254399999999998</v>
      </c>
      <c r="N64" s="88">
        <f>ROUND(M64*I64-I64*L64,1)</f>
        <v>2.9</v>
      </c>
      <c r="O64" s="96"/>
    </row>
    <row r="65" spans="1:18" s="36" customFormat="1" ht="189.95" customHeight="1" thickBot="1" x14ac:dyDescent="1.3">
      <c r="B65" s="42">
        <v>59</v>
      </c>
      <c r="C65" s="559"/>
      <c r="D65" s="561" t="s">
        <v>942</v>
      </c>
      <c r="E65" s="561"/>
      <c r="F65" s="561"/>
      <c r="G65" s="178" t="s">
        <v>29</v>
      </c>
      <c r="H65" s="178">
        <v>1.284</v>
      </c>
      <c r="I65" s="178">
        <v>1</v>
      </c>
      <c r="J65" s="177">
        <v>1510</v>
      </c>
      <c r="K65" s="177">
        <v>1510</v>
      </c>
      <c r="L65" s="46">
        <v>0</v>
      </c>
      <c r="M65" s="40">
        <f t="shared" si="0"/>
        <v>1.9388400000000001</v>
      </c>
      <c r="N65" s="88">
        <f>ROUND(M65*I65-I65*L65,1)</f>
        <v>1.9</v>
      </c>
      <c r="O65" s="96"/>
    </row>
    <row r="66" spans="1:18" s="36" customFormat="1" ht="204.75" customHeight="1" thickBot="1" x14ac:dyDescent="1.3">
      <c r="B66" s="42">
        <v>60</v>
      </c>
      <c r="C66" s="555" t="s">
        <v>1077</v>
      </c>
      <c r="D66" s="561" t="s">
        <v>127</v>
      </c>
      <c r="E66" s="561"/>
      <c r="F66" s="561"/>
      <c r="G66" s="178" t="s">
        <v>27</v>
      </c>
      <c r="H66" s="178">
        <v>1.8280000000000001</v>
      </c>
      <c r="I66" s="38">
        <v>2</v>
      </c>
      <c r="J66" s="177">
        <v>6000</v>
      </c>
      <c r="K66" s="177">
        <v>6000</v>
      </c>
      <c r="L66" s="46">
        <v>0</v>
      </c>
      <c r="M66" s="40">
        <f t="shared" si="0"/>
        <v>10.968</v>
      </c>
      <c r="N66" s="88">
        <f t="shared" ref="N66:N68" si="8">ROUND(M66*I66-I66*L66,1)</f>
        <v>21.9</v>
      </c>
      <c r="O66" s="96"/>
    </row>
    <row r="67" spans="1:18" s="36" customFormat="1" ht="238.5" customHeight="1" thickBot="1" x14ac:dyDescent="1.3">
      <c r="B67" s="42">
        <v>61</v>
      </c>
      <c r="C67" s="556"/>
      <c r="D67" s="561" t="s">
        <v>965</v>
      </c>
      <c r="E67" s="561"/>
      <c r="F67" s="561"/>
      <c r="G67" s="178" t="s">
        <v>35</v>
      </c>
      <c r="H67" s="178">
        <v>0.94399999999999995</v>
      </c>
      <c r="I67" s="178">
        <v>2</v>
      </c>
      <c r="J67" s="177">
        <v>2383</v>
      </c>
      <c r="K67" s="177">
        <v>2238</v>
      </c>
      <c r="L67" s="46">
        <v>0</v>
      </c>
      <c r="M67" s="40">
        <f t="shared" si="0"/>
        <v>2.1126719999999999</v>
      </c>
      <c r="N67" s="88">
        <f t="shared" si="8"/>
        <v>4.2</v>
      </c>
      <c r="O67" s="96"/>
    </row>
    <row r="68" spans="1:18" s="36" customFormat="1" ht="246" customHeight="1" thickBot="1" x14ac:dyDescent="1.3">
      <c r="B68" s="42">
        <v>62</v>
      </c>
      <c r="C68" s="556"/>
      <c r="D68" s="561" t="s">
        <v>966</v>
      </c>
      <c r="E68" s="561"/>
      <c r="F68" s="561"/>
      <c r="G68" s="178" t="s">
        <v>35</v>
      </c>
      <c r="H68" s="178">
        <v>0.94399999999999995</v>
      </c>
      <c r="I68" s="178">
        <v>3</v>
      </c>
      <c r="J68" s="177">
        <v>1510</v>
      </c>
      <c r="K68" s="177">
        <v>1510</v>
      </c>
      <c r="L68" s="46">
        <v>0</v>
      </c>
      <c r="M68" s="40">
        <f t="shared" si="0"/>
        <v>1.4254399999999998</v>
      </c>
      <c r="N68" s="88">
        <f t="shared" si="8"/>
        <v>4.3</v>
      </c>
      <c r="O68" s="96"/>
    </row>
    <row r="69" spans="1:18" s="181" customFormat="1" ht="185.1" customHeight="1" thickBot="1" x14ac:dyDescent="1.3">
      <c r="A69" s="36"/>
      <c r="B69" s="42">
        <v>63</v>
      </c>
      <c r="C69" s="555" t="s">
        <v>1078</v>
      </c>
      <c r="D69" s="492" t="s">
        <v>1079</v>
      </c>
      <c r="E69" s="493"/>
      <c r="F69" s="493"/>
      <c r="G69" s="178" t="s">
        <v>76</v>
      </c>
      <c r="H69" s="45">
        <v>1.22</v>
      </c>
      <c r="I69" s="69">
        <v>1</v>
      </c>
      <c r="J69" s="70">
        <v>4586</v>
      </c>
      <c r="K69" s="70">
        <v>4586</v>
      </c>
      <c r="L69" s="46">
        <v>0</v>
      </c>
      <c r="M69" s="40">
        <f t="shared" si="0"/>
        <v>5.5949200000000001</v>
      </c>
      <c r="N69" s="88">
        <f t="shared" ref="N69:N77" si="9">ROUND(M69*I69,1)</f>
        <v>5.6</v>
      </c>
      <c r="O69" s="96"/>
      <c r="R69" s="181">
        <v>6.7</v>
      </c>
    </row>
    <row r="70" spans="1:18" s="181" customFormat="1" ht="185.1" customHeight="1" thickBot="1" x14ac:dyDescent="1.3">
      <c r="A70" s="36"/>
      <c r="B70" s="42">
        <v>64</v>
      </c>
      <c r="C70" s="556"/>
      <c r="D70" s="492" t="s">
        <v>1080</v>
      </c>
      <c r="E70" s="493"/>
      <c r="F70" s="493"/>
      <c r="G70" s="178" t="s">
        <v>76</v>
      </c>
      <c r="H70" s="45">
        <v>1.22</v>
      </c>
      <c r="I70" s="72">
        <v>1</v>
      </c>
      <c r="J70" s="70">
        <v>4586</v>
      </c>
      <c r="K70" s="70">
        <v>4586</v>
      </c>
      <c r="L70" s="46">
        <v>0</v>
      </c>
      <c r="M70" s="40">
        <f t="shared" si="0"/>
        <v>5.5949200000000001</v>
      </c>
      <c r="N70" s="88">
        <f t="shared" si="9"/>
        <v>5.6</v>
      </c>
      <c r="O70" s="96"/>
      <c r="R70" s="181">
        <v>6.7</v>
      </c>
    </row>
    <row r="71" spans="1:18" s="181" customFormat="1" ht="185.1" customHeight="1" thickBot="1" x14ac:dyDescent="1.3">
      <c r="A71" s="36"/>
      <c r="B71" s="42">
        <v>65</v>
      </c>
      <c r="C71" s="556"/>
      <c r="D71" s="492" t="s">
        <v>1081</v>
      </c>
      <c r="E71" s="493"/>
      <c r="F71" s="493"/>
      <c r="G71" s="178" t="s">
        <v>35</v>
      </c>
      <c r="H71" s="45">
        <v>0.94399999999999995</v>
      </c>
      <c r="I71" s="72">
        <v>1</v>
      </c>
      <c r="J71" s="70">
        <v>2330</v>
      </c>
      <c r="K71" s="70">
        <v>2199</v>
      </c>
      <c r="L71" s="46">
        <v>0</v>
      </c>
      <c r="M71" s="40">
        <f t="shared" ref="M71:M83" si="10">K71*H71/1000</f>
        <v>2.0758559999999999</v>
      </c>
      <c r="N71" s="88">
        <f t="shared" si="9"/>
        <v>2.1</v>
      </c>
      <c r="O71" s="96"/>
      <c r="R71" s="181">
        <v>1.54</v>
      </c>
    </row>
    <row r="72" spans="1:18" s="181" customFormat="1" ht="185.1" customHeight="1" thickBot="1" x14ac:dyDescent="1.3">
      <c r="A72" s="36"/>
      <c r="B72" s="42">
        <v>66</v>
      </c>
      <c r="C72" s="556"/>
      <c r="D72" s="492" t="s">
        <v>1082</v>
      </c>
      <c r="E72" s="493"/>
      <c r="F72" s="493"/>
      <c r="G72" s="178" t="s">
        <v>35</v>
      </c>
      <c r="H72" s="45">
        <v>0.94399999999999995</v>
      </c>
      <c r="I72" s="72">
        <v>1</v>
      </c>
      <c r="J72" s="70">
        <v>2212</v>
      </c>
      <c r="K72" s="70">
        <v>2095</v>
      </c>
      <c r="L72" s="46">
        <v>0</v>
      </c>
      <c r="M72" s="40">
        <f t="shared" si="10"/>
        <v>1.9776799999999999</v>
      </c>
      <c r="N72" s="88">
        <f t="shared" si="9"/>
        <v>2</v>
      </c>
      <c r="O72" s="96"/>
      <c r="R72" s="181">
        <v>1.54</v>
      </c>
    </row>
    <row r="73" spans="1:18" s="181" customFormat="1" ht="185.1" customHeight="1" thickBot="1" x14ac:dyDescent="1.3">
      <c r="A73" s="36"/>
      <c r="B73" s="42">
        <v>67</v>
      </c>
      <c r="C73" s="559"/>
      <c r="D73" s="492" t="s">
        <v>1083</v>
      </c>
      <c r="E73" s="493"/>
      <c r="F73" s="493"/>
      <c r="G73" s="178" t="s">
        <v>35</v>
      </c>
      <c r="H73" s="45">
        <v>0.94399999999999995</v>
      </c>
      <c r="I73" s="72">
        <v>1</v>
      </c>
      <c r="J73" s="70">
        <v>2237</v>
      </c>
      <c r="K73" s="70">
        <v>2117</v>
      </c>
      <c r="L73" s="46">
        <v>0</v>
      </c>
      <c r="M73" s="40">
        <f t="shared" si="10"/>
        <v>1.9984479999999998</v>
      </c>
      <c r="N73" s="88">
        <f t="shared" si="9"/>
        <v>2</v>
      </c>
      <c r="O73" s="96"/>
      <c r="R73" s="181">
        <v>5.2399999999999993</v>
      </c>
    </row>
    <row r="74" spans="1:18" s="36" customFormat="1" ht="189.95" customHeight="1" thickBot="1" x14ac:dyDescent="1.3">
      <c r="B74" s="42">
        <v>68</v>
      </c>
      <c r="C74" s="555" t="s">
        <v>1084</v>
      </c>
      <c r="D74" s="492" t="s">
        <v>1085</v>
      </c>
      <c r="E74" s="493"/>
      <c r="F74" s="493"/>
      <c r="G74" s="178" t="s">
        <v>76</v>
      </c>
      <c r="H74" s="45">
        <v>1.22</v>
      </c>
      <c r="I74" s="69">
        <v>1</v>
      </c>
      <c r="J74" s="70">
        <v>5486</v>
      </c>
      <c r="K74" s="70">
        <v>5486</v>
      </c>
      <c r="L74" s="46">
        <v>0</v>
      </c>
      <c r="M74" s="40">
        <f t="shared" si="10"/>
        <v>6.69292</v>
      </c>
      <c r="N74" s="88">
        <f t="shared" si="9"/>
        <v>6.7</v>
      </c>
      <c r="O74" s="96"/>
      <c r="R74" s="36">
        <v>6.7</v>
      </c>
    </row>
    <row r="75" spans="1:18" s="36" customFormat="1" ht="189.95" customHeight="1" thickBot="1" x14ac:dyDescent="1.3">
      <c r="B75" s="42">
        <v>69</v>
      </c>
      <c r="C75" s="556"/>
      <c r="D75" s="492" t="s">
        <v>1086</v>
      </c>
      <c r="E75" s="493"/>
      <c r="F75" s="493"/>
      <c r="G75" s="178" t="s">
        <v>76</v>
      </c>
      <c r="H75" s="45">
        <v>1.22</v>
      </c>
      <c r="I75" s="72">
        <v>1</v>
      </c>
      <c r="J75" s="70">
        <v>5486</v>
      </c>
      <c r="K75" s="70">
        <v>5486</v>
      </c>
      <c r="L75" s="46">
        <v>0</v>
      </c>
      <c r="M75" s="40">
        <f t="shared" si="10"/>
        <v>6.69292</v>
      </c>
      <c r="N75" s="88">
        <f t="shared" si="9"/>
        <v>6.7</v>
      </c>
      <c r="O75" s="96"/>
      <c r="R75" s="36">
        <v>6.7</v>
      </c>
    </row>
    <row r="76" spans="1:18" s="36" customFormat="1" ht="189.95" customHeight="1" thickBot="1" x14ac:dyDescent="1.3">
      <c r="B76" s="42">
        <v>70</v>
      </c>
      <c r="C76" s="556"/>
      <c r="D76" s="492" t="s">
        <v>1087</v>
      </c>
      <c r="E76" s="493"/>
      <c r="F76" s="493"/>
      <c r="G76" s="178" t="s">
        <v>35</v>
      </c>
      <c r="H76" s="45">
        <v>0.94399999999999995</v>
      </c>
      <c r="I76" s="72">
        <v>1</v>
      </c>
      <c r="J76" s="70">
        <v>1629</v>
      </c>
      <c r="K76" s="70">
        <v>1629</v>
      </c>
      <c r="L76" s="46">
        <v>0</v>
      </c>
      <c r="M76" s="40">
        <f t="shared" si="10"/>
        <v>1.5377759999999998</v>
      </c>
      <c r="N76" s="88">
        <f t="shared" si="9"/>
        <v>1.5</v>
      </c>
      <c r="O76" s="96"/>
      <c r="R76" s="36">
        <v>1.54</v>
      </c>
    </row>
    <row r="77" spans="1:18" s="36" customFormat="1" ht="189.95" customHeight="1" thickBot="1" x14ac:dyDescent="1.3">
      <c r="B77" s="42">
        <v>71</v>
      </c>
      <c r="C77" s="556"/>
      <c r="D77" s="492" t="s">
        <v>1088</v>
      </c>
      <c r="E77" s="493"/>
      <c r="F77" s="493"/>
      <c r="G77" s="178" t="s">
        <v>35</v>
      </c>
      <c r="H77" s="45">
        <v>0.94399999999999995</v>
      </c>
      <c r="I77" s="72">
        <v>2</v>
      </c>
      <c r="J77" s="70">
        <v>2948</v>
      </c>
      <c r="K77" s="70">
        <v>2771</v>
      </c>
      <c r="L77" s="46">
        <v>0</v>
      </c>
      <c r="M77" s="40">
        <f t="shared" si="10"/>
        <v>2.6158239999999999</v>
      </c>
      <c r="N77" s="88">
        <f t="shared" si="9"/>
        <v>5.2</v>
      </c>
      <c r="O77" s="96"/>
      <c r="R77" s="36">
        <v>5.2399999999999993</v>
      </c>
    </row>
    <row r="78" spans="1:18" s="36" customFormat="1" ht="219.95" customHeight="1" thickBot="1" x14ac:dyDescent="1.3">
      <c r="B78" s="42">
        <v>72</v>
      </c>
      <c r="C78" s="555" t="s">
        <v>1089</v>
      </c>
      <c r="D78" s="561" t="s">
        <v>127</v>
      </c>
      <c r="E78" s="561"/>
      <c r="F78" s="561"/>
      <c r="G78" s="178" t="s">
        <v>27</v>
      </c>
      <c r="H78" s="178">
        <v>1.8280000000000001</v>
      </c>
      <c r="I78" s="38">
        <v>2</v>
      </c>
      <c r="J78" s="177">
        <v>6000</v>
      </c>
      <c r="K78" s="177">
        <v>6000</v>
      </c>
      <c r="L78" s="46">
        <v>0</v>
      </c>
      <c r="M78" s="40">
        <f t="shared" si="10"/>
        <v>10.968</v>
      </c>
      <c r="N78" s="88">
        <f>ROUND(M78*I78-I78*L78,1)</f>
        <v>21.9</v>
      </c>
      <c r="O78" s="96"/>
    </row>
    <row r="79" spans="1:18" s="36" customFormat="1" ht="219.95" customHeight="1" thickBot="1" x14ac:dyDescent="1.3">
      <c r="B79" s="42">
        <v>73</v>
      </c>
      <c r="C79" s="556"/>
      <c r="D79" s="561" t="s">
        <v>965</v>
      </c>
      <c r="E79" s="561"/>
      <c r="F79" s="561"/>
      <c r="G79" s="178" t="s">
        <v>35</v>
      </c>
      <c r="H79" s="178">
        <v>0.94399999999999995</v>
      </c>
      <c r="I79" s="178">
        <v>2</v>
      </c>
      <c r="J79" s="177">
        <v>2383</v>
      </c>
      <c r="K79" s="177">
        <v>2238</v>
      </c>
      <c r="L79" s="46">
        <v>0</v>
      </c>
      <c r="M79" s="40">
        <f t="shared" si="10"/>
        <v>2.1126719999999999</v>
      </c>
      <c r="N79" s="88">
        <f>ROUND(M79*I79-I79*L79,1)</f>
        <v>4.2</v>
      </c>
      <c r="O79" s="96"/>
    </row>
    <row r="80" spans="1:18" s="36" customFormat="1" ht="219.95" customHeight="1" thickBot="1" x14ac:dyDescent="1.3">
      <c r="B80" s="42">
        <v>74</v>
      </c>
      <c r="C80" s="556"/>
      <c r="D80" s="561" t="s">
        <v>966</v>
      </c>
      <c r="E80" s="561"/>
      <c r="F80" s="561"/>
      <c r="G80" s="178" t="s">
        <v>35</v>
      </c>
      <c r="H80" s="178">
        <v>0.94399999999999995</v>
      </c>
      <c r="I80" s="178">
        <v>3</v>
      </c>
      <c r="J80" s="177">
        <v>1510</v>
      </c>
      <c r="K80" s="177">
        <v>1510</v>
      </c>
      <c r="L80" s="46">
        <v>0</v>
      </c>
      <c r="M80" s="40">
        <f t="shared" si="10"/>
        <v>1.4254399999999998</v>
      </c>
      <c r="N80" s="88">
        <f>ROUND(M80*I80-I80*L80,1)</f>
        <v>4.3</v>
      </c>
      <c r="O80" s="96"/>
    </row>
    <row r="81" spans="1:18" s="36" customFormat="1" ht="219.95" customHeight="1" thickBot="1" x14ac:dyDescent="1.3">
      <c r="B81" s="42">
        <v>75</v>
      </c>
      <c r="C81" s="555" t="s">
        <v>1090</v>
      </c>
      <c r="D81" s="561" t="s">
        <v>127</v>
      </c>
      <c r="E81" s="561"/>
      <c r="F81" s="561"/>
      <c r="G81" s="178" t="s">
        <v>27</v>
      </c>
      <c r="H81" s="178">
        <v>1.8280000000000001</v>
      </c>
      <c r="I81" s="38">
        <v>2</v>
      </c>
      <c r="J81" s="177">
        <v>6000</v>
      </c>
      <c r="K81" s="177">
        <v>6000</v>
      </c>
      <c r="L81" s="46">
        <v>0</v>
      </c>
      <c r="M81" s="40">
        <f t="shared" si="10"/>
        <v>10.968</v>
      </c>
      <c r="N81" s="88">
        <f t="shared" ref="N81:N84" si="11">ROUND(M81*I81-I81*L81,1)</f>
        <v>21.9</v>
      </c>
      <c r="O81" s="96"/>
    </row>
    <row r="82" spans="1:18" s="36" customFormat="1" ht="219.95" customHeight="1" thickBot="1" x14ac:dyDescent="1.3">
      <c r="B82" s="42">
        <v>76</v>
      </c>
      <c r="C82" s="556"/>
      <c r="D82" s="561" t="s">
        <v>854</v>
      </c>
      <c r="E82" s="561"/>
      <c r="F82" s="561"/>
      <c r="G82" s="178" t="s">
        <v>35</v>
      </c>
      <c r="H82" s="178">
        <v>0.94399999999999995</v>
      </c>
      <c r="I82" s="178">
        <v>2</v>
      </c>
      <c r="J82" s="177">
        <v>2402</v>
      </c>
      <c r="K82" s="177">
        <v>2251</v>
      </c>
      <c r="L82" s="46">
        <v>0</v>
      </c>
      <c r="M82" s="40">
        <f t="shared" si="10"/>
        <v>2.1249440000000002</v>
      </c>
      <c r="N82" s="88">
        <f t="shared" si="11"/>
        <v>4.2</v>
      </c>
      <c r="O82" s="96"/>
    </row>
    <row r="83" spans="1:18" s="36" customFormat="1" ht="219.95" customHeight="1" thickBot="1" x14ac:dyDescent="1.3">
      <c r="B83" s="42">
        <v>77</v>
      </c>
      <c r="C83" s="556"/>
      <c r="D83" s="561" t="s">
        <v>855</v>
      </c>
      <c r="E83" s="561"/>
      <c r="F83" s="561"/>
      <c r="G83" s="178" t="s">
        <v>35</v>
      </c>
      <c r="H83" s="178">
        <v>0.94399999999999995</v>
      </c>
      <c r="I83" s="178">
        <v>3</v>
      </c>
      <c r="J83" s="177">
        <v>1510</v>
      </c>
      <c r="K83" s="177">
        <v>1510</v>
      </c>
      <c r="L83" s="46">
        <v>0</v>
      </c>
      <c r="M83" s="40">
        <f t="shared" si="10"/>
        <v>1.4254399999999998</v>
      </c>
      <c r="N83" s="88">
        <f t="shared" si="11"/>
        <v>4.3</v>
      </c>
      <c r="O83" s="96"/>
    </row>
    <row r="84" spans="1:18" s="36" customFormat="1" ht="249.95" customHeight="1" thickBot="1" x14ac:dyDescent="1.1000000000000001">
      <c r="B84" s="42">
        <v>78</v>
      </c>
      <c r="C84" s="492" t="s">
        <v>161</v>
      </c>
      <c r="D84" s="493"/>
      <c r="E84" s="493"/>
      <c r="F84" s="494"/>
      <c r="G84" s="47" t="s">
        <v>1091</v>
      </c>
      <c r="H84" s="178">
        <v>45.869</v>
      </c>
      <c r="I84" s="101">
        <v>1</v>
      </c>
      <c r="J84" s="177" t="s">
        <v>160</v>
      </c>
      <c r="K84" s="177" t="s">
        <v>160</v>
      </c>
      <c r="L84" s="116">
        <v>0.86899999999999999</v>
      </c>
      <c r="M84" s="49">
        <v>45.869</v>
      </c>
      <c r="N84" s="97">
        <f t="shared" si="11"/>
        <v>45</v>
      </c>
    </row>
    <row r="85" spans="1:18" s="181" customFormat="1" ht="185.1" customHeight="1" thickBot="1" x14ac:dyDescent="1.3">
      <c r="A85" s="36"/>
      <c r="B85" s="42">
        <v>79</v>
      </c>
      <c r="C85" s="555" t="s">
        <v>783</v>
      </c>
      <c r="D85" s="492" t="s">
        <v>784</v>
      </c>
      <c r="E85" s="493"/>
      <c r="F85" s="493"/>
      <c r="G85" s="178" t="s">
        <v>76</v>
      </c>
      <c r="H85" s="45">
        <v>1.22</v>
      </c>
      <c r="I85" s="69">
        <v>1</v>
      </c>
      <c r="J85" s="70">
        <v>5486</v>
      </c>
      <c r="K85" s="70">
        <v>5486</v>
      </c>
      <c r="L85" s="46">
        <v>0</v>
      </c>
      <c r="M85" s="40">
        <f t="shared" ref="M85:M100" si="12">K85*H85/1000</f>
        <v>6.69292</v>
      </c>
      <c r="N85" s="88">
        <f t="shared" ref="N85:N96" si="13">ROUND(M85*I85,1)</f>
        <v>6.7</v>
      </c>
      <c r="O85" s="96"/>
      <c r="R85" s="181">
        <v>6.7</v>
      </c>
    </row>
    <row r="86" spans="1:18" s="181" customFormat="1" ht="185.1" customHeight="1" thickBot="1" x14ac:dyDescent="1.3">
      <c r="A86" s="36"/>
      <c r="B86" s="42">
        <v>80</v>
      </c>
      <c r="C86" s="556"/>
      <c r="D86" s="492" t="s">
        <v>785</v>
      </c>
      <c r="E86" s="493"/>
      <c r="F86" s="493"/>
      <c r="G86" s="178" t="s">
        <v>76</v>
      </c>
      <c r="H86" s="45">
        <v>1.22</v>
      </c>
      <c r="I86" s="72">
        <v>1</v>
      </c>
      <c r="J86" s="70">
        <v>5486</v>
      </c>
      <c r="K86" s="70">
        <v>5486</v>
      </c>
      <c r="L86" s="46">
        <v>0</v>
      </c>
      <c r="M86" s="40">
        <f t="shared" si="12"/>
        <v>6.69292</v>
      </c>
      <c r="N86" s="88">
        <f t="shared" si="13"/>
        <v>6.7</v>
      </c>
      <c r="O86" s="96"/>
      <c r="R86" s="181">
        <v>6.7</v>
      </c>
    </row>
    <row r="87" spans="1:18" s="181" customFormat="1" ht="185.1" customHeight="1" thickBot="1" x14ac:dyDescent="1.3">
      <c r="A87" s="36"/>
      <c r="B87" s="42">
        <v>81</v>
      </c>
      <c r="C87" s="556"/>
      <c r="D87" s="492" t="s">
        <v>786</v>
      </c>
      <c r="E87" s="493"/>
      <c r="F87" s="493"/>
      <c r="G87" s="178" t="s">
        <v>35</v>
      </c>
      <c r="H87" s="45">
        <v>0.94399999999999995</v>
      </c>
      <c r="I87" s="72">
        <v>1</v>
      </c>
      <c r="J87" s="70">
        <v>1629</v>
      </c>
      <c r="K87" s="70">
        <v>1629</v>
      </c>
      <c r="L87" s="46">
        <v>0</v>
      </c>
      <c r="M87" s="40">
        <f t="shared" si="12"/>
        <v>1.5377759999999998</v>
      </c>
      <c r="N87" s="88">
        <f t="shared" si="13"/>
        <v>1.5</v>
      </c>
      <c r="O87" s="96"/>
      <c r="R87" s="181">
        <v>1.54</v>
      </c>
    </row>
    <row r="88" spans="1:18" s="181" customFormat="1" ht="185.1" customHeight="1" thickBot="1" x14ac:dyDescent="1.3">
      <c r="A88" s="36"/>
      <c r="B88" s="42">
        <v>82</v>
      </c>
      <c r="C88" s="556"/>
      <c r="D88" s="492" t="s">
        <v>787</v>
      </c>
      <c r="E88" s="493"/>
      <c r="F88" s="493"/>
      <c r="G88" s="178" t="s">
        <v>35</v>
      </c>
      <c r="H88" s="45">
        <v>0.94399999999999995</v>
      </c>
      <c r="I88" s="72">
        <v>2</v>
      </c>
      <c r="J88" s="70">
        <v>2948</v>
      </c>
      <c r="K88" s="70">
        <v>2771</v>
      </c>
      <c r="L88" s="46">
        <v>0</v>
      </c>
      <c r="M88" s="40">
        <f t="shared" si="12"/>
        <v>2.6158239999999999</v>
      </c>
      <c r="N88" s="88">
        <f t="shared" si="13"/>
        <v>5.2</v>
      </c>
      <c r="O88" s="96"/>
      <c r="R88" s="181">
        <v>5.2399999999999993</v>
      </c>
    </row>
    <row r="89" spans="1:18" s="181" customFormat="1" ht="185.1" customHeight="1" thickBot="1" x14ac:dyDescent="1.3">
      <c r="A89" s="36"/>
      <c r="B89" s="42">
        <v>83</v>
      </c>
      <c r="C89" s="555" t="s">
        <v>1092</v>
      </c>
      <c r="D89" s="492" t="s">
        <v>1085</v>
      </c>
      <c r="E89" s="493"/>
      <c r="F89" s="493"/>
      <c r="G89" s="178" t="s">
        <v>76</v>
      </c>
      <c r="H89" s="45">
        <v>1.22</v>
      </c>
      <c r="I89" s="69">
        <v>1</v>
      </c>
      <c r="J89" s="70">
        <v>5486</v>
      </c>
      <c r="K89" s="70">
        <v>5486</v>
      </c>
      <c r="L89" s="46">
        <v>0</v>
      </c>
      <c r="M89" s="40">
        <f t="shared" si="12"/>
        <v>6.69292</v>
      </c>
      <c r="N89" s="88">
        <f t="shared" si="13"/>
        <v>6.7</v>
      </c>
      <c r="O89" s="96"/>
      <c r="R89" s="181">
        <v>6.7</v>
      </c>
    </row>
    <row r="90" spans="1:18" s="181" customFormat="1" ht="185.1" customHeight="1" thickBot="1" x14ac:dyDescent="1.3">
      <c r="A90" s="36"/>
      <c r="B90" s="42">
        <v>84</v>
      </c>
      <c r="C90" s="556"/>
      <c r="D90" s="492" t="s">
        <v>1086</v>
      </c>
      <c r="E90" s="493"/>
      <c r="F90" s="493"/>
      <c r="G90" s="178" t="s">
        <v>76</v>
      </c>
      <c r="H90" s="45">
        <v>1.22</v>
      </c>
      <c r="I90" s="72">
        <v>1</v>
      </c>
      <c r="J90" s="70">
        <v>5486</v>
      </c>
      <c r="K90" s="70">
        <v>5486</v>
      </c>
      <c r="L90" s="46">
        <v>0</v>
      </c>
      <c r="M90" s="40">
        <f t="shared" si="12"/>
        <v>6.69292</v>
      </c>
      <c r="N90" s="88">
        <f t="shared" si="13"/>
        <v>6.7</v>
      </c>
      <c r="O90" s="96"/>
      <c r="R90" s="181">
        <v>6.7</v>
      </c>
    </row>
    <row r="91" spans="1:18" s="181" customFormat="1" ht="185.1" customHeight="1" thickBot="1" x14ac:dyDescent="1.3">
      <c r="A91" s="36"/>
      <c r="B91" s="42">
        <v>85</v>
      </c>
      <c r="C91" s="556"/>
      <c r="D91" s="492" t="s">
        <v>1093</v>
      </c>
      <c r="E91" s="493"/>
      <c r="F91" s="493"/>
      <c r="G91" s="178" t="s">
        <v>35</v>
      </c>
      <c r="H91" s="45">
        <v>0.94399999999999995</v>
      </c>
      <c r="I91" s="72">
        <v>1</v>
      </c>
      <c r="J91" s="70">
        <v>1629</v>
      </c>
      <c r="K91" s="70">
        <v>1629</v>
      </c>
      <c r="L91" s="46">
        <v>0</v>
      </c>
      <c r="M91" s="40">
        <f t="shared" si="12"/>
        <v>1.5377759999999998</v>
      </c>
      <c r="N91" s="88">
        <f t="shared" si="13"/>
        <v>1.5</v>
      </c>
      <c r="O91" s="96"/>
      <c r="R91" s="181">
        <v>1.54</v>
      </c>
    </row>
    <row r="92" spans="1:18" s="181" customFormat="1" ht="185.1" customHeight="1" thickBot="1" x14ac:dyDescent="1.3">
      <c r="A92" s="36"/>
      <c r="B92" s="42">
        <v>86</v>
      </c>
      <c r="C92" s="556"/>
      <c r="D92" s="492" t="s">
        <v>1094</v>
      </c>
      <c r="E92" s="493"/>
      <c r="F92" s="493"/>
      <c r="G92" s="178" t="s">
        <v>35</v>
      </c>
      <c r="H92" s="45">
        <v>0.94399999999999995</v>
      </c>
      <c r="I92" s="72">
        <v>2</v>
      </c>
      <c r="J92" s="70">
        <v>2948</v>
      </c>
      <c r="K92" s="70">
        <v>2771</v>
      </c>
      <c r="L92" s="46">
        <v>0</v>
      </c>
      <c r="M92" s="40">
        <f t="shared" si="12"/>
        <v>2.6158239999999999</v>
      </c>
      <c r="N92" s="88">
        <f t="shared" si="13"/>
        <v>5.2</v>
      </c>
      <c r="O92" s="96"/>
      <c r="R92" s="181">
        <v>5.2399999999999993</v>
      </c>
    </row>
    <row r="93" spans="1:18" s="181" customFormat="1" ht="185.1" customHeight="1" thickBot="1" x14ac:dyDescent="1.3">
      <c r="A93" s="36"/>
      <c r="B93" s="42">
        <v>87</v>
      </c>
      <c r="C93" s="555" t="s">
        <v>1095</v>
      </c>
      <c r="D93" s="492" t="s">
        <v>1042</v>
      </c>
      <c r="E93" s="493"/>
      <c r="F93" s="493"/>
      <c r="G93" s="178" t="s">
        <v>76</v>
      </c>
      <c r="H93" s="45">
        <v>1.22</v>
      </c>
      <c r="I93" s="69">
        <v>1</v>
      </c>
      <c r="J93" s="70">
        <v>5486</v>
      </c>
      <c r="K93" s="70">
        <v>5486</v>
      </c>
      <c r="L93" s="46">
        <v>0</v>
      </c>
      <c r="M93" s="40">
        <f t="shared" si="12"/>
        <v>6.69292</v>
      </c>
      <c r="N93" s="88">
        <f t="shared" si="13"/>
        <v>6.7</v>
      </c>
      <c r="O93" s="96"/>
      <c r="R93" s="181">
        <v>6.7</v>
      </c>
    </row>
    <row r="94" spans="1:18" s="181" customFormat="1" ht="185.1" customHeight="1" thickBot="1" x14ac:dyDescent="1.3">
      <c r="A94" s="36"/>
      <c r="B94" s="42">
        <v>88</v>
      </c>
      <c r="C94" s="556"/>
      <c r="D94" s="492" t="s">
        <v>1043</v>
      </c>
      <c r="E94" s="493"/>
      <c r="F94" s="493"/>
      <c r="G94" s="178" t="s">
        <v>76</v>
      </c>
      <c r="H94" s="45">
        <v>1.22</v>
      </c>
      <c r="I94" s="72">
        <v>1</v>
      </c>
      <c r="J94" s="70">
        <v>5486</v>
      </c>
      <c r="K94" s="70">
        <v>5486</v>
      </c>
      <c r="L94" s="46">
        <v>0</v>
      </c>
      <c r="M94" s="40">
        <f t="shared" si="12"/>
        <v>6.69292</v>
      </c>
      <c r="N94" s="88">
        <f t="shared" si="13"/>
        <v>6.7</v>
      </c>
      <c r="O94" s="96"/>
      <c r="R94" s="181">
        <v>6.7</v>
      </c>
    </row>
    <row r="95" spans="1:18" s="181" customFormat="1" ht="185.1" customHeight="1" thickBot="1" x14ac:dyDescent="1.3">
      <c r="A95" s="36"/>
      <c r="B95" s="42">
        <v>89</v>
      </c>
      <c r="C95" s="556"/>
      <c r="D95" s="492" t="s">
        <v>1096</v>
      </c>
      <c r="E95" s="493"/>
      <c r="F95" s="493"/>
      <c r="G95" s="178" t="s">
        <v>35</v>
      </c>
      <c r="H95" s="45">
        <v>0.94399999999999995</v>
      </c>
      <c r="I95" s="72">
        <v>1</v>
      </c>
      <c r="J95" s="70">
        <v>1629</v>
      </c>
      <c r="K95" s="70">
        <v>1629</v>
      </c>
      <c r="L95" s="46">
        <v>0</v>
      </c>
      <c r="M95" s="40">
        <f t="shared" si="12"/>
        <v>1.5377759999999998</v>
      </c>
      <c r="N95" s="88">
        <f t="shared" si="13"/>
        <v>1.5</v>
      </c>
      <c r="O95" s="96"/>
      <c r="R95" s="181">
        <v>1.54</v>
      </c>
    </row>
    <row r="96" spans="1:18" s="181" customFormat="1" ht="185.1" customHeight="1" thickBot="1" x14ac:dyDescent="1.3">
      <c r="A96" s="36"/>
      <c r="B96" s="42">
        <v>90</v>
      </c>
      <c r="C96" s="556"/>
      <c r="D96" s="492" t="s">
        <v>1097</v>
      </c>
      <c r="E96" s="493"/>
      <c r="F96" s="493"/>
      <c r="G96" s="178" t="s">
        <v>35</v>
      </c>
      <c r="H96" s="45">
        <v>0.94399999999999995</v>
      </c>
      <c r="I96" s="72">
        <v>2</v>
      </c>
      <c r="J96" s="70">
        <v>2948</v>
      </c>
      <c r="K96" s="70">
        <v>2771</v>
      </c>
      <c r="L96" s="46">
        <v>0</v>
      </c>
      <c r="M96" s="40">
        <f t="shared" si="12"/>
        <v>2.6158239999999999</v>
      </c>
      <c r="N96" s="88">
        <f t="shared" si="13"/>
        <v>5.2</v>
      </c>
      <c r="O96" s="96"/>
      <c r="R96" s="181">
        <v>5.2399999999999993</v>
      </c>
    </row>
    <row r="97" spans="1:19" s="191" customFormat="1" ht="185.1" customHeight="1" thickBot="1" x14ac:dyDescent="1.3">
      <c r="A97" s="36"/>
      <c r="B97" s="42">
        <v>91</v>
      </c>
      <c r="C97" s="565" t="s">
        <v>1098</v>
      </c>
      <c r="D97" s="561" t="s">
        <v>1099</v>
      </c>
      <c r="E97" s="561"/>
      <c r="F97" s="561"/>
      <c r="G97" s="178" t="s">
        <v>76</v>
      </c>
      <c r="H97" s="178">
        <v>1.22</v>
      </c>
      <c r="I97" s="178">
        <v>1</v>
      </c>
      <c r="J97" s="177">
        <v>4586</v>
      </c>
      <c r="K97" s="177">
        <v>4586</v>
      </c>
      <c r="L97" s="46">
        <v>0</v>
      </c>
      <c r="M97" s="40">
        <f t="shared" si="12"/>
        <v>5.5949200000000001</v>
      </c>
      <c r="N97" s="88">
        <f t="shared" ref="N97:N100" si="14">ROUNDUP(M97*I97-I97*L97,1)</f>
        <v>5.6</v>
      </c>
      <c r="O97" s="96"/>
      <c r="S97" s="182" t="s">
        <v>1064</v>
      </c>
    </row>
    <row r="98" spans="1:19" s="191" customFormat="1" ht="185.1" customHeight="1" thickBot="1" x14ac:dyDescent="1.3">
      <c r="A98" s="36"/>
      <c r="B98" s="42">
        <v>92</v>
      </c>
      <c r="C98" s="566"/>
      <c r="D98" s="561" t="s">
        <v>1100</v>
      </c>
      <c r="E98" s="561"/>
      <c r="F98" s="561"/>
      <c r="G98" s="178" t="s">
        <v>76</v>
      </c>
      <c r="H98" s="178">
        <v>1.22</v>
      </c>
      <c r="I98" s="178">
        <v>1</v>
      </c>
      <c r="J98" s="177">
        <v>4586</v>
      </c>
      <c r="K98" s="177">
        <v>4586</v>
      </c>
      <c r="L98" s="46">
        <v>0</v>
      </c>
      <c r="M98" s="40">
        <f t="shared" si="12"/>
        <v>5.5949200000000001</v>
      </c>
      <c r="N98" s="88">
        <f t="shared" si="14"/>
        <v>5.6</v>
      </c>
      <c r="O98" s="96"/>
      <c r="S98" s="182" t="s">
        <v>1064</v>
      </c>
    </row>
    <row r="99" spans="1:19" s="96" customFormat="1" ht="185.1" customHeight="1" thickBot="1" x14ac:dyDescent="1.3">
      <c r="B99" s="42">
        <v>93</v>
      </c>
      <c r="C99" s="566"/>
      <c r="D99" s="488" t="s">
        <v>1101</v>
      </c>
      <c r="E99" s="489"/>
      <c r="F99" s="490"/>
      <c r="G99" s="176" t="s">
        <v>97</v>
      </c>
      <c r="H99" s="102">
        <v>0.93400000000000005</v>
      </c>
      <c r="I99" s="101">
        <v>1</v>
      </c>
      <c r="J99" s="100">
        <v>2171</v>
      </c>
      <c r="K99" s="70">
        <v>2060</v>
      </c>
      <c r="L99" s="99">
        <v>0</v>
      </c>
      <c r="M99" s="40">
        <f t="shared" si="12"/>
        <v>1.9240400000000002</v>
      </c>
      <c r="N99" s="97">
        <f t="shared" si="14"/>
        <v>2</v>
      </c>
    </row>
    <row r="100" spans="1:19" s="96" customFormat="1" ht="185.1" customHeight="1" thickBot="1" x14ac:dyDescent="1.3">
      <c r="B100" s="42">
        <v>94</v>
      </c>
      <c r="C100" s="566"/>
      <c r="D100" s="488" t="s">
        <v>1102</v>
      </c>
      <c r="E100" s="489"/>
      <c r="F100" s="490"/>
      <c r="G100" s="176" t="s">
        <v>97</v>
      </c>
      <c r="H100" s="102">
        <v>0.93400000000000005</v>
      </c>
      <c r="I100" s="101">
        <v>2</v>
      </c>
      <c r="J100" s="100">
        <v>2330</v>
      </c>
      <c r="K100" s="100">
        <v>2199</v>
      </c>
      <c r="L100" s="99">
        <v>0</v>
      </c>
      <c r="M100" s="40">
        <f t="shared" si="12"/>
        <v>2.0538660000000002</v>
      </c>
      <c r="N100" s="97">
        <f t="shared" si="14"/>
        <v>4.1999999999999993</v>
      </c>
    </row>
    <row r="101" spans="1:19" s="50" customFormat="1" ht="201" customHeight="1" thickBot="1" x14ac:dyDescent="1.1000000000000001">
      <c r="B101" s="458" t="s">
        <v>30</v>
      </c>
      <c r="C101" s="459"/>
      <c r="D101" s="459"/>
      <c r="E101" s="459"/>
      <c r="F101" s="459"/>
      <c r="G101" s="459"/>
      <c r="H101" s="459"/>
      <c r="I101" s="459"/>
      <c r="J101" s="459"/>
      <c r="K101" s="459"/>
      <c r="L101" s="459"/>
      <c r="M101" s="460"/>
      <c r="N101" s="95">
        <f>SUM(N7:N100)</f>
        <v>594.70000000000027</v>
      </c>
    </row>
    <row r="102" spans="1:19" s="50" customFormat="1" ht="221.25" customHeight="1" thickBot="1" x14ac:dyDescent="1.1000000000000001">
      <c r="B102" s="513" t="s">
        <v>53</v>
      </c>
      <c r="C102" s="513"/>
      <c r="D102" s="513"/>
      <c r="E102" s="513"/>
      <c r="F102" s="513"/>
      <c r="G102" s="513"/>
      <c r="H102" s="513"/>
      <c r="I102" s="513"/>
      <c r="J102" s="513"/>
      <c r="K102" s="513"/>
      <c r="L102" s="513"/>
      <c r="M102" s="513"/>
      <c r="N102" s="88">
        <f>ROUNDUP(N101*2,1)</f>
        <v>1189.4000000000001</v>
      </c>
    </row>
    <row r="103" spans="1:19" s="179" customFormat="1" ht="174.95" customHeight="1" x14ac:dyDescent="0.25">
      <c r="B103" s="422" t="s">
        <v>320</v>
      </c>
      <c r="C103" s="422"/>
      <c r="D103" s="422"/>
      <c r="E103" s="422"/>
      <c r="F103" s="422"/>
      <c r="G103" s="422"/>
      <c r="H103" s="422"/>
      <c r="I103" s="422" t="s">
        <v>319</v>
      </c>
      <c r="J103" s="422"/>
      <c r="K103" s="422"/>
      <c r="L103" s="422"/>
      <c r="M103" s="422"/>
      <c r="N103" s="422"/>
    </row>
    <row r="104" spans="1:19" s="51" customFormat="1" ht="409.5" customHeight="1" thickBot="1" x14ac:dyDescent="1.1499999999999999">
      <c r="B104" s="423"/>
      <c r="C104" s="423"/>
      <c r="D104" s="423"/>
      <c r="E104" s="423"/>
      <c r="F104" s="423"/>
      <c r="G104" s="423"/>
      <c r="H104" s="423"/>
      <c r="I104" s="423"/>
      <c r="J104" s="423"/>
      <c r="K104" s="423"/>
      <c r="L104" s="423"/>
      <c r="M104" s="423"/>
      <c r="N104" s="423"/>
    </row>
    <row r="105" spans="1:19" s="58" customFormat="1" ht="174.95" customHeight="1" thickBot="1" x14ac:dyDescent="1.1499999999999999">
      <c r="B105" s="53" t="s">
        <v>45</v>
      </c>
      <c r="C105" s="54"/>
      <c r="D105" s="54"/>
      <c r="E105" s="54"/>
      <c r="F105" s="54"/>
      <c r="G105" s="54"/>
      <c r="H105" s="54"/>
      <c r="I105" s="54"/>
      <c r="J105" s="54"/>
      <c r="K105" s="54"/>
      <c r="L105" s="54"/>
      <c r="M105" s="54"/>
      <c r="N105" s="55"/>
      <c r="O105" s="56"/>
      <c r="P105" s="68"/>
      <c r="Q105" s="35"/>
      <c r="R105" s="35"/>
    </row>
    <row r="106" spans="1:19" s="51" customFormat="1" ht="174.95" customHeight="1" x14ac:dyDescent="1.1000000000000001"/>
  </sheetData>
  <mergeCells count="127">
    <mergeCell ref="B103:H104"/>
    <mergeCell ref="I103:N104"/>
    <mergeCell ref="B102:M102"/>
    <mergeCell ref="C97:C100"/>
    <mergeCell ref="D97:F97"/>
    <mergeCell ref="D98:F98"/>
    <mergeCell ref="D99:F99"/>
    <mergeCell ref="D100:F100"/>
    <mergeCell ref="B101:M101"/>
    <mergeCell ref="C89:C92"/>
    <mergeCell ref="D89:F89"/>
    <mergeCell ref="D90:F90"/>
    <mergeCell ref="D91:F91"/>
    <mergeCell ref="D92:F92"/>
    <mergeCell ref="C93:C96"/>
    <mergeCell ref="D93:F93"/>
    <mergeCell ref="D94:F94"/>
    <mergeCell ref="D95:F95"/>
    <mergeCell ref="D96:F96"/>
    <mergeCell ref="C81:C83"/>
    <mergeCell ref="D81:F81"/>
    <mergeCell ref="D82:F82"/>
    <mergeCell ref="D83:F83"/>
    <mergeCell ref="C84:F84"/>
    <mergeCell ref="C85:C88"/>
    <mergeCell ref="D85:F85"/>
    <mergeCell ref="D86:F86"/>
    <mergeCell ref="D87:F87"/>
    <mergeCell ref="D88:F88"/>
    <mergeCell ref="C74:C77"/>
    <mergeCell ref="D74:F74"/>
    <mergeCell ref="D75:F75"/>
    <mergeCell ref="D76:F76"/>
    <mergeCell ref="D77:F77"/>
    <mergeCell ref="C78:C80"/>
    <mergeCell ref="D78:F78"/>
    <mergeCell ref="D79:F79"/>
    <mergeCell ref="D80:F80"/>
    <mergeCell ref="C69:C73"/>
    <mergeCell ref="D69:F69"/>
    <mergeCell ref="D70:F70"/>
    <mergeCell ref="D71:F71"/>
    <mergeCell ref="D72:F72"/>
    <mergeCell ref="D73:F73"/>
    <mergeCell ref="C62:C65"/>
    <mergeCell ref="D62:F62"/>
    <mergeCell ref="D63:F63"/>
    <mergeCell ref="D64:F64"/>
    <mergeCell ref="D65:F65"/>
    <mergeCell ref="C66:C68"/>
    <mergeCell ref="D66:F66"/>
    <mergeCell ref="D67:F67"/>
    <mergeCell ref="D68:F68"/>
    <mergeCell ref="C54:C57"/>
    <mergeCell ref="D54:F54"/>
    <mergeCell ref="D55:F55"/>
    <mergeCell ref="D56:F56"/>
    <mergeCell ref="D57:F57"/>
    <mergeCell ref="C58:C61"/>
    <mergeCell ref="D58:F58"/>
    <mergeCell ref="D59:F59"/>
    <mergeCell ref="D60:F60"/>
    <mergeCell ref="D61:F61"/>
    <mergeCell ref="C49:C53"/>
    <mergeCell ref="D49:F49"/>
    <mergeCell ref="D50:F50"/>
    <mergeCell ref="D51:F51"/>
    <mergeCell ref="D52:F52"/>
    <mergeCell ref="D53:F53"/>
    <mergeCell ref="C41:C44"/>
    <mergeCell ref="D41:F41"/>
    <mergeCell ref="D42:F42"/>
    <mergeCell ref="D43:F43"/>
    <mergeCell ref="D44:F44"/>
    <mergeCell ref="C45:C48"/>
    <mergeCell ref="D45:F45"/>
    <mergeCell ref="D46:F46"/>
    <mergeCell ref="D47:F47"/>
    <mergeCell ref="D48:F48"/>
    <mergeCell ref="C33:C36"/>
    <mergeCell ref="D33:F33"/>
    <mergeCell ref="D34:F34"/>
    <mergeCell ref="D35:F35"/>
    <mergeCell ref="D36:F36"/>
    <mergeCell ref="C37:C40"/>
    <mergeCell ref="D37:F37"/>
    <mergeCell ref="D38:F38"/>
    <mergeCell ref="D39:F39"/>
    <mergeCell ref="D40:F40"/>
    <mergeCell ref="D28:F28"/>
    <mergeCell ref="C29:C32"/>
    <mergeCell ref="D29:F29"/>
    <mergeCell ref="D30:F30"/>
    <mergeCell ref="D31:F31"/>
    <mergeCell ref="D32:F32"/>
    <mergeCell ref="C20:C23"/>
    <mergeCell ref="D20:F20"/>
    <mergeCell ref="D21:F21"/>
    <mergeCell ref="D22:F22"/>
    <mergeCell ref="D23:F23"/>
    <mergeCell ref="C24:C28"/>
    <mergeCell ref="D24:F24"/>
    <mergeCell ref="D25:F25"/>
    <mergeCell ref="D26:F26"/>
    <mergeCell ref="D27:F27"/>
    <mergeCell ref="B2:F3"/>
    <mergeCell ref="G2:K3"/>
    <mergeCell ref="L2:N3"/>
    <mergeCell ref="B4:N4"/>
    <mergeCell ref="B5:N5"/>
    <mergeCell ref="C6:G6"/>
    <mergeCell ref="C15:C19"/>
    <mergeCell ref="D15:F15"/>
    <mergeCell ref="D16:F16"/>
    <mergeCell ref="D17:F17"/>
    <mergeCell ref="D18:F18"/>
    <mergeCell ref="D19:F19"/>
    <mergeCell ref="C7:C10"/>
    <mergeCell ref="D7:F7"/>
    <mergeCell ref="D8:F8"/>
    <mergeCell ref="D9:F9"/>
    <mergeCell ref="D10:F10"/>
    <mergeCell ref="C11:C14"/>
    <mergeCell ref="D11:F11"/>
    <mergeCell ref="D12:F12"/>
    <mergeCell ref="D13:F13"/>
    <mergeCell ref="D14:F14"/>
  </mergeCells>
  <printOptions horizontalCentered="1"/>
  <pageMargins left="0.25" right="0.25" top="1" bottom="1" header="0.5" footer="0.255"/>
  <pageSetup paperSize="9" scale="10" orientation="portrait" r:id="rId1"/>
  <rowBreaks count="2" manualBreakCount="2">
    <brk id="36" max="14" man="1"/>
    <brk id="73" max="14" man="1"/>
  </rowBreaks>
  <drawing r:id="rId2"/>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9" tint="-0.499984740745262"/>
    <pageSetUpPr fitToPage="1"/>
  </sheetPr>
  <dimension ref="B1:O35"/>
  <sheetViews>
    <sheetView rightToLeft="1" view="pageBreakPreview"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1132</v>
      </c>
      <c r="G11" s="332"/>
      <c r="H11" s="332"/>
      <c r="I11" s="333"/>
      <c r="J11" s="331" t="s">
        <v>1141</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174</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827</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1131</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15.75" customHeight="1" thickBot="1" x14ac:dyDescent="0.3">
      <c r="B27" s="398"/>
      <c r="C27" s="401"/>
      <c r="D27" s="402"/>
      <c r="E27" s="401"/>
      <c r="F27" s="402"/>
      <c r="G27" s="402"/>
      <c r="H27" s="404"/>
      <c r="I27" s="401"/>
      <c r="J27" s="404"/>
      <c r="K27" s="401"/>
      <c r="L27" s="402"/>
      <c r="M27" s="404"/>
    </row>
    <row r="28" spans="2:15" ht="36" customHeight="1" x14ac:dyDescent="0.25">
      <c r="B28" s="405">
        <v>21</v>
      </c>
      <c r="C28" s="312">
        <v>641903122</v>
      </c>
      <c r="D28" s="313"/>
      <c r="E28" s="322" t="s">
        <v>828</v>
      </c>
      <c r="F28" s="323"/>
      <c r="G28" s="323"/>
      <c r="H28" s="324"/>
      <c r="I28" s="318" t="s">
        <v>1130</v>
      </c>
      <c r="J28" s="319"/>
      <c r="K28" s="322" t="s">
        <v>16</v>
      </c>
      <c r="L28" s="323"/>
      <c r="M28" s="324"/>
    </row>
    <row r="29" spans="2:15" ht="57" customHeight="1" thickBot="1" x14ac:dyDescent="0.3">
      <c r="B29" s="406"/>
      <c r="C29" s="314"/>
      <c r="D29" s="315"/>
      <c r="E29" s="328"/>
      <c r="F29" s="329"/>
      <c r="G29" s="329"/>
      <c r="H29" s="330"/>
      <c r="I29" s="320"/>
      <c r="J29" s="321"/>
      <c r="K29" s="328"/>
      <c r="L29" s="329"/>
      <c r="M29" s="330"/>
      <c r="O29" s="108"/>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5.5" customHeight="1" thickBot="1" x14ac:dyDescent="0.3">
      <c r="B35" s="370" t="s">
        <v>47</v>
      </c>
      <c r="C35" s="371"/>
      <c r="D35" s="371"/>
      <c r="E35" s="371"/>
      <c r="F35" s="371"/>
      <c r="G35" s="371"/>
      <c r="H35" s="371"/>
      <c r="I35" s="371"/>
      <c r="J35" s="371"/>
      <c r="K35" s="371"/>
      <c r="L35" s="371"/>
      <c r="M35" s="372"/>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1693697"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693697" r:id="rId4"/>
      </mc:Fallback>
    </mc:AlternateContent>
  </oleObjects>
  <mc:AlternateContent xmlns:mc="http://schemas.openxmlformats.org/markup-compatibility/2006">
    <mc:Choice Requires="x14">
      <controls>
        <mc:AlternateContent xmlns:mc="http://schemas.openxmlformats.org/markup-compatibility/2006">
          <mc:Choice Requires="x14">
            <control shapeId="1693698"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1693699"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1693700"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1693701"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1693702"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9" tint="-0.249977111117893"/>
  </sheetPr>
  <dimension ref="A1:AU106"/>
  <sheetViews>
    <sheetView rightToLeft="1" view="pageBreakPreview" topLeftCell="A14" zoomScale="10" zoomScaleNormal="100" zoomScaleSheetLayoutView="10" workbookViewId="0">
      <selection activeCell="B4" sqref="B4:N4"/>
    </sheetView>
  </sheetViews>
  <sheetFormatPr defaultRowHeight="23.25" x14ac:dyDescent="0.35"/>
  <cols>
    <col min="2" max="2" width="25.7109375" customWidth="1"/>
    <col min="3" max="3" width="32" customWidth="1"/>
    <col min="4" max="4" width="20.42578125" customWidth="1"/>
    <col min="5" max="5" width="44.5703125"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19" max="19" width="75.5703125" customWidth="1"/>
    <col min="23" max="23" width="0.85546875" customWidth="1"/>
    <col min="24" max="25" width="9.140625" hidden="1" customWidth="1"/>
    <col min="26" max="26" width="21.42578125" customWidth="1"/>
  </cols>
  <sheetData>
    <row r="1" spans="1:47" ht="24" thickBot="1" x14ac:dyDescent="0.4"/>
    <row r="2" spans="1:47" ht="234" customHeight="1" x14ac:dyDescent="0.25">
      <c r="B2" s="440"/>
      <c r="C2" s="440"/>
      <c r="D2" s="440"/>
      <c r="E2" s="440"/>
      <c r="F2" s="440"/>
      <c r="G2" s="520" t="s">
        <v>1121</v>
      </c>
      <c r="H2" s="520"/>
      <c r="I2" s="520"/>
      <c r="J2" s="520"/>
      <c r="K2" s="520"/>
      <c r="L2" s="440"/>
      <c r="M2" s="440"/>
      <c r="N2" s="440"/>
    </row>
    <row r="3" spans="1:47" ht="409.6" customHeight="1" thickBot="1" x14ac:dyDescent="0.3">
      <c r="B3" s="441"/>
      <c r="C3" s="441"/>
      <c r="D3" s="441"/>
      <c r="E3" s="441"/>
      <c r="F3" s="441"/>
      <c r="G3" s="521"/>
      <c r="H3" s="521"/>
      <c r="I3" s="521"/>
      <c r="J3" s="521"/>
      <c r="K3" s="521"/>
      <c r="L3" s="441"/>
      <c r="M3" s="441"/>
      <c r="N3" s="441"/>
    </row>
    <row r="4" spans="1:47" ht="218.25" customHeight="1" thickBot="1" x14ac:dyDescent="0.3">
      <c r="B4" s="523" t="s">
        <v>55</v>
      </c>
      <c r="C4" s="524"/>
      <c r="D4" s="524"/>
      <c r="E4" s="524"/>
      <c r="F4" s="524"/>
      <c r="G4" s="524"/>
      <c r="H4" s="524"/>
      <c r="I4" s="524"/>
      <c r="J4" s="524"/>
      <c r="K4" s="524"/>
      <c r="L4" s="524"/>
      <c r="M4" s="524"/>
      <c r="N4" s="525"/>
      <c r="V4" s="6"/>
      <c r="W4" s="6"/>
      <c r="X4" s="6"/>
      <c r="Y4" s="6"/>
      <c r="Z4" s="6"/>
      <c r="AA4" s="6"/>
      <c r="AB4" s="6"/>
      <c r="AC4" s="6"/>
      <c r="AD4" s="6"/>
      <c r="AE4" s="6"/>
      <c r="AF4" s="6"/>
      <c r="AG4" s="6"/>
      <c r="AH4" s="6"/>
      <c r="AI4" s="6"/>
      <c r="AJ4" s="6"/>
      <c r="AK4" s="6"/>
      <c r="AL4" s="6"/>
      <c r="AM4" s="6"/>
      <c r="AN4" s="6"/>
      <c r="AO4" s="6"/>
      <c r="AP4" s="6"/>
      <c r="AQ4" s="6"/>
      <c r="AR4" s="6"/>
      <c r="AS4" s="6"/>
      <c r="AT4" s="6"/>
      <c r="AU4" s="6"/>
    </row>
    <row r="5" spans="1:47" ht="188.2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1:47" s="35" customFormat="1" ht="203.25" customHeight="1" thickBot="1" x14ac:dyDescent="1.1499999999999999">
      <c r="B6" s="180" t="s">
        <v>9</v>
      </c>
      <c r="C6" s="434" t="s">
        <v>11</v>
      </c>
      <c r="D6" s="435"/>
      <c r="E6" s="435"/>
      <c r="F6" s="435"/>
      <c r="G6" s="436"/>
      <c r="H6" s="180" t="s">
        <v>122</v>
      </c>
      <c r="I6" s="180" t="s">
        <v>23</v>
      </c>
      <c r="J6" s="180" t="s">
        <v>24</v>
      </c>
      <c r="K6" s="180" t="s">
        <v>121</v>
      </c>
      <c r="L6" s="180" t="s">
        <v>183</v>
      </c>
      <c r="M6" s="180" t="s">
        <v>181</v>
      </c>
      <c r="N6" s="180" t="s">
        <v>124</v>
      </c>
    </row>
    <row r="7" spans="1:47" s="36" customFormat="1" ht="185.1" customHeight="1" thickBot="1" x14ac:dyDescent="1.3">
      <c r="B7" s="42">
        <v>1</v>
      </c>
      <c r="C7" s="555" t="s">
        <v>1041</v>
      </c>
      <c r="D7" s="492" t="s">
        <v>1042</v>
      </c>
      <c r="E7" s="493"/>
      <c r="F7" s="493"/>
      <c r="G7" s="178" t="s">
        <v>76</v>
      </c>
      <c r="H7" s="45">
        <v>1.22</v>
      </c>
      <c r="I7" s="69">
        <v>1</v>
      </c>
      <c r="J7" s="70">
        <v>5486</v>
      </c>
      <c r="K7" s="70">
        <v>5486</v>
      </c>
      <c r="L7" s="46">
        <v>0</v>
      </c>
      <c r="M7" s="40">
        <f t="shared" ref="M7:M70" si="0">K7*H7/1000</f>
        <v>6.69292</v>
      </c>
      <c r="N7" s="88">
        <f t="shared" ref="N7:N10" si="1">ROUND(M7*I7,1)</f>
        <v>6.7</v>
      </c>
      <c r="O7" s="96"/>
      <c r="R7" s="36">
        <v>6.7</v>
      </c>
    </row>
    <row r="8" spans="1:47" s="36" customFormat="1" ht="185.1" customHeight="1" thickBot="1" x14ac:dyDescent="1.3">
      <c r="B8" s="42">
        <v>2</v>
      </c>
      <c r="C8" s="556"/>
      <c r="D8" s="492" t="s">
        <v>1043</v>
      </c>
      <c r="E8" s="493"/>
      <c r="F8" s="493"/>
      <c r="G8" s="178" t="s">
        <v>76</v>
      </c>
      <c r="H8" s="45">
        <v>1.22</v>
      </c>
      <c r="I8" s="72">
        <v>1</v>
      </c>
      <c r="J8" s="70">
        <v>5486</v>
      </c>
      <c r="K8" s="70">
        <v>5486</v>
      </c>
      <c r="L8" s="46">
        <v>0</v>
      </c>
      <c r="M8" s="40">
        <f t="shared" si="0"/>
        <v>6.69292</v>
      </c>
      <c r="N8" s="88">
        <f t="shared" si="1"/>
        <v>6.7</v>
      </c>
      <c r="O8" s="96"/>
      <c r="R8" s="36">
        <v>6.7</v>
      </c>
    </row>
    <row r="9" spans="1:47" s="36" customFormat="1" ht="185.1" customHeight="1" thickBot="1" x14ac:dyDescent="1.3">
      <c r="B9" s="42">
        <v>3</v>
      </c>
      <c r="C9" s="556"/>
      <c r="D9" s="492" t="s">
        <v>1044</v>
      </c>
      <c r="E9" s="493"/>
      <c r="F9" s="493"/>
      <c r="G9" s="178" t="s">
        <v>35</v>
      </c>
      <c r="H9" s="45">
        <v>0.94399999999999995</v>
      </c>
      <c r="I9" s="72">
        <v>1</v>
      </c>
      <c r="J9" s="70">
        <v>1629</v>
      </c>
      <c r="K9" s="70">
        <v>1629</v>
      </c>
      <c r="L9" s="46">
        <v>0</v>
      </c>
      <c r="M9" s="40">
        <f t="shared" si="0"/>
        <v>1.5377759999999998</v>
      </c>
      <c r="N9" s="88">
        <f t="shared" si="1"/>
        <v>1.5</v>
      </c>
      <c r="O9" s="96"/>
      <c r="R9" s="36">
        <v>1.54</v>
      </c>
    </row>
    <row r="10" spans="1:47" s="36" customFormat="1" ht="185.1" customHeight="1" thickBot="1" x14ac:dyDescent="1.3">
      <c r="B10" s="42">
        <v>4</v>
      </c>
      <c r="C10" s="556"/>
      <c r="D10" s="492" t="s">
        <v>1045</v>
      </c>
      <c r="E10" s="493"/>
      <c r="F10" s="493"/>
      <c r="G10" s="178" t="s">
        <v>35</v>
      </c>
      <c r="H10" s="45">
        <v>0.94399999999999995</v>
      </c>
      <c r="I10" s="72">
        <v>2</v>
      </c>
      <c r="J10" s="70">
        <v>2948</v>
      </c>
      <c r="K10" s="70">
        <v>2771</v>
      </c>
      <c r="L10" s="46">
        <v>0</v>
      </c>
      <c r="M10" s="40">
        <f t="shared" si="0"/>
        <v>2.6158239999999999</v>
      </c>
      <c r="N10" s="88">
        <f t="shared" si="1"/>
        <v>5.2</v>
      </c>
      <c r="O10" s="96"/>
      <c r="R10" s="36">
        <v>5.2399999999999993</v>
      </c>
    </row>
    <row r="11" spans="1:47" s="36" customFormat="1" ht="185.1" customHeight="1" thickBot="1" x14ac:dyDescent="1.3">
      <c r="B11" s="42">
        <v>5</v>
      </c>
      <c r="C11" s="555" t="s">
        <v>1046</v>
      </c>
      <c r="D11" s="561" t="s">
        <v>127</v>
      </c>
      <c r="E11" s="561"/>
      <c r="F11" s="561"/>
      <c r="G11" s="178" t="s">
        <v>27</v>
      </c>
      <c r="H11" s="178">
        <v>1.8280000000000001</v>
      </c>
      <c r="I11" s="38">
        <v>0</v>
      </c>
      <c r="J11" s="177">
        <v>6000</v>
      </c>
      <c r="K11" s="177">
        <v>6000</v>
      </c>
      <c r="L11" s="46">
        <v>0</v>
      </c>
      <c r="M11" s="40">
        <f t="shared" si="0"/>
        <v>10.968</v>
      </c>
      <c r="N11" s="88">
        <f t="shared" ref="N11:N28" si="2">ROUND(M11*I11-I11*L11,1)</f>
        <v>0</v>
      </c>
      <c r="O11" s="96"/>
    </row>
    <row r="12" spans="1:47" s="36" customFormat="1" ht="185.1" customHeight="1" thickBot="1" x14ac:dyDescent="1.3">
      <c r="B12" s="42">
        <v>6</v>
      </c>
      <c r="C12" s="556"/>
      <c r="D12" s="561" t="s">
        <v>1047</v>
      </c>
      <c r="E12" s="561"/>
      <c r="F12" s="561"/>
      <c r="G12" s="178" t="s">
        <v>35</v>
      </c>
      <c r="H12" s="178">
        <v>0.94399999999999995</v>
      </c>
      <c r="I12" s="178">
        <v>2</v>
      </c>
      <c r="J12" s="177">
        <v>2046</v>
      </c>
      <c r="K12" s="177">
        <v>1947</v>
      </c>
      <c r="L12" s="46">
        <v>0</v>
      </c>
      <c r="M12" s="40">
        <f t="shared" si="0"/>
        <v>1.8379679999999998</v>
      </c>
      <c r="N12" s="88">
        <f t="shared" si="2"/>
        <v>3.7</v>
      </c>
      <c r="O12" s="96"/>
    </row>
    <row r="13" spans="1:47" s="36" customFormat="1" ht="185.1" customHeight="1" thickBot="1" x14ac:dyDescent="1.3">
      <c r="B13" s="42">
        <v>7</v>
      </c>
      <c r="C13" s="556"/>
      <c r="D13" s="561" t="s">
        <v>966</v>
      </c>
      <c r="E13" s="561"/>
      <c r="F13" s="561"/>
      <c r="G13" s="178" t="s">
        <v>35</v>
      </c>
      <c r="H13" s="178">
        <v>0.94399999999999995</v>
      </c>
      <c r="I13" s="178">
        <v>2</v>
      </c>
      <c r="J13" s="177">
        <v>1510</v>
      </c>
      <c r="K13" s="177">
        <v>1510</v>
      </c>
      <c r="L13" s="46">
        <v>0</v>
      </c>
      <c r="M13" s="40">
        <f t="shared" si="0"/>
        <v>1.4254399999999998</v>
      </c>
      <c r="N13" s="88">
        <f t="shared" si="2"/>
        <v>2.9</v>
      </c>
      <c r="O13" s="96"/>
    </row>
    <row r="14" spans="1:47" s="36" customFormat="1" ht="185.1" customHeight="1" thickBot="1" x14ac:dyDescent="1.3">
      <c r="B14" s="42">
        <v>8</v>
      </c>
      <c r="C14" s="559"/>
      <c r="D14" s="561" t="s">
        <v>967</v>
      </c>
      <c r="E14" s="561"/>
      <c r="F14" s="561"/>
      <c r="G14" s="178" t="s">
        <v>29</v>
      </c>
      <c r="H14" s="178">
        <v>1.284</v>
      </c>
      <c r="I14" s="178">
        <v>0</v>
      </c>
      <c r="J14" s="177">
        <v>1510</v>
      </c>
      <c r="K14" s="177">
        <v>1510</v>
      </c>
      <c r="L14" s="46">
        <v>0</v>
      </c>
      <c r="M14" s="40">
        <f t="shared" si="0"/>
        <v>1.9388400000000001</v>
      </c>
      <c r="N14" s="88">
        <f t="shared" si="2"/>
        <v>0</v>
      </c>
      <c r="O14" s="96"/>
    </row>
    <row r="15" spans="1:47" s="181" customFormat="1" ht="185.1" customHeight="1" thickBot="1" x14ac:dyDescent="1.3">
      <c r="A15" s="36"/>
      <c r="B15" s="42">
        <v>9</v>
      </c>
      <c r="C15" s="555" t="s">
        <v>573</v>
      </c>
      <c r="D15" s="561" t="s">
        <v>572</v>
      </c>
      <c r="E15" s="561"/>
      <c r="F15" s="561"/>
      <c r="G15" s="178" t="s">
        <v>76</v>
      </c>
      <c r="H15" s="178">
        <v>1.22</v>
      </c>
      <c r="I15" s="178">
        <v>1</v>
      </c>
      <c r="J15" s="177">
        <v>4586</v>
      </c>
      <c r="K15" s="177">
        <v>4586</v>
      </c>
      <c r="L15" s="46">
        <v>0</v>
      </c>
      <c r="M15" s="40">
        <f t="shared" si="0"/>
        <v>5.5949200000000001</v>
      </c>
      <c r="N15" s="88">
        <f t="shared" si="2"/>
        <v>5.6</v>
      </c>
      <c r="O15" s="96"/>
      <c r="S15" s="182" t="s">
        <v>1048</v>
      </c>
    </row>
    <row r="16" spans="1:47" s="181" customFormat="1" ht="185.1" customHeight="1" thickBot="1" x14ac:dyDescent="1.3">
      <c r="A16" s="36"/>
      <c r="B16" s="42">
        <v>10</v>
      </c>
      <c r="C16" s="556"/>
      <c r="D16" s="561" t="s">
        <v>273</v>
      </c>
      <c r="E16" s="561"/>
      <c r="F16" s="561"/>
      <c r="G16" s="178" t="s">
        <v>76</v>
      </c>
      <c r="H16" s="178">
        <v>1.22</v>
      </c>
      <c r="I16" s="178">
        <v>1</v>
      </c>
      <c r="J16" s="177">
        <v>4586</v>
      </c>
      <c r="K16" s="177">
        <v>4586</v>
      </c>
      <c r="L16" s="46">
        <v>0</v>
      </c>
      <c r="M16" s="40">
        <f t="shared" si="0"/>
        <v>5.5949200000000001</v>
      </c>
      <c r="N16" s="88">
        <f t="shared" si="2"/>
        <v>5.6</v>
      </c>
      <c r="O16" s="96"/>
      <c r="S16" s="182" t="s">
        <v>1048</v>
      </c>
    </row>
    <row r="17" spans="2:18" s="190" customFormat="1" ht="185.1" customHeight="1" thickBot="1" x14ac:dyDescent="1.3">
      <c r="B17" s="42">
        <v>11</v>
      </c>
      <c r="C17" s="556"/>
      <c r="D17" s="562" t="s">
        <v>571</v>
      </c>
      <c r="E17" s="563"/>
      <c r="F17" s="563"/>
      <c r="G17" s="183" t="s">
        <v>35</v>
      </c>
      <c r="H17" s="184">
        <v>0.94399999999999995</v>
      </c>
      <c r="I17" s="185">
        <v>1</v>
      </c>
      <c r="J17" s="186">
        <v>2330</v>
      </c>
      <c r="K17" s="186">
        <v>2199</v>
      </c>
      <c r="L17" s="187">
        <v>0</v>
      </c>
      <c r="M17" s="188">
        <f t="shared" si="0"/>
        <v>2.0758559999999999</v>
      </c>
      <c r="N17" s="189">
        <f t="shared" si="2"/>
        <v>2.1</v>
      </c>
      <c r="O17" s="96"/>
    </row>
    <row r="18" spans="2:18" s="36" customFormat="1" ht="185.1" customHeight="1" thickBot="1" x14ac:dyDescent="1.3">
      <c r="B18" s="42">
        <v>12</v>
      </c>
      <c r="C18" s="556"/>
      <c r="D18" s="492" t="s">
        <v>570</v>
      </c>
      <c r="E18" s="493"/>
      <c r="F18" s="493"/>
      <c r="G18" s="178" t="s">
        <v>35</v>
      </c>
      <c r="H18" s="45">
        <v>0.94399999999999995</v>
      </c>
      <c r="I18" s="72">
        <v>1</v>
      </c>
      <c r="J18" s="70">
        <v>2212</v>
      </c>
      <c r="K18" s="70">
        <v>2095</v>
      </c>
      <c r="L18" s="46">
        <v>0</v>
      </c>
      <c r="M18" s="40">
        <f t="shared" si="0"/>
        <v>1.9776799999999999</v>
      </c>
      <c r="N18" s="88">
        <f t="shared" si="2"/>
        <v>2</v>
      </c>
      <c r="O18" s="96"/>
    </row>
    <row r="19" spans="2:18" s="36" customFormat="1" ht="185.1" customHeight="1" thickBot="1" x14ac:dyDescent="1.3">
      <c r="B19" s="42">
        <v>13</v>
      </c>
      <c r="C19" s="559"/>
      <c r="D19" s="492" t="s">
        <v>569</v>
      </c>
      <c r="E19" s="493"/>
      <c r="F19" s="493"/>
      <c r="G19" s="178" t="s">
        <v>35</v>
      </c>
      <c r="H19" s="45">
        <v>0.94399999999999995</v>
      </c>
      <c r="I19" s="72">
        <v>1</v>
      </c>
      <c r="J19" s="70">
        <v>2237</v>
      </c>
      <c r="K19" s="70">
        <v>2117</v>
      </c>
      <c r="L19" s="46">
        <v>0</v>
      </c>
      <c r="M19" s="40">
        <f t="shared" si="0"/>
        <v>1.9984479999999998</v>
      </c>
      <c r="N19" s="88">
        <f t="shared" si="2"/>
        <v>2</v>
      </c>
      <c r="O19" s="96"/>
    </row>
    <row r="20" spans="2:18" s="36" customFormat="1" ht="185.1" customHeight="1" thickBot="1" x14ac:dyDescent="1.3">
      <c r="B20" s="42">
        <v>14</v>
      </c>
      <c r="C20" s="555" t="s">
        <v>1049</v>
      </c>
      <c r="D20" s="561" t="s">
        <v>127</v>
      </c>
      <c r="E20" s="561"/>
      <c r="F20" s="561"/>
      <c r="G20" s="178" t="s">
        <v>27</v>
      </c>
      <c r="H20" s="178">
        <v>1.8280000000000001</v>
      </c>
      <c r="I20" s="38">
        <v>0</v>
      </c>
      <c r="J20" s="177">
        <v>6000</v>
      </c>
      <c r="K20" s="177">
        <v>6000</v>
      </c>
      <c r="L20" s="46">
        <v>0</v>
      </c>
      <c r="M20" s="40">
        <f t="shared" si="0"/>
        <v>10.968</v>
      </c>
      <c r="N20" s="88">
        <f t="shared" si="2"/>
        <v>0</v>
      </c>
      <c r="O20" s="96"/>
    </row>
    <row r="21" spans="2:18" s="36" customFormat="1" ht="185.1" customHeight="1" thickBot="1" x14ac:dyDescent="1.3">
      <c r="B21" s="42">
        <v>15</v>
      </c>
      <c r="C21" s="556"/>
      <c r="D21" s="561" t="s">
        <v>940</v>
      </c>
      <c r="E21" s="561"/>
      <c r="F21" s="561"/>
      <c r="G21" s="178" t="s">
        <v>35</v>
      </c>
      <c r="H21" s="178">
        <v>0.94399999999999995</v>
      </c>
      <c r="I21" s="178">
        <v>2</v>
      </c>
      <c r="J21" s="177">
        <v>2383</v>
      </c>
      <c r="K21" s="177">
        <v>2238</v>
      </c>
      <c r="L21" s="46">
        <v>0</v>
      </c>
      <c r="M21" s="40">
        <f t="shared" si="0"/>
        <v>2.1126719999999999</v>
      </c>
      <c r="N21" s="88">
        <f t="shared" si="2"/>
        <v>4.2</v>
      </c>
      <c r="O21" s="96"/>
    </row>
    <row r="22" spans="2:18" s="36" customFormat="1" ht="185.1" customHeight="1" thickBot="1" x14ac:dyDescent="1.3">
      <c r="B22" s="42">
        <v>16</v>
      </c>
      <c r="C22" s="556"/>
      <c r="D22" s="561" t="s">
        <v>941</v>
      </c>
      <c r="E22" s="561"/>
      <c r="F22" s="561"/>
      <c r="G22" s="178" t="s">
        <v>35</v>
      </c>
      <c r="H22" s="178">
        <v>0.94399999999999995</v>
      </c>
      <c r="I22" s="178">
        <v>2</v>
      </c>
      <c r="J22" s="177">
        <v>1510</v>
      </c>
      <c r="K22" s="177">
        <v>1510</v>
      </c>
      <c r="L22" s="46">
        <v>0</v>
      </c>
      <c r="M22" s="40">
        <f t="shared" si="0"/>
        <v>1.4254399999999998</v>
      </c>
      <c r="N22" s="88">
        <f t="shared" si="2"/>
        <v>2.9</v>
      </c>
      <c r="O22" s="96"/>
    </row>
    <row r="23" spans="2:18" s="36" customFormat="1" ht="185.1" customHeight="1" thickBot="1" x14ac:dyDescent="1.3">
      <c r="B23" s="42">
        <v>17</v>
      </c>
      <c r="C23" s="559"/>
      <c r="D23" s="561" t="s">
        <v>942</v>
      </c>
      <c r="E23" s="561"/>
      <c r="F23" s="561"/>
      <c r="G23" s="178" t="s">
        <v>29</v>
      </c>
      <c r="H23" s="178">
        <v>1.284</v>
      </c>
      <c r="I23" s="178">
        <v>0</v>
      </c>
      <c r="J23" s="177">
        <v>1510</v>
      </c>
      <c r="K23" s="177">
        <v>1510</v>
      </c>
      <c r="L23" s="46">
        <v>0</v>
      </c>
      <c r="M23" s="40">
        <f t="shared" si="0"/>
        <v>1.9388400000000001</v>
      </c>
      <c r="N23" s="88">
        <f t="shared" si="2"/>
        <v>0</v>
      </c>
      <c r="O23" s="96"/>
    </row>
    <row r="24" spans="2:18" s="36" customFormat="1" ht="185.1" customHeight="1" thickBot="1" x14ac:dyDescent="1.3">
      <c r="B24" s="42">
        <v>18</v>
      </c>
      <c r="C24" s="555" t="s">
        <v>1050</v>
      </c>
      <c r="D24" s="492" t="s">
        <v>1042</v>
      </c>
      <c r="E24" s="493"/>
      <c r="F24" s="493"/>
      <c r="G24" s="178" t="s">
        <v>76</v>
      </c>
      <c r="H24" s="45">
        <v>1.22</v>
      </c>
      <c r="I24" s="69">
        <v>1</v>
      </c>
      <c r="J24" s="70">
        <v>5486</v>
      </c>
      <c r="K24" s="70">
        <v>5486</v>
      </c>
      <c r="L24" s="46">
        <v>0</v>
      </c>
      <c r="M24" s="40">
        <f t="shared" si="0"/>
        <v>6.69292</v>
      </c>
      <c r="N24" s="88">
        <f t="shared" si="2"/>
        <v>6.7</v>
      </c>
      <c r="O24" s="96"/>
    </row>
    <row r="25" spans="2:18" s="36" customFormat="1" ht="185.1" customHeight="1" thickBot="1" x14ac:dyDescent="1.3">
      <c r="B25" s="42">
        <v>19</v>
      </c>
      <c r="C25" s="556"/>
      <c r="D25" s="492" t="s">
        <v>1043</v>
      </c>
      <c r="E25" s="493"/>
      <c r="F25" s="493"/>
      <c r="G25" s="178" t="s">
        <v>76</v>
      </c>
      <c r="H25" s="45">
        <v>1.22</v>
      </c>
      <c r="I25" s="72">
        <v>1</v>
      </c>
      <c r="J25" s="70">
        <v>5486</v>
      </c>
      <c r="K25" s="70">
        <v>5486</v>
      </c>
      <c r="L25" s="46">
        <v>0</v>
      </c>
      <c r="M25" s="40">
        <f t="shared" si="0"/>
        <v>6.69292</v>
      </c>
      <c r="N25" s="88">
        <f t="shared" si="2"/>
        <v>6.7</v>
      </c>
      <c r="O25" s="96"/>
    </row>
    <row r="26" spans="2:18" s="36" customFormat="1" ht="185.1" customHeight="1" thickBot="1" x14ac:dyDescent="1.3">
      <c r="B26" s="42">
        <v>20</v>
      </c>
      <c r="C26" s="556"/>
      <c r="D26" s="492" t="s">
        <v>1051</v>
      </c>
      <c r="E26" s="493"/>
      <c r="F26" s="493"/>
      <c r="G26" s="178" t="s">
        <v>35</v>
      </c>
      <c r="H26" s="45">
        <v>0.94399999999999995</v>
      </c>
      <c r="I26" s="72">
        <v>1</v>
      </c>
      <c r="J26" s="70">
        <v>2330</v>
      </c>
      <c r="K26" s="70">
        <v>2199</v>
      </c>
      <c r="L26" s="46">
        <v>0</v>
      </c>
      <c r="M26" s="40">
        <f t="shared" si="0"/>
        <v>2.0758559999999999</v>
      </c>
      <c r="N26" s="88">
        <f t="shared" si="2"/>
        <v>2.1</v>
      </c>
      <c r="O26" s="96"/>
    </row>
    <row r="27" spans="2:18" s="36" customFormat="1" ht="185.1" customHeight="1" thickBot="1" x14ac:dyDescent="1.3">
      <c r="B27" s="42">
        <v>21</v>
      </c>
      <c r="C27" s="556"/>
      <c r="D27" s="492" t="s">
        <v>1052</v>
      </c>
      <c r="E27" s="493"/>
      <c r="F27" s="493"/>
      <c r="G27" s="178" t="s">
        <v>35</v>
      </c>
      <c r="H27" s="45">
        <v>0.94399999999999995</v>
      </c>
      <c r="I27" s="72">
        <v>1</v>
      </c>
      <c r="J27" s="70">
        <v>2237</v>
      </c>
      <c r="K27" s="70">
        <v>2117</v>
      </c>
      <c r="L27" s="46">
        <v>0</v>
      </c>
      <c r="M27" s="40">
        <f t="shared" si="0"/>
        <v>1.9984479999999998</v>
      </c>
      <c r="N27" s="88">
        <f t="shared" si="2"/>
        <v>2</v>
      </c>
      <c r="O27" s="96"/>
    </row>
    <row r="28" spans="2:18" s="36" customFormat="1" ht="185.1" customHeight="1" thickBot="1" x14ac:dyDescent="1.3">
      <c r="B28" s="42">
        <v>22</v>
      </c>
      <c r="C28" s="559"/>
      <c r="D28" s="492" t="s">
        <v>1053</v>
      </c>
      <c r="E28" s="493"/>
      <c r="F28" s="493"/>
      <c r="G28" s="178" t="s">
        <v>97</v>
      </c>
      <c r="H28" s="45">
        <v>0.93400000000000005</v>
      </c>
      <c r="I28" s="72">
        <v>1</v>
      </c>
      <c r="J28" s="70">
        <v>2535</v>
      </c>
      <c r="K28" s="70">
        <v>2380</v>
      </c>
      <c r="L28" s="46">
        <v>0</v>
      </c>
      <c r="M28" s="40">
        <f t="shared" si="0"/>
        <v>2.2229200000000002</v>
      </c>
      <c r="N28" s="88">
        <f t="shared" si="2"/>
        <v>2.2000000000000002</v>
      </c>
      <c r="O28" s="96"/>
    </row>
    <row r="29" spans="2:18" s="36" customFormat="1" ht="189.95" customHeight="1" thickBot="1" x14ac:dyDescent="1.3">
      <c r="B29" s="42">
        <v>23</v>
      </c>
      <c r="C29" s="555" t="s">
        <v>1054</v>
      </c>
      <c r="D29" s="492" t="s">
        <v>567</v>
      </c>
      <c r="E29" s="493"/>
      <c r="F29" s="493"/>
      <c r="G29" s="178" t="s">
        <v>76</v>
      </c>
      <c r="H29" s="45">
        <v>1.22</v>
      </c>
      <c r="I29" s="69">
        <v>1</v>
      </c>
      <c r="J29" s="70">
        <v>5486</v>
      </c>
      <c r="K29" s="70">
        <v>5486</v>
      </c>
      <c r="L29" s="46">
        <v>0</v>
      </c>
      <c r="M29" s="40">
        <f t="shared" si="0"/>
        <v>6.69292</v>
      </c>
      <c r="N29" s="88">
        <f t="shared" ref="N29:N36" si="3">ROUND(M29*I29,1)</f>
        <v>6.7</v>
      </c>
      <c r="O29" s="96"/>
      <c r="R29" s="36">
        <v>6.7</v>
      </c>
    </row>
    <row r="30" spans="2:18" s="36" customFormat="1" ht="189.95" customHeight="1" thickBot="1" x14ac:dyDescent="1.3">
      <c r="B30" s="42">
        <v>24</v>
      </c>
      <c r="C30" s="556"/>
      <c r="D30" s="492" t="s">
        <v>566</v>
      </c>
      <c r="E30" s="493"/>
      <c r="F30" s="493"/>
      <c r="G30" s="178" t="s">
        <v>76</v>
      </c>
      <c r="H30" s="45">
        <v>1.22</v>
      </c>
      <c r="I30" s="72">
        <v>1</v>
      </c>
      <c r="J30" s="70">
        <v>5486</v>
      </c>
      <c r="K30" s="70">
        <v>5486</v>
      </c>
      <c r="L30" s="46">
        <v>0</v>
      </c>
      <c r="M30" s="40">
        <f t="shared" si="0"/>
        <v>6.69292</v>
      </c>
      <c r="N30" s="88">
        <f t="shared" si="3"/>
        <v>6.7</v>
      </c>
      <c r="O30" s="96"/>
      <c r="R30" s="36">
        <v>6.7</v>
      </c>
    </row>
    <row r="31" spans="2:18" s="36" customFormat="1" ht="189.95" customHeight="1" thickBot="1" x14ac:dyDescent="1.3">
      <c r="B31" s="42">
        <v>25</v>
      </c>
      <c r="C31" s="556"/>
      <c r="D31" s="492" t="s">
        <v>1055</v>
      </c>
      <c r="E31" s="493"/>
      <c r="F31" s="493"/>
      <c r="G31" s="178" t="s">
        <v>35</v>
      </c>
      <c r="H31" s="45">
        <v>0.94399999999999995</v>
      </c>
      <c r="I31" s="72">
        <v>1</v>
      </c>
      <c r="J31" s="70">
        <v>1629</v>
      </c>
      <c r="K31" s="70">
        <v>1629</v>
      </c>
      <c r="L31" s="46">
        <v>0</v>
      </c>
      <c r="M31" s="40">
        <f t="shared" si="0"/>
        <v>1.5377759999999998</v>
      </c>
      <c r="N31" s="88">
        <f t="shared" si="3"/>
        <v>1.5</v>
      </c>
      <c r="O31" s="96"/>
      <c r="R31" s="36">
        <v>1.54</v>
      </c>
    </row>
    <row r="32" spans="2:18" s="36" customFormat="1" ht="189.95" customHeight="1" thickBot="1" x14ac:dyDescent="1.3">
      <c r="B32" s="42">
        <v>26</v>
      </c>
      <c r="C32" s="556"/>
      <c r="D32" s="492" t="s">
        <v>1056</v>
      </c>
      <c r="E32" s="493"/>
      <c r="F32" s="493"/>
      <c r="G32" s="178" t="s">
        <v>35</v>
      </c>
      <c r="H32" s="45">
        <v>0.94399999999999995</v>
      </c>
      <c r="I32" s="72">
        <v>2</v>
      </c>
      <c r="J32" s="70">
        <v>2948</v>
      </c>
      <c r="K32" s="70">
        <v>2771</v>
      </c>
      <c r="L32" s="46">
        <v>0</v>
      </c>
      <c r="M32" s="40">
        <f t="shared" si="0"/>
        <v>2.6158239999999999</v>
      </c>
      <c r="N32" s="88">
        <f t="shared" si="3"/>
        <v>5.2</v>
      </c>
      <c r="O32" s="96"/>
      <c r="R32" s="36">
        <v>5.2399999999999993</v>
      </c>
    </row>
    <row r="33" spans="1:19" s="36" customFormat="1" ht="189.95" customHeight="1" thickBot="1" x14ac:dyDescent="1.3">
      <c r="B33" s="42">
        <v>27</v>
      </c>
      <c r="C33" s="555" t="s">
        <v>1057</v>
      </c>
      <c r="D33" s="492" t="s">
        <v>567</v>
      </c>
      <c r="E33" s="493"/>
      <c r="F33" s="493"/>
      <c r="G33" s="178" t="s">
        <v>76</v>
      </c>
      <c r="H33" s="45">
        <v>1.22</v>
      </c>
      <c r="I33" s="69">
        <v>1</v>
      </c>
      <c r="J33" s="70">
        <v>5486</v>
      </c>
      <c r="K33" s="70">
        <v>5486</v>
      </c>
      <c r="L33" s="46">
        <v>0</v>
      </c>
      <c r="M33" s="40">
        <f t="shared" si="0"/>
        <v>6.69292</v>
      </c>
      <c r="N33" s="88">
        <f t="shared" si="3"/>
        <v>6.7</v>
      </c>
      <c r="O33" s="96"/>
      <c r="R33" s="36">
        <v>6.7</v>
      </c>
    </row>
    <row r="34" spans="1:19" s="36" customFormat="1" ht="189.95" customHeight="1" thickBot="1" x14ac:dyDescent="1.3">
      <c r="B34" s="42">
        <v>28</v>
      </c>
      <c r="C34" s="556"/>
      <c r="D34" s="492" t="s">
        <v>566</v>
      </c>
      <c r="E34" s="493"/>
      <c r="F34" s="493"/>
      <c r="G34" s="178" t="s">
        <v>76</v>
      </c>
      <c r="H34" s="45">
        <v>1.22</v>
      </c>
      <c r="I34" s="72">
        <v>1</v>
      </c>
      <c r="J34" s="70">
        <v>5486</v>
      </c>
      <c r="K34" s="70">
        <v>5486</v>
      </c>
      <c r="L34" s="46">
        <v>0</v>
      </c>
      <c r="M34" s="40">
        <f t="shared" si="0"/>
        <v>6.69292</v>
      </c>
      <c r="N34" s="88">
        <f t="shared" si="3"/>
        <v>6.7</v>
      </c>
      <c r="O34" s="96"/>
      <c r="R34" s="36">
        <v>6.7</v>
      </c>
    </row>
    <row r="35" spans="1:19" s="36" customFormat="1" ht="189.95" customHeight="1" thickBot="1" x14ac:dyDescent="1.3">
      <c r="B35" s="42">
        <v>29</v>
      </c>
      <c r="C35" s="556"/>
      <c r="D35" s="492" t="s">
        <v>1058</v>
      </c>
      <c r="E35" s="493"/>
      <c r="F35" s="493"/>
      <c r="G35" s="178" t="s">
        <v>35</v>
      </c>
      <c r="H35" s="45">
        <v>0.94399999999999995</v>
      </c>
      <c r="I35" s="72">
        <v>1</v>
      </c>
      <c r="J35" s="70">
        <v>1629</v>
      </c>
      <c r="K35" s="70">
        <v>1629</v>
      </c>
      <c r="L35" s="46">
        <v>0</v>
      </c>
      <c r="M35" s="40">
        <f t="shared" si="0"/>
        <v>1.5377759999999998</v>
      </c>
      <c r="N35" s="88">
        <f t="shared" si="3"/>
        <v>1.5</v>
      </c>
      <c r="O35" s="96"/>
      <c r="R35" s="36">
        <v>1.54</v>
      </c>
    </row>
    <row r="36" spans="1:19" s="36" customFormat="1" ht="189.95" customHeight="1" thickBot="1" x14ac:dyDescent="1.3">
      <c r="B36" s="42">
        <v>30</v>
      </c>
      <c r="C36" s="559"/>
      <c r="D36" s="492" t="s">
        <v>1059</v>
      </c>
      <c r="E36" s="493"/>
      <c r="F36" s="493"/>
      <c r="G36" s="178" t="s">
        <v>35</v>
      </c>
      <c r="H36" s="45">
        <v>0.94399999999999995</v>
      </c>
      <c r="I36" s="72">
        <v>2</v>
      </c>
      <c r="J36" s="70">
        <v>2948</v>
      </c>
      <c r="K36" s="70">
        <v>2771</v>
      </c>
      <c r="L36" s="46">
        <v>0</v>
      </c>
      <c r="M36" s="40">
        <f t="shared" si="0"/>
        <v>2.6158239999999999</v>
      </c>
      <c r="N36" s="88">
        <f t="shared" si="3"/>
        <v>5.2</v>
      </c>
      <c r="O36" s="96"/>
      <c r="R36" s="36">
        <v>5.2399999999999993</v>
      </c>
    </row>
    <row r="37" spans="1:19" s="36" customFormat="1" ht="189.95" customHeight="1" thickBot="1" x14ac:dyDescent="1.3">
      <c r="B37" s="42">
        <v>31</v>
      </c>
      <c r="C37" s="564" t="s">
        <v>1060</v>
      </c>
      <c r="D37" s="561" t="s">
        <v>127</v>
      </c>
      <c r="E37" s="561"/>
      <c r="F37" s="561"/>
      <c r="G37" s="178" t="s">
        <v>27</v>
      </c>
      <c r="H37" s="178">
        <v>1.8280000000000001</v>
      </c>
      <c r="I37" s="38">
        <v>0</v>
      </c>
      <c r="J37" s="177">
        <v>6000</v>
      </c>
      <c r="K37" s="177">
        <v>6000</v>
      </c>
      <c r="L37" s="46">
        <v>0</v>
      </c>
      <c r="M37" s="40">
        <f t="shared" si="0"/>
        <v>10.968</v>
      </c>
      <c r="N37" s="88">
        <f t="shared" ref="N37:N44" si="4">ROUND(M37*I37-I37*L37,1)</f>
        <v>0</v>
      </c>
      <c r="O37" s="96"/>
    </row>
    <row r="38" spans="1:19" s="36" customFormat="1" ht="189.95" customHeight="1" thickBot="1" x14ac:dyDescent="1.3">
      <c r="B38" s="42">
        <v>32</v>
      </c>
      <c r="C38" s="564"/>
      <c r="D38" s="561" t="s">
        <v>854</v>
      </c>
      <c r="E38" s="561"/>
      <c r="F38" s="561"/>
      <c r="G38" s="178" t="s">
        <v>35</v>
      </c>
      <c r="H38" s="178">
        <v>0.94399999999999995</v>
      </c>
      <c r="I38" s="178">
        <v>2</v>
      </c>
      <c r="J38" s="177">
        <v>2402</v>
      </c>
      <c r="K38" s="177">
        <v>2251</v>
      </c>
      <c r="L38" s="46">
        <v>0</v>
      </c>
      <c r="M38" s="40">
        <f t="shared" si="0"/>
        <v>2.1249440000000002</v>
      </c>
      <c r="N38" s="88">
        <f t="shared" si="4"/>
        <v>4.2</v>
      </c>
      <c r="O38" s="96"/>
    </row>
    <row r="39" spans="1:19" s="36" customFormat="1" ht="189.95" customHeight="1" thickBot="1" x14ac:dyDescent="1.3">
      <c r="B39" s="42">
        <v>33</v>
      </c>
      <c r="C39" s="564"/>
      <c r="D39" s="561" t="s">
        <v>855</v>
      </c>
      <c r="E39" s="561"/>
      <c r="F39" s="561"/>
      <c r="G39" s="178" t="s">
        <v>35</v>
      </c>
      <c r="H39" s="178">
        <v>0.94399999999999995</v>
      </c>
      <c r="I39" s="178">
        <v>2</v>
      </c>
      <c r="J39" s="177">
        <v>1510</v>
      </c>
      <c r="K39" s="177">
        <v>1510</v>
      </c>
      <c r="L39" s="46">
        <v>0</v>
      </c>
      <c r="M39" s="40">
        <f t="shared" si="0"/>
        <v>1.4254399999999998</v>
      </c>
      <c r="N39" s="88">
        <f t="shared" si="4"/>
        <v>2.9</v>
      </c>
      <c r="O39" s="96"/>
    </row>
    <row r="40" spans="1:19" s="36" customFormat="1" ht="189.95" customHeight="1" thickBot="1" x14ac:dyDescent="1.3">
      <c r="B40" s="42">
        <v>34</v>
      </c>
      <c r="C40" s="564"/>
      <c r="D40" s="561" t="s">
        <v>856</v>
      </c>
      <c r="E40" s="561"/>
      <c r="F40" s="561"/>
      <c r="G40" s="178" t="s">
        <v>29</v>
      </c>
      <c r="H40" s="178">
        <v>1.284</v>
      </c>
      <c r="I40" s="178">
        <v>0</v>
      </c>
      <c r="J40" s="177">
        <v>1510</v>
      </c>
      <c r="K40" s="177">
        <v>1510</v>
      </c>
      <c r="L40" s="46">
        <v>0</v>
      </c>
      <c r="M40" s="40">
        <f t="shared" si="0"/>
        <v>1.9388400000000001</v>
      </c>
      <c r="N40" s="88">
        <f t="shared" si="4"/>
        <v>0</v>
      </c>
      <c r="O40" s="96"/>
    </row>
    <row r="41" spans="1:19" s="36" customFormat="1" ht="189.95" customHeight="1" thickBot="1" x14ac:dyDescent="1.3">
      <c r="B41" s="42">
        <v>35</v>
      </c>
      <c r="C41" s="555" t="s">
        <v>1061</v>
      </c>
      <c r="D41" s="561" t="s">
        <v>127</v>
      </c>
      <c r="E41" s="561"/>
      <c r="F41" s="561"/>
      <c r="G41" s="178" t="s">
        <v>27</v>
      </c>
      <c r="H41" s="178">
        <v>1.8280000000000001</v>
      </c>
      <c r="I41" s="38">
        <v>0</v>
      </c>
      <c r="J41" s="177">
        <v>6000</v>
      </c>
      <c r="K41" s="177">
        <v>6000</v>
      </c>
      <c r="L41" s="46">
        <v>0</v>
      </c>
      <c r="M41" s="40">
        <f t="shared" si="0"/>
        <v>10.968</v>
      </c>
      <c r="N41" s="88">
        <f t="shared" si="4"/>
        <v>0</v>
      </c>
      <c r="O41" s="96"/>
    </row>
    <row r="42" spans="1:19" s="36" customFormat="1" ht="189.95" customHeight="1" thickBot="1" x14ac:dyDescent="1.3">
      <c r="B42" s="42">
        <v>36</v>
      </c>
      <c r="C42" s="556"/>
      <c r="D42" s="561" t="s">
        <v>965</v>
      </c>
      <c r="E42" s="561"/>
      <c r="F42" s="561"/>
      <c r="G42" s="178" t="s">
        <v>35</v>
      </c>
      <c r="H42" s="178">
        <v>0.94399999999999995</v>
      </c>
      <c r="I42" s="178">
        <v>2</v>
      </c>
      <c r="J42" s="177">
        <v>2383</v>
      </c>
      <c r="K42" s="177">
        <v>2238</v>
      </c>
      <c r="L42" s="46">
        <v>0</v>
      </c>
      <c r="M42" s="40">
        <f t="shared" si="0"/>
        <v>2.1126719999999999</v>
      </c>
      <c r="N42" s="88">
        <f t="shared" si="4"/>
        <v>4.2</v>
      </c>
      <c r="O42" s="96"/>
    </row>
    <row r="43" spans="1:19" s="36" customFormat="1" ht="189.95" customHeight="1" thickBot="1" x14ac:dyDescent="1.3">
      <c r="B43" s="42">
        <v>37</v>
      </c>
      <c r="C43" s="556"/>
      <c r="D43" s="561" t="s">
        <v>966</v>
      </c>
      <c r="E43" s="561"/>
      <c r="F43" s="561"/>
      <c r="G43" s="178" t="s">
        <v>35</v>
      </c>
      <c r="H43" s="178">
        <v>0.94399999999999995</v>
      </c>
      <c r="I43" s="178">
        <v>2</v>
      </c>
      <c r="J43" s="177">
        <v>1510</v>
      </c>
      <c r="K43" s="177">
        <v>1510</v>
      </c>
      <c r="L43" s="46">
        <v>0</v>
      </c>
      <c r="M43" s="40">
        <f t="shared" si="0"/>
        <v>1.4254399999999998</v>
      </c>
      <c r="N43" s="88">
        <f t="shared" si="4"/>
        <v>2.9</v>
      </c>
      <c r="O43" s="96"/>
    </row>
    <row r="44" spans="1:19" s="36" customFormat="1" ht="189.95" customHeight="1" thickBot="1" x14ac:dyDescent="1.3">
      <c r="B44" s="42">
        <v>38</v>
      </c>
      <c r="C44" s="559"/>
      <c r="D44" s="561" t="s">
        <v>967</v>
      </c>
      <c r="E44" s="561"/>
      <c r="F44" s="561"/>
      <c r="G44" s="178" t="s">
        <v>29</v>
      </c>
      <c r="H44" s="178">
        <v>1.284</v>
      </c>
      <c r="I44" s="178">
        <v>0</v>
      </c>
      <c r="J44" s="177">
        <v>1510</v>
      </c>
      <c r="K44" s="177">
        <v>1510</v>
      </c>
      <c r="L44" s="46">
        <v>0</v>
      </c>
      <c r="M44" s="40">
        <f t="shared" si="0"/>
        <v>1.9388400000000001</v>
      </c>
      <c r="N44" s="88">
        <f t="shared" si="4"/>
        <v>0</v>
      </c>
      <c r="O44" s="96"/>
    </row>
    <row r="45" spans="1:19" s="191" customFormat="1" ht="185.1" customHeight="1" thickBot="1" x14ac:dyDescent="1.3">
      <c r="A45" s="36"/>
      <c r="B45" s="42">
        <v>39</v>
      </c>
      <c r="C45" s="565" t="s">
        <v>1062</v>
      </c>
      <c r="D45" s="561" t="s">
        <v>1063</v>
      </c>
      <c r="E45" s="561"/>
      <c r="F45" s="561"/>
      <c r="G45" s="178" t="s">
        <v>76</v>
      </c>
      <c r="H45" s="178">
        <v>1.22</v>
      </c>
      <c r="I45" s="178">
        <v>1</v>
      </c>
      <c r="J45" s="177">
        <v>4586</v>
      </c>
      <c r="K45" s="177">
        <v>4586</v>
      </c>
      <c r="L45" s="46">
        <v>0</v>
      </c>
      <c r="M45" s="40">
        <f t="shared" si="0"/>
        <v>5.5949200000000001</v>
      </c>
      <c r="N45" s="88">
        <f t="shared" ref="N45:N48" si="5">ROUNDUP(M45*I45-I45*L45,1)</f>
        <v>5.6</v>
      </c>
      <c r="O45" s="96"/>
      <c r="S45" s="182" t="s">
        <v>1064</v>
      </c>
    </row>
    <row r="46" spans="1:19" s="191" customFormat="1" ht="185.1" customHeight="1" thickBot="1" x14ac:dyDescent="1.3">
      <c r="A46" s="36"/>
      <c r="B46" s="42">
        <v>40</v>
      </c>
      <c r="C46" s="566"/>
      <c r="D46" s="561" t="s">
        <v>1065</v>
      </c>
      <c r="E46" s="561"/>
      <c r="F46" s="561"/>
      <c r="G46" s="178" t="s">
        <v>76</v>
      </c>
      <c r="H46" s="178">
        <v>1.22</v>
      </c>
      <c r="I46" s="178">
        <v>1</v>
      </c>
      <c r="J46" s="177">
        <v>4586</v>
      </c>
      <c r="K46" s="177">
        <v>4586</v>
      </c>
      <c r="L46" s="46">
        <v>0</v>
      </c>
      <c r="M46" s="40">
        <f t="shared" si="0"/>
        <v>5.5949200000000001</v>
      </c>
      <c r="N46" s="88">
        <f t="shared" si="5"/>
        <v>5.6</v>
      </c>
      <c r="O46" s="96"/>
      <c r="S46" s="182" t="s">
        <v>1064</v>
      </c>
    </row>
    <row r="47" spans="1:19" s="96" customFormat="1" ht="185.1" customHeight="1" thickBot="1" x14ac:dyDescent="1.3">
      <c r="B47" s="42">
        <v>41</v>
      </c>
      <c r="C47" s="566"/>
      <c r="D47" s="488" t="s">
        <v>1066</v>
      </c>
      <c r="E47" s="489"/>
      <c r="F47" s="490"/>
      <c r="G47" s="176" t="s">
        <v>97</v>
      </c>
      <c r="H47" s="102">
        <v>0.93400000000000005</v>
      </c>
      <c r="I47" s="101">
        <v>1</v>
      </c>
      <c r="J47" s="100">
        <v>2171</v>
      </c>
      <c r="K47" s="70">
        <v>2060</v>
      </c>
      <c r="L47" s="99">
        <v>0</v>
      </c>
      <c r="M47" s="40">
        <f t="shared" si="0"/>
        <v>1.9240400000000002</v>
      </c>
      <c r="N47" s="97">
        <f t="shared" si="5"/>
        <v>2</v>
      </c>
    </row>
    <row r="48" spans="1:19" s="96" customFormat="1" ht="185.1" customHeight="1" thickBot="1" x14ac:dyDescent="1.3">
      <c r="B48" s="42">
        <v>42</v>
      </c>
      <c r="C48" s="566"/>
      <c r="D48" s="488" t="s">
        <v>1067</v>
      </c>
      <c r="E48" s="489"/>
      <c r="F48" s="490"/>
      <c r="G48" s="176" t="s">
        <v>97</v>
      </c>
      <c r="H48" s="102">
        <v>0.93400000000000005</v>
      </c>
      <c r="I48" s="101">
        <v>2</v>
      </c>
      <c r="J48" s="100">
        <v>2330</v>
      </c>
      <c r="K48" s="100">
        <v>2199</v>
      </c>
      <c r="L48" s="99">
        <v>0</v>
      </c>
      <c r="M48" s="40">
        <f t="shared" si="0"/>
        <v>2.0538660000000002</v>
      </c>
      <c r="N48" s="97">
        <f t="shared" si="5"/>
        <v>4.1999999999999993</v>
      </c>
    </row>
    <row r="49" spans="1:19" s="36" customFormat="1" ht="185.1" customHeight="1" thickBot="1" x14ac:dyDescent="1.3">
      <c r="B49" s="42">
        <v>43</v>
      </c>
      <c r="C49" s="555" t="s">
        <v>1068</v>
      </c>
      <c r="D49" s="561" t="s">
        <v>127</v>
      </c>
      <c r="E49" s="561"/>
      <c r="F49" s="561"/>
      <c r="G49" s="178" t="s">
        <v>27</v>
      </c>
      <c r="H49" s="178">
        <v>1.8280000000000001</v>
      </c>
      <c r="I49" s="38">
        <v>0</v>
      </c>
      <c r="J49" s="177">
        <v>5180</v>
      </c>
      <c r="K49" s="177">
        <v>5180</v>
      </c>
      <c r="L49" s="46">
        <v>0</v>
      </c>
      <c r="M49" s="40">
        <f t="shared" si="0"/>
        <v>9.4690400000000015</v>
      </c>
      <c r="N49" s="88">
        <f t="shared" ref="N49:N57" si="6">ROUND(M49*I49-I49*L49,1)</f>
        <v>0</v>
      </c>
      <c r="O49" s="96"/>
    </row>
    <row r="50" spans="1:19" s="36" customFormat="1" ht="185.1" customHeight="1" thickBot="1" x14ac:dyDescent="1.3">
      <c r="B50" s="42">
        <v>44</v>
      </c>
      <c r="C50" s="556"/>
      <c r="D50" s="561" t="s">
        <v>1069</v>
      </c>
      <c r="E50" s="561"/>
      <c r="F50" s="561"/>
      <c r="G50" s="178" t="s">
        <v>35</v>
      </c>
      <c r="H50" s="178">
        <v>0.94399999999999995</v>
      </c>
      <c r="I50" s="178">
        <v>1</v>
      </c>
      <c r="J50" s="177">
        <v>2408</v>
      </c>
      <c r="K50" s="177">
        <v>2245</v>
      </c>
      <c r="L50" s="46">
        <v>0</v>
      </c>
      <c r="M50" s="40">
        <f t="shared" si="0"/>
        <v>2.1192799999999998</v>
      </c>
      <c r="N50" s="88">
        <f t="shared" si="6"/>
        <v>2.1</v>
      </c>
      <c r="O50" s="96"/>
    </row>
    <row r="51" spans="1:19" s="36" customFormat="1" ht="185.1" customHeight="1" thickBot="1" x14ac:dyDescent="1.3">
      <c r="B51" s="42">
        <v>45</v>
      </c>
      <c r="C51" s="556"/>
      <c r="D51" s="561" t="s">
        <v>940</v>
      </c>
      <c r="E51" s="561"/>
      <c r="F51" s="561"/>
      <c r="G51" s="178" t="s">
        <v>35</v>
      </c>
      <c r="H51" s="178">
        <v>0.94399999999999995</v>
      </c>
      <c r="I51" s="178">
        <v>1</v>
      </c>
      <c r="J51" s="177">
        <v>2383</v>
      </c>
      <c r="K51" s="177">
        <v>2238</v>
      </c>
      <c r="L51" s="46">
        <v>0</v>
      </c>
      <c r="M51" s="40">
        <f t="shared" si="0"/>
        <v>2.1126719999999999</v>
      </c>
      <c r="N51" s="88">
        <f t="shared" si="6"/>
        <v>2.1</v>
      </c>
      <c r="O51" s="96"/>
    </row>
    <row r="52" spans="1:19" s="36" customFormat="1" ht="185.1" customHeight="1" thickBot="1" x14ac:dyDescent="1.3">
      <c r="B52" s="42">
        <v>46</v>
      </c>
      <c r="C52" s="556"/>
      <c r="D52" s="561" t="s">
        <v>941</v>
      </c>
      <c r="E52" s="561"/>
      <c r="F52" s="561"/>
      <c r="G52" s="178" t="s">
        <v>35</v>
      </c>
      <c r="H52" s="178">
        <v>0.94399999999999995</v>
      </c>
      <c r="I52" s="178">
        <v>1</v>
      </c>
      <c r="J52" s="177">
        <v>1510</v>
      </c>
      <c r="K52" s="177">
        <v>1510</v>
      </c>
      <c r="L52" s="46">
        <v>0</v>
      </c>
      <c r="M52" s="40">
        <f t="shared" si="0"/>
        <v>1.4254399999999998</v>
      </c>
      <c r="N52" s="88">
        <f t="shared" si="6"/>
        <v>1.4</v>
      </c>
      <c r="O52" s="96"/>
    </row>
    <row r="53" spans="1:19" s="36" customFormat="1" ht="185.1" customHeight="1" thickBot="1" x14ac:dyDescent="1.3">
      <c r="B53" s="42">
        <v>47</v>
      </c>
      <c r="C53" s="559"/>
      <c r="D53" s="561" t="s">
        <v>942</v>
      </c>
      <c r="E53" s="561"/>
      <c r="F53" s="561"/>
      <c r="G53" s="178" t="s">
        <v>29</v>
      </c>
      <c r="H53" s="178">
        <v>1.284</v>
      </c>
      <c r="I53" s="178">
        <v>0</v>
      </c>
      <c r="J53" s="177">
        <v>1510</v>
      </c>
      <c r="K53" s="177">
        <v>1510</v>
      </c>
      <c r="L53" s="46">
        <v>0</v>
      </c>
      <c r="M53" s="40">
        <f t="shared" si="0"/>
        <v>1.9388400000000001</v>
      </c>
      <c r="N53" s="88">
        <f t="shared" si="6"/>
        <v>0</v>
      </c>
      <c r="O53" s="96"/>
    </row>
    <row r="54" spans="1:19" s="36" customFormat="1" ht="185.1" customHeight="1" thickBot="1" x14ac:dyDescent="1.3">
      <c r="B54" s="42">
        <v>48</v>
      </c>
      <c r="C54" s="555" t="s">
        <v>1070</v>
      </c>
      <c r="D54" s="561" t="s">
        <v>127</v>
      </c>
      <c r="E54" s="561"/>
      <c r="F54" s="561"/>
      <c r="G54" s="178" t="s">
        <v>27</v>
      </c>
      <c r="H54" s="178">
        <v>1.8280000000000001</v>
      </c>
      <c r="I54" s="38">
        <v>0</v>
      </c>
      <c r="J54" s="177">
        <v>6000</v>
      </c>
      <c r="K54" s="177">
        <v>6000</v>
      </c>
      <c r="L54" s="46">
        <v>0</v>
      </c>
      <c r="M54" s="40">
        <f t="shared" si="0"/>
        <v>10.968</v>
      </c>
      <c r="N54" s="88">
        <f t="shared" si="6"/>
        <v>0</v>
      </c>
      <c r="O54" s="96"/>
    </row>
    <row r="55" spans="1:19" s="36" customFormat="1" ht="185.1" customHeight="1" thickBot="1" x14ac:dyDescent="1.3">
      <c r="B55" s="42">
        <v>49</v>
      </c>
      <c r="C55" s="556"/>
      <c r="D55" s="561" t="s">
        <v>965</v>
      </c>
      <c r="E55" s="561"/>
      <c r="F55" s="561"/>
      <c r="G55" s="178" t="s">
        <v>35</v>
      </c>
      <c r="H55" s="178">
        <v>0.94399999999999995</v>
      </c>
      <c r="I55" s="178">
        <v>2</v>
      </c>
      <c r="J55" s="177">
        <v>2383</v>
      </c>
      <c r="K55" s="177">
        <v>2238</v>
      </c>
      <c r="L55" s="46">
        <v>0</v>
      </c>
      <c r="M55" s="40">
        <f t="shared" si="0"/>
        <v>2.1126719999999999</v>
      </c>
      <c r="N55" s="88">
        <f t="shared" si="6"/>
        <v>4.2</v>
      </c>
      <c r="O55" s="96"/>
    </row>
    <row r="56" spans="1:19" s="36" customFormat="1" ht="185.1" customHeight="1" thickBot="1" x14ac:dyDescent="1.3">
      <c r="B56" s="42">
        <v>50</v>
      </c>
      <c r="C56" s="556"/>
      <c r="D56" s="561" t="s">
        <v>966</v>
      </c>
      <c r="E56" s="561"/>
      <c r="F56" s="561"/>
      <c r="G56" s="178" t="s">
        <v>35</v>
      </c>
      <c r="H56" s="178">
        <v>0.94399999999999995</v>
      </c>
      <c r="I56" s="178">
        <v>2</v>
      </c>
      <c r="J56" s="177">
        <v>1510</v>
      </c>
      <c r="K56" s="177">
        <v>1510</v>
      </c>
      <c r="L56" s="46">
        <v>0</v>
      </c>
      <c r="M56" s="40">
        <f t="shared" si="0"/>
        <v>1.4254399999999998</v>
      </c>
      <c r="N56" s="88">
        <f t="shared" si="6"/>
        <v>2.9</v>
      </c>
      <c r="O56" s="96"/>
    </row>
    <row r="57" spans="1:19" s="36" customFormat="1" ht="185.1" customHeight="1" thickBot="1" x14ac:dyDescent="1.3">
      <c r="B57" s="42">
        <v>51</v>
      </c>
      <c r="C57" s="559"/>
      <c r="D57" s="561" t="s">
        <v>967</v>
      </c>
      <c r="E57" s="561"/>
      <c r="F57" s="561"/>
      <c r="G57" s="178" t="s">
        <v>29</v>
      </c>
      <c r="H57" s="178">
        <v>1.284</v>
      </c>
      <c r="I57" s="178">
        <v>0</v>
      </c>
      <c r="J57" s="177">
        <v>1510</v>
      </c>
      <c r="K57" s="177">
        <v>1510</v>
      </c>
      <c r="L57" s="46">
        <v>0</v>
      </c>
      <c r="M57" s="40">
        <f t="shared" si="0"/>
        <v>1.9388400000000001</v>
      </c>
      <c r="N57" s="88">
        <f t="shared" si="6"/>
        <v>0</v>
      </c>
      <c r="O57" s="96"/>
    </row>
    <row r="58" spans="1:19" s="191" customFormat="1" ht="185.1" customHeight="1" thickBot="1" x14ac:dyDescent="1.3">
      <c r="A58" s="36"/>
      <c r="B58" s="42">
        <v>52</v>
      </c>
      <c r="C58" s="565" t="s">
        <v>1071</v>
      </c>
      <c r="D58" s="561" t="s">
        <v>1072</v>
      </c>
      <c r="E58" s="561"/>
      <c r="F58" s="561"/>
      <c r="G58" s="178" t="s">
        <v>76</v>
      </c>
      <c r="H58" s="178">
        <v>1.22</v>
      </c>
      <c r="I58" s="178">
        <v>1</v>
      </c>
      <c r="J58" s="177">
        <v>4586</v>
      </c>
      <c r="K58" s="177">
        <v>4586</v>
      </c>
      <c r="L58" s="46">
        <v>0</v>
      </c>
      <c r="M58" s="40">
        <f t="shared" si="0"/>
        <v>5.5949200000000001</v>
      </c>
      <c r="N58" s="88">
        <f t="shared" ref="N58:N61" si="7">ROUNDUP(M58*I58-I58*L58,1)</f>
        <v>5.6</v>
      </c>
      <c r="O58" s="96"/>
      <c r="S58" s="182" t="s">
        <v>1064</v>
      </c>
    </row>
    <row r="59" spans="1:19" s="191" customFormat="1" ht="185.1" customHeight="1" thickBot="1" x14ac:dyDescent="1.3">
      <c r="A59" s="36"/>
      <c r="B59" s="42">
        <v>53</v>
      </c>
      <c r="C59" s="566"/>
      <c r="D59" s="561" t="s">
        <v>1073</v>
      </c>
      <c r="E59" s="561"/>
      <c r="F59" s="561"/>
      <c r="G59" s="178" t="s">
        <v>76</v>
      </c>
      <c r="H59" s="178">
        <v>1.22</v>
      </c>
      <c r="I59" s="178">
        <v>1</v>
      </c>
      <c r="J59" s="177">
        <v>4586</v>
      </c>
      <c r="K59" s="177">
        <v>4586</v>
      </c>
      <c r="L59" s="46">
        <v>0</v>
      </c>
      <c r="M59" s="40">
        <f t="shared" si="0"/>
        <v>5.5949200000000001</v>
      </c>
      <c r="N59" s="88">
        <f t="shared" si="7"/>
        <v>5.6</v>
      </c>
      <c r="O59" s="96"/>
      <c r="S59" s="182" t="s">
        <v>1064</v>
      </c>
    </row>
    <row r="60" spans="1:19" s="96" customFormat="1" ht="185.1" customHeight="1" thickBot="1" x14ac:dyDescent="1.3">
      <c r="B60" s="42">
        <v>54</v>
      </c>
      <c r="C60" s="566"/>
      <c r="D60" s="488" t="s">
        <v>1074</v>
      </c>
      <c r="E60" s="489"/>
      <c r="F60" s="490"/>
      <c r="G60" s="176" t="s">
        <v>97</v>
      </c>
      <c r="H60" s="102">
        <v>0.93400000000000005</v>
      </c>
      <c r="I60" s="101">
        <v>1</v>
      </c>
      <c r="J60" s="100">
        <v>2171</v>
      </c>
      <c r="K60" s="70">
        <v>2060</v>
      </c>
      <c r="L60" s="99">
        <v>0</v>
      </c>
      <c r="M60" s="40">
        <f t="shared" si="0"/>
        <v>1.9240400000000002</v>
      </c>
      <c r="N60" s="97">
        <f t="shared" si="7"/>
        <v>2</v>
      </c>
    </row>
    <row r="61" spans="1:19" s="96" customFormat="1" ht="185.1" customHeight="1" thickBot="1" x14ac:dyDescent="1.3">
      <c r="B61" s="42">
        <v>55</v>
      </c>
      <c r="C61" s="566"/>
      <c r="D61" s="488" t="s">
        <v>1075</v>
      </c>
      <c r="E61" s="489"/>
      <c r="F61" s="490"/>
      <c r="G61" s="176" t="s">
        <v>97</v>
      </c>
      <c r="H61" s="102">
        <v>0.93400000000000005</v>
      </c>
      <c r="I61" s="101">
        <v>2</v>
      </c>
      <c r="J61" s="100">
        <v>2330</v>
      </c>
      <c r="K61" s="100">
        <v>2199</v>
      </c>
      <c r="L61" s="99">
        <v>0</v>
      </c>
      <c r="M61" s="40">
        <f t="shared" si="0"/>
        <v>2.0538660000000002</v>
      </c>
      <c r="N61" s="97">
        <f t="shared" si="7"/>
        <v>4.1999999999999993</v>
      </c>
    </row>
    <row r="62" spans="1:19" s="36" customFormat="1" ht="189.95" customHeight="1" thickBot="1" x14ac:dyDescent="1.3">
      <c r="B62" s="42">
        <v>56</v>
      </c>
      <c r="C62" s="555" t="s">
        <v>1076</v>
      </c>
      <c r="D62" s="561" t="s">
        <v>127</v>
      </c>
      <c r="E62" s="561"/>
      <c r="F62" s="561"/>
      <c r="G62" s="178" t="s">
        <v>27</v>
      </c>
      <c r="H62" s="178">
        <v>1.8280000000000001</v>
      </c>
      <c r="I62" s="38">
        <v>0</v>
      </c>
      <c r="J62" s="177">
        <v>6000</v>
      </c>
      <c r="K62" s="177">
        <v>6000</v>
      </c>
      <c r="L62" s="46">
        <v>0</v>
      </c>
      <c r="M62" s="40">
        <f t="shared" si="0"/>
        <v>10.968</v>
      </c>
      <c r="N62" s="88">
        <f>ROUND(M62*I62-I62*L62,1)</f>
        <v>0</v>
      </c>
      <c r="O62" s="96"/>
    </row>
    <row r="63" spans="1:19" s="36" customFormat="1" ht="189.95" customHeight="1" thickBot="1" x14ac:dyDescent="1.3">
      <c r="B63" s="42">
        <v>57</v>
      </c>
      <c r="C63" s="556"/>
      <c r="D63" s="561" t="s">
        <v>940</v>
      </c>
      <c r="E63" s="561"/>
      <c r="F63" s="561"/>
      <c r="G63" s="178" t="s">
        <v>35</v>
      </c>
      <c r="H63" s="178">
        <v>0.94399999999999995</v>
      </c>
      <c r="I63" s="178">
        <v>2</v>
      </c>
      <c r="J63" s="177">
        <v>2383</v>
      </c>
      <c r="K63" s="177">
        <v>2238</v>
      </c>
      <c r="L63" s="46">
        <v>0</v>
      </c>
      <c r="M63" s="40">
        <f t="shared" si="0"/>
        <v>2.1126719999999999</v>
      </c>
      <c r="N63" s="88">
        <f>ROUND(M63*I63-I63*L63,1)</f>
        <v>4.2</v>
      </c>
      <c r="O63" s="96"/>
    </row>
    <row r="64" spans="1:19" s="36" customFormat="1" ht="189.95" customHeight="1" thickBot="1" x14ac:dyDescent="1.3">
      <c r="B64" s="42">
        <v>58</v>
      </c>
      <c r="C64" s="556"/>
      <c r="D64" s="561" t="s">
        <v>941</v>
      </c>
      <c r="E64" s="561"/>
      <c r="F64" s="561"/>
      <c r="G64" s="178" t="s">
        <v>35</v>
      </c>
      <c r="H64" s="178">
        <v>0.94399999999999995</v>
      </c>
      <c r="I64" s="178">
        <v>2</v>
      </c>
      <c r="J64" s="177">
        <v>1510</v>
      </c>
      <c r="K64" s="177">
        <v>1510</v>
      </c>
      <c r="L64" s="46">
        <v>0</v>
      </c>
      <c r="M64" s="40">
        <f t="shared" si="0"/>
        <v>1.4254399999999998</v>
      </c>
      <c r="N64" s="88">
        <f>ROUND(M64*I64-I64*L64,1)</f>
        <v>2.9</v>
      </c>
      <c r="O64" s="96"/>
    </row>
    <row r="65" spans="1:18" s="36" customFormat="1" ht="189.95" customHeight="1" thickBot="1" x14ac:dyDescent="1.3">
      <c r="B65" s="42">
        <v>59</v>
      </c>
      <c r="C65" s="559"/>
      <c r="D65" s="561" t="s">
        <v>942</v>
      </c>
      <c r="E65" s="561"/>
      <c r="F65" s="561"/>
      <c r="G65" s="178" t="s">
        <v>29</v>
      </c>
      <c r="H65" s="178">
        <v>1.284</v>
      </c>
      <c r="I65" s="178">
        <v>0</v>
      </c>
      <c r="J65" s="177">
        <v>1510</v>
      </c>
      <c r="K65" s="177">
        <v>1510</v>
      </c>
      <c r="L65" s="46">
        <v>0</v>
      </c>
      <c r="M65" s="40">
        <f t="shared" si="0"/>
        <v>1.9388400000000001</v>
      </c>
      <c r="N65" s="88">
        <f>ROUND(M65*I65-I65*L65,1)</f>
        <v>0</v>
      </c>
      <c r="O65" s="96"/>
    </row>
    <row r="66" spans="1:18" s="36" customFormat="1" ht="204.75" customHeight="1" thickBot="1" x14ac:dyDescent="1.3">
      <c r="B66" s="42">
        <v>60</v>
      </c>
      <c r="C66" s="555" t="s">
        <v>1077</v>
      </c>
      <c r="D66" s="561" t="s">
        <v>127</v>
      </c>
      <c r="E66" s="561"/>
      <c r="F66" s="561"/>
      <c r="G66" s="178" t="s">
        <v>27</v>
      </c>
      <c r="H66" s="178">
        <v>1.8280000000000001</v>
      </c>
      <c r="I66" s="38">
        <v>0</v>
      </c>
      <c r="J66" s="177">
        <v>6000</v>
      </c>
      <c r="K66" s="177">
        <v>6000</v>
      </c>
      <c r="L66" s="46">
        <v>0</v>
      </c>
      <c r="M66" s="40">
        <f t="shared" si="0"/>
        <v>10.968</v>
      </c>
      <c r="N66" s="88">
        <f t="shared" ref="N66:N68" si="8">ROUND(M66*I66-I66*L66,1)</f>
        <v>0</v>
      </c>
      <c r="O66" s="96"/>
    </row>
    <row r="67" spans="1:18" s="36" customFormat="1" ht="238.5" customHeight="1" thickBot="1" x14ac:dyDescent="1.3">
      <c r="B67" s="42">
        <v>61</v>
      </c>
      <c r="C67" s="556"/>
      <c r="D67" s="561" t="s">
        <v>965</v>
      </c>
      <c r="E67" s="561"/>
      <c r="F67" s="561"/>
      <c r="G67" s="178" t="s">
        <v>35</v>
      </c>
      <c r="H67" s="178">
        <v>0.94399999999999995</v>
      </c>
      <c r="I67" s="178">
        <v>2</v>
      </c>
      <c r="J67" s="177">
        <v>2383</v>
      </c>
      <c r="K67" s="177">
        <v>2238</v>
      </c>
      <c r="L67" s="46">
        <v>0</v>
      </c>
      <c r="M67" s="40">
        <f t="shared" si="0"/>
        <v>2.1126719999999999</v>
      </c>
      <c r="N67" s="88">
        <f t="shared" si="8"/>
        <v>4.2</v>
      </c>
      <c r="O67" s="96"/>
    </row>
    <row r="68" spans="1:18" s="36" customFormat="1" ht="246" customHeight="1" thickBot="1" x14ac:dyDescent="1.3">
      <c r="B68" s="42">
        <v>62</v>
      </c>
      <c r="C68" s="556"/>
      <c r="D68" s="561" t="s">
        <v>966</v>
      </c>
      <c r="E68" s="561"/>
      <c r="F68" s="561"/>
      <c r="G68" s="178" t="s">
        <v>35</v>
      </c>
      <c r="H68" s="178">
        <v>0.94399999999999995</v>
      </c>
      <c r="I68" s="178">
        <v>3</v>
      </c>
      <c r="J68" s="177">
        <v>1510</v>
      </c>
      <c r="K68" s="177">
        <v>1510</v>
      </c>
      <c r="L68" s="46">
        <v>0</v>
      </c>
      <c r="M68" s="40">
        <f t="shared" si="0"/>
        <v>1.4254399999999998</v>
      </c>
      <c r="N68" s="88">
        <f t="shared" si="8"/>
        <v>4.3</v>
      </c>
      <c r="O68" s="96"/>
    </row>
    <row r="69" spans="1:18" s="181" customFormat="1" ht="185.1" customHeight="1" thickBot="1" x14ac:dyDescent="1.3">
      <c r="A69" s="36"/>
      <c r="B69" s="42">
        <v>63</v>
      </c>
      <c r="C69" s="555" t="s">
        <v>1078</v>
      </c>
      <c r="D69" s="492" t="s">
        <v>1079</v>
      </c>
      <c r="E69" s="493"/>
      <c r="F69" s="493"/>
      <c r="G69" s="178" t="s">
        <v>76</v>
      </c>
      <c r="H69" s="45">
        <v>1.22</v>
      </c>
      <c r="I69" s="69">
        <v>1</v>
      </c>
      <c r="J69" s="70">
        <v>4586</v>
      </c>
      <c r="K69" s="70">
        <v>4586</v>
      </c>
      <c r="L69" s="46">
        <v>0</v>
      </c>
      <c r="M69" s="40">
        <f t="shared" si="0"/>
        <v>5.5949200000000001</v>
      </c>
      <c r="N69" s="88">
        <f t="shared" ref="N69:N77" si="9">ROUND(M69*I69,1)</f>
        <v>5.6</v>
      </c>
      <c r="O69" s="96"/>
      <c r="R69" s="181">
        <v>6.7</v>
      </c>
    </row>
    <row r="70" spans="1:18" s="181" customFormat="1" ht="185.1" customHeight="1" thickBot="1" x14ac:dyDescent="1.3">
      <c r="A70" s="36"/>
      <c r="B70" s="42">
        <v>64</v>
      </c>
      <c r="C70" s="556"/>
      <c r="D70" s="492" t="s">
        <v>1080</v>
      </c>
      <c r="E70" s="493"/>
      <c r="F70" s="493"/>
      <c r="G70" s="178" t="s">
        <v>76</v>
      </c>
      <c r="H70" s="45">
        <v>1.22</v>
      </c>
      <c r="I70" s="72">
        <v>1</v>
      </c>
      <c r="J70" s="70">
        <v>4586</v>
      </c>
      <c r="K70" s="70">
        <v>4586</v>
      </c>
      <c r="L70" s="46">
        <v>0</v>
      </c>
      <c r="M70" s="40">
        <f t="shared" si="0"/>
        <v>5.5949200000000001</v>
      </c>
      <c r="N70" s="88">
        <f t="shared" si="9"/>
        <v>5.6</v>
      </c>
      <c r="O70" s="96"/>
      <c r="R70" s="181">
        <v>6.7</v>
      </c>
    </row>
    <row r="71" spans="1:18" s="181" customFormat="1" ht="185.1" customHeight="1" thickBot="1" x14ac:dyDescent="1.3">
      <c r="A71" s="36"/>
      <c r="B71" s="42">
        <v>65</v>
      </c>
      <c r="C71" s="556"/>
      <c r="D71" s="492" t="s">
        <v>1081</v>
      </c>
      <c r="E71" s="493"/>
      <c r="F71" s="493"/>
      <c r="G71" s="178" t="s">
        <v>35</v>
      </c>
      <c r="H71" s="45">
        <v>0.94399999999999995</v>
      </c>
      <c r="I71" s="72">
        <v>1</v>
      </c>
      <c r="J71" s="70">
        <v>2330</v>
      </c>
      <c r="K71" s="70">
        <v>2199</v>
      </c>
      <c r="L71" s="46">
        <v>0</v>
      </c>
      <c r="M71" s="40">
        <f t="shared" ref="M71:M83" si="10">K71*H71/1000</f>
        <v>2.0758559999999999</v>
      </c>
      <c r="N71" s="88">
        <f t="shared" si="9"/>
        <v>2.1</v>
      </c>
      <c r="O71" s="96"/>
      <c r="R71" s="181">
        <v>1.54</v>
      </c>
    </row>
    <row r="72" spans="1:18" s="181" customFormat="1" ht="185.1" customHeight="1" thickBot="1" x14ac:dyDescent="1.3">
      <c r="A72" s="36"/>
      <c r="B72" s="42">
        <v>66</v>
      </c>
      <c r="C72" s="556"/>
      <c r="D72" s="492" t="s">
        <v>1082</v>
      </c>
      <c r="E72" s="493"/>
      <c r="F72" s="493"/>
      <c r="G72" s="178" t="s">
        <v>35</v>
      </c>
      <c r="H72" s="45">
        <v>0.94399999999999995</v>
      </c>
      <c r="I72" s="72">
        <v>1</v>
      </c>
      <c r="J72" s="70">
        <v>2212</v>
      </c>
      <c r="K72" s="70">
        <v>2095</v>
      </c>
      <c r="L72" s="46">
        <v>0</v>
      </c>
      <c r="M72" s="40">
        <f t="shared" si="10"/>
        <v>1.9776799999999999</v>
      </c>
      <c r="N72" s="88">
        <f t="shared" si="9"/>
        <v>2</v>
      </c>
      <c r="O72" s="96"/>
      <c r="R72" s="181">
        <v>1.54</v>
      </c>
    </row>
    <row r="73" spans="1:18" s="181" customFormat="1" ht="185.1" customHeight="1" thickBot="1" x14ac:dyDescent="1.3">
      <c r="A73" s="36"/>
      <c r="B73" s="42">
        <v>67</v>
      </c>
      <c r="C73" s="559"/>
      <c r="D73" s="492" t="s">
        <v>1083</v>
      </c>
      <c r="E73" s="493"/>
      <c r="F73" s="493"/>
      <c r="G73" s="178" t="s">
        <v>35</v>
      </c>
      <c r="H73" s="45">
        <v>0.94399999999999995</v>
      </c>
      <c r="I73" s="72">
        <v>1</v>
      </c>
      <c r="J73" s="70">
        <v>2237</v>
      </c>
      <c r="K73" s="70">
        <v>2117</v>
      </c>
      <c r="L73" s="46">
        <v>0</v>
      </c>
      <c r="M73" s="40">
        <f t="shared" si="10"/>
        <v>1.9984479999999998</v>
      </c>
      <c r="N73" s="88">
        <f t="shared" si="9"/>
        <v>2</v>
      </c>
      <c r="O73" s="96"/>
      <c r="R73" s="181">
        <v>5.2399999999999993</v>
      </c>
    </row>
    <row r="74" spans="1:18" s="36" customFormat="1" ht="189.95" customHeight="1" thickBot="1" x14ac:dyDescent="1.3">
      <c r="B74" s="42">
        <v>68</v>
      </c>
      <c r="C74" s="555" t="s">
        <v>1084</v>
      </c>
      <c r="D74" s="492" t="s">
        <v>1085</v>
      </c>
      <c r="E74" s="493"/>
      <c r="F74" s="493"/>
      <c r="G74" s="178" t="s">
        <v>76</v>
      </c>
      <c r="H74" s="45">
        <v>1.22</v>
      </c>
      <c r="I74" s="69">
        <v>1</v>
      </c>
      <c r="J74" s="70">
        <v>5486</v>
      </c>
      <c r="K74" s="70">
        <v>5486</v>
      </c>
      <c r="L74" s="46">
        <v>0</v>
      </c>
      <c r="M74" s="40">
        <f t="shared" si="10"/>
        <v>6.69292</v>
      </c>
      <c r="N74" s="88">
        <f t="shared" si="9"/>
        <v>6.7</v>
      </c>
      <c r="O74" s="96"/>
      <c r="R74" s="36">
        <v>6.7</v>
      </c>
    </row>
    <row r="75" spans="1:18" s="36" customFormat="1" ht="189.95" customHeight="1" thickBot="1" x14ac:dyDescent="1.3">
      <c r="B75" s="42">
        <v>69</v>
      </c>
      <c r="C75" s="556"/>
      <c r="D75" s="492" t="s">
        <v>1086</v>
      </c>
      <c r="E75" s="493"/>
      <c r="F75" s="493"/>
      <c r="G75" s="178" t="s">
        <v>76</v>
      </c>
      <c r="H75" s="45">
        <v>1.22</v>
      </c>
      <c r="I75" s="72">
        <v>1</v>
      </c>
      <c r="J75" s="70">
        <v>5486</v>
      </c>
      <c r="K75" s="70">
        <v>5486</v>
      </c>
      <c r="L75" s="46">
        <v>0</v>
      </c>
      <c r="M75" s="40">
        <f t="shared" si="10"/>
        <v>6.69292</v>
      </c>
      <c r="N75" s="88">
        <f t="shared" si="9"/>
        <v>6.7</v>
      </c>
      <c r="O75" s="96"/>
      <c r="R75" s="36">
        <v>6.7</v>
      </c>
    </row>
    <row r="76" spans="1:18" s="36" customFormat="1" ht="189.95" customHeight="1" thickBot="1" x14ac:dyDescent="1.3">
      <c r="B76" s="42">
        <v>70</v>
      </c>
      <c r="C76" s="556"/>
      <c r="D76" s="492" t="s">
        <v>1087</v>
      </c>
      <c r="E76" s="493"/>
      <c r="F76" s="493"/>
      <c r="G76" s="178" t="s">
        <v>35</v>
      </c>
      <c r="H76" s="45">
        <v>0.94399999999999995</v>
      </c>
      <c r="I76" s="72">
        <v>1</v>
      </c>
      <c r="J76" s="70">
        <v>1629</v>
      </c>
      <c r="K76" s="70">
        <v>1629</v>
      </c>
      <c r="L76" s="46">
        <v>0</v>
      </c>
      <c r="M76" s="40">
        <f t="shared" si="10"/>
        <v>1.5377759999999998</v>
      </c>
      <c r="N76" s="88">
        <f t="shared" si="9"/>
        <v>1.5</v>
      </c>
      <c r="O76" s="96"/>
      <c r="R76" s="36">
        <v>1.54</v>
      </c>
    </row>
    <row r="77" spans="1:18" s="36" customFormat="1" ht="189.95" customHeight="1" thickBot="1" x14ac:dyDescent="1.3">
      <c r="B77" s="42">
        <v>71</v>
      </c>
      <c r="C77" s="556"/>
      <c r="D77" s="492" t="s">
        <v>1088</v>
      </c>
      <c r="E77" s="493"/>
      <c r="F77" s="493"/>
      <c r="G77" s="178" t="s">
        <v>35</v>
      </c>
      <c r="H77" s="45">
        <v>0.94399999999999995</v>
      </c>
      <c r="I77" s="72">
        <v>2</v>
      </c>
      <c r="J77" s="70">
        <v>2948</v>
      </c>
      <c r="K77" s="70">
        <v>2771</v>
      </c>
      <c r="L77" s="46">
        <v>0</v>
      </c>
      <c r="M77" s="40">
        <f t="shared" si="10"/>
        <v>2.6158239999999999</v>
      </c>
      <c r="N77" s="88">
        <f t="shared" si="9"/>
        <v>5.2</v>
      </c>
      <c r="O77" s="96"/>
      <c r="R77" s="36">
        <v>5.2399999999999993</v>
      </c>
    </row>
    <row r="78" spans="1:18" s="36" customFormat="1" ht="219.95" customHeight="1" thickBot="1" x14ac:dyDescent="1.3">
      <c r="B78" s="42">
        <v>72</v>
      </c>
      <c r="C78" s="555" t="s">
        <v>1089</v>
      </c>
      <c r="D78" s="561" t="s">
        <v>127</v>
      </c>
      <c r="E78" s="561"/>
      <c r="F78" s="561"/>
      <c r="G78" s="178" t="s">
        <v>27</v>
      </c>
      <c r="H78" s="178">
        <v>1.8280000000000001</v>
      </c>
      <c r="I78" s="38">
        <v>0</v>
      </c>
      <c r="J78" s="177">
        <v>6000</v>
      </c>
      <c r="K78" s="177">
        <v>6000</v>
      </c>
      <c r="L78" s="46">
        <v>0</v>
      </c>
      <c r="M78" s="40">
        <f t="shared" si="10"/>
        <v>10.968</v>
      </c>
      <c r="N78" s="88">
        <f>ROUND(M78*I78-I78*L78,1)</f>
        <v>0</v>
      </c>
      <c r="O78" s="96"/>
    </row>
    <row r="79" spans="1:18" s="36" customFormat="1" ht="219.95" customHeight="1" thickBot="1" x14ac:dyDescent="1.3">
      <c r="B79" s="42">
        <v>73</v>
      </c>
      <c r="C79" s="556"/>
      <c r="D79" s="561" t="s">
        <v>965</v>
      </c>
      <c r="E79" s="561"/>
      <c r="F79" s="561"/>
      <c r="G79" s="178" t="s">
        <v>35</v>
      </c>
      <c r="H79" s="178">
        <v>0.94399999999999995</v>
      </c>
      <c r="I79" s="178">
        <v>2</v>
      </c>
      <c r="J79" s="177">
        <v>2383</v>
      </c>
      <c r="K79" s="177">
        <v>2238</v>
      </c>
      <c r="L79" s="46">
        <v>0</v>
      </c>
      <c r="M79" s="40">
        <f t="shared" si="10"/>
        <v>2.1126719999999999</v>
      </c>
      <c r="N79" s="88">
        <f>ROUND(M79*I79-I79*L79,1)</f>
        <v>4.2</v>
      </c>
      <c r="O79" s="96"/>
    </row>
    <row r="80" spans="1:18" s="36" customFormat="1" ht="219.95" customHeight="1" thickBot="1" x14ac:dyDescent="1.3">
      <c r="B80" s="42">
        <v>74</v>
      </c>
      <c r="C80" s="556"/>
      <c r="D80" s="561" t="s">
        <v>966</v>
      </c>
      <c r="E80" s="561"/>
      <c r="F80" s="561"/>
      <c r="G80" s="178" t="s">
        <v>35</v>
      </c>
      <c r="H80" s="178">
        <v>0.94399999999999995</v>
      </c>
      <c r="I80" s="178">
        <v>3</v>
      </c>
      <c r="J80" s="177">
        <v>1510</v>
      </c>
      <c r="K80" s="177">
        <v>1510</v>
      </c>
      <c r="L80" s="46">
        <v>0</v>
      </c>
      <c r="M80" s="40">
        <f t="shared" si="10"/>
        <v>1.4254399999999998</v>
      </c>
      <c r="N80" s="88">
        <f>ROUND(M80*I80-I80*L80,1)</f>
        <v>4.3</v>
      </c>
      <c r="O80" s="96"/>
    </row>
    <row r="81" spans="1:18" s="36" customFormat="1" ht="219.95" customHeight="1" thickBot="1" x14ac:dyDescent="1.3">
      <c r="B81" s="42">
        <v>75</v>
      </c>
      <c r="C81" s="555" t="s">
        <v>1090</v>
      </c>
      <c r="D81" s="561" t="s">
        <v>127</v>
      </c>
      <c r="E81" s="561"/>
      <c r="F81" s="561"/>
      <c r="G81" s="178" t="s">
        <v>27</v>
      </c>
      <c r="H81" s="178">
        <v>1.8280000000000001</v>
      </c>
      <c r="I81" s="38">
        <v>0</v>
      </c>
      <c r="J81" s="177">
        <v>6000</v>
      </c>
      <c r="K81" s="177">
        <v>6000</v>
      </c>
      <c r="L81" s="46">
        <v>0</v>
      </c>
      <c r="M81" s="40">
        <f t="shared" si="10"/>
        <v>10.968</v>
      </c>
      <c r="N81" s="88">
        <f t="shared" ref="N81:N84" si="11">ROUND(M81*I81-I81*L81,1)</f>
        <v>0</v>
      </c>
      <c r="O81" s="96"/>
    </row>
    <row r="82" spans="1:18" s="36" customFormat="1" ht="219.95" customHeight="1" thickBot="1" x14ac:dyDescent="1.3">
      <c r="B82" s="42">
        <v>76</v>
      </c>
      <c r="C82" s="556"/>
      <c r="D82" s="561" t="s">
        <v>854</v>
      </c>
      <c r="E82" s="561"/>
      <c r="F82" s="561"/>
      <c r="G82" s="178" t="s">
        <v>35</v>
      </c>
      <c r="H82" s="178">
        <v>0.94399999999999995</v>
      </c>
      <c r="I82" s="178">
        <v>2</v>
      </c>
      <c r="J82" s="177">
        <v>2402</v>
      </c>
      <c r="K82" s="177">
        <v>2251</v>
      </c>
      <c r="L82" s="46">
        <v>0</v>
      </c>
      <c r="M82" s="40">
        <f t="shared" si="10"/>
        <v>2.1249440000000002</v>
      </c>
      <c r="N82" s="88">
        <f t="shared" si="11"/>
        <v>4.2</v>
      </c>
      <c r="O82" s="96"/>
    </row>
    <row r="83" spans="1:18" s="36" customFormat="1" ht="219.95" customHeight="1" thickBot="1" x14ac:dyDescent="1.3">
      <c r="B83" s="42">
        <v>77</v>
      </c>
      <c r="C83" s="556"/>
      <c r="D83" s="561" t="s">
        <v>855</v>
      </c>
      <c r="E83" s="561"/>
      <c r="F83" s="561"/>
      <c r="G83" s="178" t="s">
        <v>35</v>
      </c>
      <c r="H83" s="178">
        <v>0.94399999999999995</v>
      </c>
      <c r="I83" s="178">
        <v>3</v>
      </c>
      <c r="J83" s="177">
        <v>1510</v>
      </c>
      <c r="K83" s="177">
        <v>1510</v>
      </c>
      <c r="L83" s="46">
        <v>0</v>
      </c>
      <c r="M83" s="40">
        <f t="shared" si="10"/>
        <v>1.4254399999999998</v>
      </c>
      <c r="N83" s="88">
        <f t="shared" si="11"/>
        <v>4.3</v>
      </c>
      <c r="O83" s="96"/>
    </row>
    <row r="84" spans="1:18" s="36" customFormat="1" ht="249.95" customHeight="1" thickBot="1" x14ac:dyDescent="1.1000000000000001">
      <c r="B84" s="42">
        <v>78</v>
      </c>
      <c r="C84" s="492" t="s">
        <v>161</v>
      </c>
      <c r="D84" s="493"/>
      <c r="E84" s="493"/>
      <c r="F84" s="494"/>
      <c r="G84" s="47" t="s">
        <v>1091</v>
      </c>
      <c r="H84" s="178" t="s">
        <v>160</v>
      </c>
      <c r="I84" s="101">
        <v>1</v>
      </c>
      <c r="J84" s="177" t="s">
        <v>160</v>
      </c>
      <c r="K84" s="177" t="s">
        <v>160</v>
      </c>
      <c r="L84" s="116">
        <v>1.575</v>
      </c>
      <c r="M84" s="49">
        <v>9.6280000000000001</v>
      </c>
      <c r="N84" s="97">
        <f t="shared" si="11"/>
        <v>8.1</v>
      </c>
    </row>
    <row r="85" spans="1:18" s="181" customFormat="1" ht="185.1" customHeight="1" thickBot="1" x14ac:dyDescent="1.3">
      <c r="A85" s="36"/>
      <c r="B85" s="42">
        <v>79</v>
      </c>
      <c r="C85" s="555" t="s">
        <v>783</v>
      </c>
      <c r="D85" s="492" t="s">
        <v>784</v>
      </c>
      <c r="E85" s="493"/>
      <c r="F85" s="493"/>
      <c r="G85" s="178" t="s">
        <v>76</v>
      </c>
      <c r="H85" s="45">
        <v>1.22</v>
      </c>
      <c r="I85" s="69">
        <v>1</v>
      </c>
      <c r="J85" s="70">
        <v>5486</v>
      </c>
      <c r="K85" s="70">
        <v>5486</v>
      </c>
      <c r="L85" s="46">
        <v>0</v>
      </c>
      <c r="M85" s="40">
        <f t="shared" ref="M85:M100" si="12">K85*H85/1000</f>
        <v>6.69292</v>
      </c>
      <c r="N85" s="88">
        <f t="shared" ref="N85:N96" si="13">ROUND(M85*I85,1)</f>
        <v>6.7</v>
      </c>
      <c r="O85" s="96"/>
      <c r="R85" s="181">
        <v>6.7</v>
      </c>
    </row>
    <row r="86" spans="1:18" s="181" customFormat="1" ht="185.1" customHeight="1" thickBot="1" x14ac:dyDescent="1.3">
      <c r="A86" s="36"/>
      <c r="B86" s="42">
        <v>80</v>
      </c>
      <c r="C86" s="556"/>
      <c r="D86" s="492" t="s">
        <v>785</v>
      </c>
      <c r="E86" s="493"/>
      <c r="F86" s="493"/>
      <c r="G86" s="178" t="s">
        <v>76</v>
      </c>
      <c r="H86" s="45">
        <v>1.22</v>
      </c>
      <c r="I86" s="72">
        <v>1</v>
      </c>
      <c r="J86" s="70">
        <v>5486</v>
      </c>
      <c r="K86" s="70">
        <v>5486</v>
      </c>
      <c r="L86" s="46">
        <v>0</v>
      </c>
      <c r="M86" s="40">
        <f t="shared" si="12"/>
        <v>6.69292</v>
      </c>
      <c r="N86" s="88">
        <f t="shared" si="13"/>
        <v>6.7</v>
      </c>
      <c r="O86" s="96"/>
      <c r="R86" s="181">
        <v>6.7</v>
      </c>
    </row>
    <row r="87" spans="1:18" s="181" customFormat="1" ht="185.1" customHeight="1" thickBot="1" x14ac:dyDescent="1.3">
      <c r="A87" s="36"/>
      <c r="B87" s="42">
        <v>81</v>
      </c>
      <c r="C87" s="556"/>
      <c r="D87" s="492" t="s">
        <v>786</v>
      </c>
      <c r="E87" s="493"/>
      <c r="F87" s="493"/>
      <c r="G87" s="178" t="s">
        <v>35</v>
      </c>
      <c r="H87" s="45">
        <v>0.94399999999999995</v>
      </c>
      <c r="I87" s="72">
        <v>1</v>
      </c>
      <c r="J87" s="70">
        <v>1629</v>
      </c>
      <c r="K87" s="70">
        <v>1629</v>
      </c>
      <c r="L87" s="46">
        <v>0</v>
      </c>
      <c r="M87" s="40">
        <f t="shared" si="12"/>
        <v>1.5377759999999998</v>
      </c>
      <c r="N87" s="88">
        <f t="shared" si="13"/>
        <v>1.5</v>
      </c>
      <c r="O87" s="96"/>
      <c r="R87" s="181">
        <v>1.54</v>
      </c>
    </row>
    <row r="88" spans="1:18" s="181" customFormat="1" ht="185.1" customHeight="1" thickBot="1" x14ac:dyDescent="1.3">
      <c r="A88" s="36"/>
      <c r="B88" s="42">
        <v>82</v>
      </c>
      <c r="C88" s="556"/>
      <c r="D88" s="492" t="s">
        <v>787</v>
      </c>
      <c r="E88" s="493"/>
      <c r="F88" s="493"/>
      <c r="G88" s="178" t="s">
        <v>35</v>
      </c>
      <c r="H88" s="45">
        <v>0.94399999999999995</v>
      </c>
      <c r="I88" s="72">
        <v>2</v>
      </c>
      <c r="J88" s="70">
        <v>2948</v>
      </c>
      <c r="K88" s="70">
        <v>2771</v>
      </c>
      <c r="L88" s="46">
        <v>0</v>
      </c>
      <c r="M88" s="40">
        <f t="shared" si="12"/>
        <v>2.6158239999999999</v>
      </c>
      <c r="N88" s="88">
        <f t="shared" si="13"/>
        <v>5.2</v>
      </c>
      <c r="O88" s="96"/>
      <c r="R88" s="181">
        <v>5.2399999999999993</v>
      </c>
    </row>
    <row r="89" spans="1:18" s="181" customFormat="1" ht="185.1" customHeight="1" thickBot="1" x14ac:dyDescent="1.3">
      <c r="A89" s="36"/>
      <c r="B89" s="42">
        <v>83</v>
      </c>
      <c r="C89" s="555" t="s">
        <v>1092</v>
      </c>
      <c r="D89" s="492" t="s">
        <v>1085</v>
      </c>
      <c r="E89" s="493"/>
      <c r="F89" s="493"/>
      <c r="G89" s="178" t="s">
        <v>76</v>
      </c>
      <c r="H89" s="45">
        <v>1.22</v>
      </c>
      <c r="I89" s="69">
        <v>1</v>
      </c>
      <c r="J89" s="70">
        <v>5486</v>
      </c>
      <c r="K89" s="70">
        <v>5486</v>
      </c>
      <c r="L89" s="46">
        <v>0</v>
      </c>
      <c r="M89" s="40">
        <f t="shared" si="12"/>
        <v>6.69292</v>
      </c>
      <c r="N89" s="88">
        <f t="shared" si="13"/>
        <v>6.7</v>
      </c>
      <c r="O89" s="96"/>
      <c r="R89" s="181">
        <v>6.7</v>
      </c>
    </row>
    <row r="90" spans="1:18" s="181" customFormat="1" ht="185.1" customHeight="1" thickBot="1" x14ac:dyDescent="1.3">
      <c r="A90" s="36"/>
      <c r="B90" s="42">
        <v>84</v>
      </c>
      <c r="C90" s="556"/>
      <c r="D90" s="492" t="s">
        <v>1086</v>
      </c>
      <c r="E90" s="493"/>
      <c r="F90" s="493"/>
      <c r="G90" s="178" t="s">
        <v>76</v>
      </c>
      <c r="H90" s="45">
        <v>1.22</v>
      </c>
      <c r="I90" s="72">
        <v>1</v>
      </c>
      <c r="J90" s="70">
        <v>5486</v>
      </c>
      <c r="K90" s="70">
        <v>5486</v>
      </c>
      <c r="L90" s="46">
        <v>0</v>
      </c>
      <c r="M90" s="40">
        <f t="shared" si="12"/>
        <v>6.69292</v>
      </c>
      <c r="N90" s="88">
        <f t="shared" si="13"/>
        <v>6.7</v>
      </c>
      <c r="O90" s="96"/>
      <c r="R90" s="181">
        <v>6.7</v>
      </c>
    </row>
    <row r="91" spans="1:18" s="181" customFormat="1" ht="185.1" customHeight="1" thickBot="1" x14ac:dyDescent="1.3">
      <c r="A91" s="36"/>
      <c r="B91" s="42">
        <v>85</v>
      </c>
      <c r="C91" s="556"/>
      <c r="D91" s="492" t="s">
        <v>1093</v>
      </c>
      <c r="E91" s="493"/>
      <c r="F91" s="493"/>
      <c r="G91" s="178" t="s">
        <v>35</v>
      </c>
      <c r="H91" s="45">
        <v>0.94399999999999995</v>
      </c>
      <c r="I91" s="72">
        <v>1</v>
      </c>
      <c r="J91" s="70">
        <v>1629</v>
      </c>
      <c r="K91" s="70">
        <v>1629</v>
      </c>
      <c r="L91" s="46">
        <v>0</v>
      </c>
      <c r="M91" s="40">
        <f t="shared" si="12"/>
        <v>1.5377759999999998</v>
      </c>
      <c r="N91" s="88">
        <f t="shared" si="13"/>
        <v>1.5</v>
      </c>
      <c r="O91" s="96"/>
      <c r="R91" s="181">
        <v>1.54</v>
      </c>
    </row>
    <row r="92" spans="1:18" s="181" customFormat="1" ht="185.1" customHeight="1" thickBot="1" x14ac:dyDescent="1.3">
      <c r="A92" s="36"/>
      <c r="B92" s="42">
        <v>86</v>
      </c>
      <c r="C92" s="556"/>
      <c r="D92" s="492" t="s">
        <v>1094</v>
      </c>
      <c r="E92" s="493"/>
      <c r="F92" s="493"/>
      <c r="G92" s="178" t="s">
        <v>35</v>
      </c>
      <c r="H92" s="45">
        <v>0.94399999999999995</v>
      </c>
      <c r="I92" s="72">
        <v>2</v>
      </c>
      <c r="J92" s="70">
        <v>2948</v>
      </c>
      <c r="K92" s="70">
        <v>2771</v>
      </c>
      <c r="L92" s="46">
        <v>0</v>
      </c>
      <c r="M92" s="40">
        <f t="shared" si="12"/>
        <v>2.6158239999999999</v>
      </c>
      <c r="N92" s="88">
        <f t="shared" si="13"/>
        <v>5.2</v>
      </c>
      <c r="O92" s="96"/>
      <c r="R92" s="181">
        <v>5.2399999999999993</v>
      </c>
    </row>
    <row r="93" spans="1:18" s="181" customFormat="1" ht="185.1" customHeight="1" thickBot="1" x14ac:dyDescent="1.3">
      <c r="A93" s="36"/>
      <c r="B93" s="42">
        <v>87</v>
      </c>
      <c r="C93" s="555" t="s">
        <v>1095</v>
      </c>
      <c r="D93" s="492" t="s">
        <v>1042</v>
      </c>
      <c r="E93" s="493"/>
      <c r="F93" s="493"/>
      <c r="G93" s="178" t="s">
        <v>76</v>
      </c>
      <c r="H93" s="45">
        <v>1.22</v>
      </c>
      <c r="I93" s="69">
        <v>1</v>
      </c>
      <c r="J93" s="70">
        <v>5486</v>
      </c>
      <c r="K93" s="70">
        <v>5486</v>
      </c>
      <c r="L93" s="46">
        <v>0</v>
      </c>
      <c r="M93" s="40">
        <f t="shared" si="12"/>
        <v>6.69292</v>
      </c>
      <c r="N93" s="88">
        <f t="shared" si="13"/>
        <v>6.7</v>
      </c>
      <c r="O93" s="96"/>
      <c r="R93" s="181">
        <v>6.7</v>
      </c>
    </row>
    <row r="94" spans="1:18" s="181" customFormat="1" ht="185.1" customHeight="1" thickBot="1" x14ac:dyDescent="1.3">
      <c r="A94" s="36"/>
      <c r="B94" s="42">
        <v>88</v>
      </c>
      <c r="C94" s="556"/>
      <c r="D94" s="492" t="s">
        <v>1043</v>
      </c>
      <c r="E94" s="493"/>
      <c r="F94" s="493"/>
      <c r="G94" s="178" t="s">
        <v>76</v>
      </c>
      <c r="H94" s="45">
        <v>1.22</v>
      </c>
      <c r="I94" s="72">
        <v>1</v>
      </c>
      <c r="J94" s="70">
        <v>5486</v>
      </c>
      <c r="K94" s="70">
        <v>5486</v>
      </c>
      <c r="L94" s="46">
        <v>0</v>
      </c>
      <c r="M94" s="40">
        <f t="shared" si="12"/>
        <v>6.69292</v>
      </c>
      <c r="N94" s="88">
        <f t="shared" si="13"/>
        <v>6.7</v>
      </c>
      <c r="O94" s="96"/>
      <c r="R94" s="181">
        <v>6.7</v>
      </c>
    </row>
    <row r="95" spans="1:18" s="181" customFormat="1" ht="185.1" customHeight="1" thickBot="1" x14ac:dyDescent="1.3">
      <c r="A95" s="36"/>
      <c r="B95" s="42">
        <v>89</v>
      </c>
      <c r="C95" s="556"/>
      <c r="D95" s="492" t="s">
        <v>1096</v>
      </c>
      <c r="E95" s="493"/>
      <c r="F95" s="493"/>
      <c r="G95" s="178" t="s">
        <v>35</v>
      </c>
      <c r="H95" s="45">
        <v>0.94399999999999995</v>
      </c>
      <c r="I95" s="72">
        <v>1</v>
      </c>
      <c r="J95" s="70">
        <v>1629</v>
      </c>
      <c r="K95" s="70">
        <v>1629</v>
      </c>
      <c r="L95" s="46">
        <v>0</v>
      </c>
      <c r="M95" s="40">
        <f t="shared" si="12"/>
        <v>1.5377759999999998</v>
      </c>
      <c r="N95" s="88">
        <f t="shared" si="13"/>
        <v>1.5</v>
      </c>
      <c r="O95" s="96"/>
      <c r="R95" s="181">
        <v>1.54</v>
      </c>
    </row>
    <row r="96" spans="1:18" s="181" customFormat="1" ht="185.1" customHeight="1" thickBot="1" x14ac:dyDescent="1.3">
      <c r="A96" s="36"/>
      <c r="B96" s="42">
        <v>90</v>
      </c>
      <c r="C96" s="556"/>
      <c r="D96" s="492" t="s">
        <v>1097</v>
      </c>
      <c r="E96" s="493"/>
      <c r="F96" s="493"/>
      <c r="G96" s="178" t="s">
        <v>35</v>
      </c>
      <c r="H96" s="45">
        <v>0.94399999999999995</v>
      </c>
      <c r="I96" s="72">
        <v>2</v>
      </c>
      <c r="J96" s="70">
        <v>2948</v>
      </c>
      <c r="K96" s="70">
        <v>2771</v>
      </c>
      <c r="L96" s="46">
        <v>0</v>
      </c>
      <c r="M96" s="40">
        <f t="shared" si="12"/>
        <v>2.6158239999999999</v>
      </c>
      <c r="N96" s="88">
        <f t="shared" si="13"/>
        <v>5.2</v>
      </c>
      <c r="O96" s="96"/>
      <c r="R96" s="181">
        <v>5.2399999999999993</v>
      </c>
    </row>
    <row r="97" spans="1:19" s="191" customFormat="1" ht="185.1" customHeight="1" thickBot="1" x14ac:dyDescent="1.3">
      <c r="A97" s="36"/>
      <c r="B97" s="42">
        <v>91</v>
      </c>
      <c r="C97" s="565" t="s">
        <v>1098</v>
      </c>
      <c r="D97" s="561" t="s">
        <v>1099</v>
      </c>
      <c r="E97" s="561"/>
      <c r="F97" s="561"/>
      <c r="G97" s="178" t="s">
        <v>76</v>
      </c>
      <c r="H97" s="178">
        <v>1.22</v>
      </c>
      <c r="I97" s="178">
        <v>1</v>
      </c>
      <c r="J97" s="177">
        <v>4586</v>
      </c>
      <c r="K97" s="177">
        <v>4586</v>
      </c>
      <c r="L97" s="46">
        <v>0</v>
      </c>
      <c r="M97" s="40">
        <f t="shared" si="12"/>
        <v>5.5949200000000001</v>
      </c>
      <c r="N97" s="88">
        <f t="shared" ref="N97:N100" si="14">ROUNDUP(M97*I97-I97*L97,1)</f>
        <v>5.6</v>
      </c>
      <c r="O97" s="96"/>
      <c r="S97" s="182" t="s">
        <v>1064</v>
      </c>
    </row>
    <row r="98" spans="1:19" s="191" customFormat="1" ht="185.1" customHeight="1" thickBot="1" x14ac:dyDescent="1.3">
      <c r="A98" s="36"/>
      <c r="B98" s="42">
        <v>92</v>
      </c>
      <c r="C98" s="566"/>
      <c r="D98" s="561" t="s">
        <v>1100</v>
      </c>
      <c r="E98" s="561"/>
      <c r="F98" s="561"/>
      <c r="G98" s="178" t="s">
        <v>76</v>
      </c>
      <c r="H98" s="178">
        <v>1.22</v>
      </c>
      <c r="I98" s="178">
        <v>1</v>
      </c>
      <c r="J98" s="177">
        <v>4586</v>
      </c>
      <c r="K98" s="177">
        <v>4586</v>
      </c>
      <c r="L98" s="46">
        <v>0</v>
      </c>
      <c r="M98" s="40">
        <f t="shared" si="12"/>
        <v>5.5949200000000001</v>
      </c>
      <c r="N98" s="88">
        <f t="shared" si="14"/>
        <v>5.6</v>
      </c>
      <c r="O98" s="96"/>
      <c r="S98" s="182" t="s">
        <v>1064</v>
      </c>
    </row>
    <row r="99" spans="1:19" s="96" customFormat="1" ht="185.1" customHeight="1" thickBot="1" x14ac:dyDescent="1.3">
      <c r="B99" s="42">
        <v>93</v>
      </c>
      <c r="C99" s="566"/>
      <c r="D99" s="488" t="s">
        <v>1101</v>
      </c>
      <c r="E99" s="489"/>
      <c r="F99" s="490"/>
      <c r="G99" s="176" t="s">
        <v>97</v>
      </c>
      <c r="H99" s="102">
        <v>0.93400000000000005</v>
      </c>
      <c r="I99" s="101">
        <v>1</v>
      </c>
      <c r="J99" s="100">
        <v>2171</v>
      </c>
      <c r="K99" s="70">
        <v>2060</v>
      </c>
      <c r="L99" s="99">
        <v>0</v>
      </c>
      <c r="M99" s="40">
        <f t="shared" si="12"/>
        <v>1.9240400000000002</v>
      </c>
      <c r="N99" s="97">
        <f t="shared" si="14"/>
        <v>2</v>
      </c>
    </row>
    <row r="100" spans="1:19" s="96" customFormat="1" ht="185.1" customHeight="1" thickBot="1" x14ac:dyDescent="1.3">
      <c r="B100" s="42">
        <v>94</v>
      </c>
      <c r="C100" s="566"/>
      <c r="D100" s="488" t="s">
        <v>1102</v>
      </c>
      <c r="E100" s="489"/>
      <c r="F100" s="490"/>
      <c r="G100" s="176" t="s">
        <v>97</v>
      </c>
      <c r="H100" s="102">
        <v>0.93400000000000005</v>
      </c>
      <c r="I100" s="101">
        <v>2</v>
      </c>
      <c r="J100" s="100">
        <v>2330</v>
      </c>
      <c r="K100" s="100">
        <v>2199</v>
      </c>
      <c r="L100" s="99">
        <v>0</v>
      </c>
      <c r="M100" s="40">
        <f t="shared" si="12"/>
        <v>2.0538660000000002</v>
      </c>
      <c r="N100" s="97">
        <f t="shared" si="14"/>
        <v>4.1999999999999993</v>
      </c>
    </row>
    <row r="101" spans="1:19" s="50" customFormat="1" ht="201" customHeight="1" thickBot="1" x14ac:dyDescent="1.1000000000000001">
      <c r="B101" s="458" t="s">
        <v>30</v>
      </c>
      <c r="C101" s="459"/>
      <c r="D101" s="459"/>
      <c r="E101" s="459"/>
      <c r="F101" s="459"/>
      <c r="G101" s="459"/>
      <c r="H101" s="459"/>
      <c r="I101" s="459"/>
      <c r="J101" s="459"/>
      <c r="K101" s="459"/>
      <c r="L101" s="459"/>
      <c r="M101" s="460"/>
      <c r="N101" s="95">
        <f>SUM(N7:N100)</f>
        <v>328.49999999999989</v>
      </c>
    </row>
    <row r="102" spans="1:19" s="50" customFormat="1" ht="221.25" customHeight="1" thickBot="1" x14ac:dyDescent="1.1000000000000001">
      <c r="B102" s="513" t="s">
        <v>53</v>
      </c>
      <c r="C102" s="513"/>
      <c r="D102" s="513"/>
      <c r="E102" s="513"/>
      <c r="F102" s="513"/>
      <c r="G102" s="513"/>
      <c r="H102" s="513"/>
      <c r="I102" s="513"/>
      <c r="J102" s="513"/>
      <c r="K102" s="513"/>
      <c r="L102" s="513"/>
      <c r="M102" s="513"/>
      <c r="N102" s="88">
        <f>ROUNDUP(N101*2,1)</f>
        <v>657</v>
      </c>
    </row>
    <row r="103" spans="1:19" s="179" customFormat="1" ht="174.95" customHeight="1" x14ac:dyDescent="0.25">
      <c r="B103" s="422" t="s">
        <v>320</v>
      </c>
      <c r="C103" s="422"/>
      <c r="D103" s="422"/>
      <c r="E103" s="422"/>
      <c r="F103" s="422"/>
      <c r="G103" s="422"/>
      <c r="H103" s="422"/>
      <c r="I103" s="422" t="s">
        <v>319</v>
      </c>
      <c r="J103" s="422"/>
      <c r="K103" s="422"/>
      <c r="L103" s="422"/>
      <c r="M103" s="422"/>
      <c r="N103" s="422"/>
    </row>
    <row r="104" spans="1:19" s="51" customFormat="1" ht="409.5" customHeight="1" thickBot="1" x14ac:dyDescent="1.1499999999999999">
      <c r="B104" s="423"/>
      <c r="C104" s="423"/>
      <c r="D104" s="423"/>
      <c r="E104" s="423"/>
      <c r="F104" s="423"/>
      <c r="G104" s="423"/>
      <c r="H104" s="423"/>
      <c r="I104" s="423"/>
      <c r="J104" s="423"/>
      <c r="K104" s="423"/>
      <c r="L104" s="423"/>
      <c r="M104" s="423"/>
      <c r="N104" s="423"/>
    </row>
    <row r="105" spans="1:19" s="58" customFormat="1" ht="174.95" customHeight="1" thickBot="1" x14ac:dyDescent="1.1499999999999999">
      <c r="B105" s="53" t="s">
        <v>45</v>
      </c>
      <c r="C105" s="54"/>
      <c r="D105" s="54"/>
      <c r="E105" s="54"/>
      <c r="F105" s="54"/>
      <c r="G105" s="54"/>
      <c r="H105" s="54"/>
      <c r="I105" s="54"/>
      <c r="J105" s="54"/>
      <c r="K105" s="54"/>
      <c r="L105" s="54"/>
      <c r="M105" s="54"/>
      <c r="N105" s="55"/>
      <c r="O105" s="56"/>
      <c r="P105" s="68"/>
      <c r="Q105" s="35"/>
      <c r="R105" s="35"/>
    </row>
    <row r="106" spans="1:19" s="51" customFormat="1" ht="174.95" customHeight="1" x14ac:dyDescent="1.1000000000000001"/>
  </sheetData>
  <mergeCells count="127">
    <mergeCell ref="B103:H104"/>
    <mergeCell ref="I103:N104"/>
    <mergeCell ref="B102:M102"/>
    <mergeCell ref="C97:C100"/>
    <mergeCell ref="D97:F97"/>
    <mergeCell ref="D98:F98"/>
    <mergeCell ref="D99:F99"/>
    <mergeCell ref="D100:F100"/>
    <mergeCell ref="B101:M101"/>
    <mergeCell ref="C89:C92"/>
    <mergeCell ref="D89:F89"/>
    <mergeCell ref="D90:F90"/>
    <mergeCell ref="D91:F91"/>
    <mergeCell ref="D92:F92"/>
    <mergeCell ref="C93:C96"/>
    <mergeCell ref="D93:F93"/>
    <mergeCell ref="D94:F94"/>
    <mergeCell ref="D95:F95"/>
    <mergeCell ref="D96:F96"/>
    <mergeCell ref="C81:C83"/>
    <mergeCell ref="D81:F81"/>
    <mergeCell ref="D82:F82"/>
    <mergeCell ref="D83:F83"/>
    <mergeCell ref="C84:F84"/>
    <mergeCell ref="C85:C88"/>
    <mergeCell ref="D85:F85"/>
    <mergeCell ref="D86:F86"/>
    <mergeCell ref="D87:F87"/>
    <mergeCell ref="D88:F88"/>
    <mergeCell ref="C74:C77"/>
    <mergeCell ref="D74:F74"/>
    <mergeCell ref="D75:F75"/>
    <mergeCell ref="D76:F76"/>
    <mergeCell ref="D77:F77"/>
    <mergeCell ref="C78:C80"/>
    <mergeCell ref="D78:F78"/>
    <mergeCell ref="D79:F79"/>
    <mergeCell ref="D80:F80"/>
    <mergeCell ref="C69:C73"/>
    <mergeCell ref="D69:F69"/>
    <mergeCell ref="D70:F70"/>
    <mergeCell ref="D71:F71"/>
    <mergeCell ref="D72:F72"/>
    <mergeCell ref="D73:F73"/>
    <mergeCell ref="C62:C65"/>
    <mergeCell ref="D62:F62"/>
    <mergeCell ref="D63:F63"/>
    <mergeCell ref="D64:F64"/>
    <mergeCell ref="D65:F65"/>
    <mergeCell ref="C66:C68"/>
    <mergeCell ref="D66:F66"/>
    <mergeCell ref="D67:F67"/>
    <mergeCell ref="D68:F68"/>
    <mergeCell ref="C54:C57"/>
    <mergeCell ref="D54:F54"/>
    <mergeCell ref="D55:F55"/>
    <mergeCell ref="D56:F56"/>
    <mergeCell ref="D57:F57"/>
    <mergeCell ref="C58:C61"/>
    <mergeCell ref="D58:F58"/>
    <mergeCell ref="D59:F59"/>
    <mergeCell ref="D60:F60"/>
    <mergeCell ref="D61:F61"/>
    <mergeCell ref="C49:C53"/>
    <mergeCell ref="D49:F49"/>
    <mergeCell ref="D50:F50"/>
    <mergeCell ref="D51:F51"/>
    <mergeCell ref="D52:F52"/>
    <mergeCell ref="D53:F53"/>
    <mergeCell ref="C41:C44"/>
    <mergeCell ref="D41:F41"/>
    <mergeCell ref="D42:F42"/>
    <mergeCell ref="D43:F43"/>
    <mergeCell ref="D44:F44"/>
    <mergeCell ref="C45:C48"/>
    <mergeCell ref="D45:F45"/>
    <mergeCell ref="D46:F46"/>
    <mergeCell ref="D47:F47"/>
    <mergeCell ref="D48:F48"/>
    <mergeCell ref="C33:C36"/>
    <mergeCell ref="D33:F33"/>
    <mergeCell ref="D34:F34"/>
    <mergeCell ref="D35:F35"/>
    <mergeCell ref="D36:F36"/>
    <mergeCell ref="C37:C40"/>
    <mergeCell ref="D37:F37"/>
    <mergeCell ref="D38:F38"/>
    <mergeCell ref="D39:F39"/>
    <mergeCell ref="D40:F40"/>
    <mergeCell ref="D28:F28"/>
    <mergeCell ref="C29:C32"/>
    <mergeCell ref="D29:F29"/>
    <mergeCell ref="D30:F30"/>
    <mergeCell ref="D31:F31"/>
    <mergeCell ref="D32:F32"/>
    <mergeCell ref="C20:C23"/>
    <mergeCell ref="D20:F20"/>
    <mergeCell ref="D21:F21"/>
    <mergeCell ref="D22:F22"/>
    <mergeCell ref="D23:F23"/>
    <mergeCell ref="C24:C28"/>
    <mergeCell ref="D24:F24"/>
    <mergeCell ref="D25:F25"/>
    <mergeCell ref="D26:F26"/>
    <mergeCell ref="D27:F27"/>
    <mergeCell ref="B2:F3"/>
    <mergeCell ref="G2:K3"/>
    <mergeCell ref="L2:N3"/>
    <mergeCell ref="B4:N4"/>
    <mergeCell ref="B5:N5"/>
    <mergeCell ref="C6:G6"/>
    <mergeCell ref="C15:C19"/>
    <mergeCell ref="D15:F15"/>
    <mergeCell ref="D16:F16"/>
    <mergeCell ref="D17:F17"/>
    <mergeCell ref="D18:F18"/>
    <mergeCell ref="D19:F19"/>
    <mergeCell ref="C7:C10"/>
    <mergeCell ref="D7:F7"/>
    <mergeCell ref="D8:F8"/>
    <mergeCell ref="D9:F9"/>
    <mergeCell ref="D10:F10"/>
    <mergeCell ref="C11:C14"/>
    <mergeCell ref="D11:F11"/>
    <mergeCell ref="D12:F12"/>
    <mergeCell ref="D13:F13"/>
    <mergeCell ref="D14:F14"/>
  </mergeCells>
  <printOptions horizontalCentered="1"/>
  <pageMargins left="0.25" right="0.25" top="1" bottom="1" header="0.5" footer="0.255"/>
  <pageSetup paperSize="9" scale="10" orientation="portrait" r:id="rId1"/>
  <rowBreaks count="2" manualBreakCount="2">
    <brk id="36" max="14" man="1"/>
    <brk id="73" max="14" man="1"/>
  </rowBreaks>
  <drawing r:id="rId2"/>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9" tint="-0.499984740745262"/>
    <pageSetUpPr fitToPage="1"/>
  </sheetPr>
  <dimension ref="A1:AG35"/>
  <sheetViews>
    <sheetView rightToLeft="1" view="pageBreakPreview"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5" max="15" width="12.8554687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1128</v>
      </c>
      <c r="G11" s="332"/>
      <c r="H11" s="332"/>
      <c r="I11" s="333"/>
      <c r="J11" s="331" t="s">
        <v>1141</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174</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824</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1127</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9.75" customHeight="1" thickBot="1" x14ac:dyDescent="0.3">
      <c r="B27" s="398"/>
      <c r="C27" s="401"/>
      <c r="D27" s="402"/>
      <c r="E27" s="401"/>
      <c r="F27" s="402"/>
      <c r="G27" s="402"/>
      <c r="H27" s="404"/>
      <c r="I27" s="401"/>
      <c r="J27" s="404"/>
      <c r="K27" s="401"/>
      <c r="L27" s="402"/>
      <c r="M27" s="404"/>
    </row>
    <row r="28" spans="2:15" ht="36" customHeight="1" x14ac:dyDescent="0.25">
      <c r="B28" s="405">
        <v>17</v>
      </c>
      <c r="C28" s="312">
        <v>641903107</v>
      </c>
      <c r="D28" s="313"/>
      <c r="E28" s="322" t="s">
        <v>826</v>
      </c>
      <c r="F28" s="323"/>
      <c r="G28" s="323"/>
      <c r="H28" s="324"/>
      <c r="I28" s="318" t="s">
        <v>1126</v>
      </c>
      <c r="J28" s="319"/>
      <c r="K28" s="322" t="s">
        <v>16</v>
      </c>
      <c r="L28" s="323"/>
      <c r="M28" s="324"/>
    </row>
    <row r="29" spans="2:15" ht="45" customHeight="1" thickBot="1" x14ac:dyDescent="0.3">
      <c r="B29" s="406"/>
      <c r="C29" s="314"/>
      <c r="D29" s="315"/>
      <c r="E29" s="328"/>
      <c r="F29" s="329"/>
      <c r="G29" s="329"/>
      <c r="H29" s="330"/>
      <c r="I29" s="320"/>
      <c r="J29" s="321"/>
      <c r="K29" s="328"/>
      <c r="L29" s="329"/>
      <c r="M29" s="330"/>
      <c r="O29" s="192">
        <v>453.90000000000003</v>
      </c>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20" customFormat="1" ht="25.5" customHeight="1" thickBot="1" x14ac:dyDescent="0.3">
      <c r="A35" s="21"/>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1691649"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691649" r:id="rId4"/>
      </mc:Fallback>
    </mc:AlternateContent>
  </oleObjects>
  <mc:AlternateContent xmlns:mc="http://schemas.openxmlformats.org/markup-compatibility/2006">
    <mc:Choice Requires="x14">
      <controls>
        <mc:AlternateContent xmlns:mc="http://schemas.openxmlformats.org/markup-compatibility/2006">
          <mc:Choice Requires="x14">
            <control shapeId="1691650"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1691651"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1691652"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1691653"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1691654"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9" tint="-0.249977111117893"/>
  </sheetPr>
  <dimension ref="A1:AU106"/>
  <sheetViews>
    <sheetView rightToLeft="1" view="pageBreakPreview" topLeftCell="A29" zoomScale="10" zoomScaleNormal="100" zoomScaleSheetLayoutView="10" workbookViewId="0">
      <selection activeCell="B4" sqref="B4:N4"/>
    </sheetView>
  </sheetViews>
  <sheetFormatPr defaultRowHeight="23.25" x14ac:dyDescent="0.35"/>
  <cols>
    <col min="2" max="2" width="25.7109375" customWidth="1"/>
    <col min="3" max="3" width="32" customWidth="1"/>
    <col min="4" max="4" width="20.42578125" customWidth="1"/>
    <col min="5" max="5" width="44.5703125"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19" max="19" width="75.5703125" customWidth="1"/>
    <col min="23" max="23" width="0.85546875" customWidth="1"/>
    <col min="24" max="25" width="9.140625" hidden="1" customWidth="1"/>
    <col min="26" max="26" width="21.42578125" customWidth="1"/>
  </cols>
  <sheetData>
    <row r="1" spans="1:47" ht="24" thickBot="1" x14ac:dyDescent="0.4"/>
    <row r="2" spans="1:47" ht="234" customHeight="1" x14ac:dyDescent="0.25">
      <c r="B2" s="440"/>
      <c r="C2" s="440"/>
      <c r="D2" s="440"/>
      <c r="E2" s="440"/>
      <c r="F2" s="440"/>
      <c r="G2" s="520" t="s">
        <v>1119</v>
      </c>
      <c r="H2" s="520"/>
      <c r="I2" s="520"/>
      <c r="J2" s="520"/>
      <c r="K2" s="520"/>
      <c r="L2" s="440"/>
      <c r="M2" s="440"/>
      <c r="N2" s="440"/>
    </row>
    <row r="3" spans="1:47" ht="409.6" customHeight="1" thickBot="1" x14ac:dyDescent="0.3">
      <c r="B3" s="441"/>
      <c r="C3" s="441"/>
      <c r="D3" s="441"/>
      <c r="E3" s="441"/>
      <c r="F3" s="441"/>
      <c r="G3" s="521"/>
      <c r="H3" s="521"/>
      <c r="I3" s="521"/>
      <c r="J3" s="521"/>
      <c r="K3" s="521"/>
      <c r="L3" s="441"/>
      <c r="M3" s="441"/>
      <c r="N3" s="441"/>
    </row>
    <row r="4" spans="1:47" ht="218.25" customHeight="1" thickBot="1" x14ac:dyDescent="0.3">
      <c r="B4" s="522" t="s">
        <v>823</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1:47" ht="188.2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1:47" s="35" customFormat="1" ht="203.25" customHeight="1" thickBot="1" x14ac:dyDescent="1.1499999999999999">
      <c r="B6" s="180" t="s">
        <v>9</v>
      </c>
      <c r="C6" s="434" t="s">
        <v>11</v>
      </c>
      <c r="D6" s="435"/>
      <c r="E6" s="435"/>
      <c r="F6" s="435"/>
      <c r="G6" s="436"/>
      <c r="H6" s="180" t="s">
        <v>122</v>
      </c>
      <c r="I6" s="180" t="s">
        <v>23</v>
      </c>
      <c r="J6" s="180" t="s">
        <v>24</v>
      </c>
      <c r="K6" s="180" t="s">
        <v>121</v>
      </c>
      <c r="L6" s="180" t="s">
        <v>183</v>
      </c>
      <c r="M6" s="180" t="s">
        <v>181</v>
      </c>
      <c r="N6" s="180" t="s">
        <v>124</v>
      </c>
    </row>
    <row r="7" spans="1:47" s="36" customFormat="1" ht="185.1" customHeight="1" thickBot="1" x14ac:dyDescent="1.3">
      <c r="B7" s="42">
        <v>1</v>
      </c>
      <c r="C7" s="555" t="s">
        <v>1041</v>
      </c>
      <c r="D7" s="492" t="s">
        <v>1042</v>
      </c>
      <c r="E7" s="493"/>
      <c r="F7" s="493"/>
      <c r="G7" s="178" t="s">
        <v>76</v>
      </c>
      <c r="H7" s="45">
        <v>1.22</v>
      </c>
      <c r="I7" s="69">
        <v>1</v>
      </c>
      <c r="J7" s="70">
        <v>5486</v>
      </c>
      <c r="K7" s="70">
        <v>5486</v>
      </c>
      <c r="L7" s="46">
        <v>0</v>
      </c>
      <c r="M7" s="40">
        <f t="shared" ref="M7:M70" si="0">K7*H7/1000</f>
        <v>6.69292</v>
      </c>
      <c r="N7" s="88">
        <f t="shared" ref="N7:N10" si="1">ROUND(M7*I7,1)</f>
        <v>6.7</v>
      </c>
      <c r="O7" s="96"/>
      <c r="R7" s="36">
        <v>6.7</v>
      </c>
    </row>
    <row r="8" spans="1:47" s="36" customFormat="1" ht="185.1" customHeight="1" thickBot="1" x14ac:dyDescent="1.3">
      <c r="B8" s="42">
        <v>2</v>
      </c>
      <c r="C8" s="556"/>
      <c r="D8" s="492" t="s">
        <v>1043</v>
      </c>
      <c r="E8" s="493"/>
      <c r="F8" s="493"/>
      <c r="G8" s="178" t="s">
        <v>76</v>
      </c>
      <c r="H8" s="45">
        <v>1.22</v>
      </c>
      <c r="I8" s="72">
        <v>1</v>
      </c>
      <c r="J8" s="70">
        <v>5486</v>
      </c>
      <c r="K8" s="70">
        <v>5486</v>
      </c>
      <c r="L8" s="46">
        <v>0</v>
      </c>
      <c r="M8" s="40">
        <f t="shared" si="0"/>
        <v>6.69292</v>
      </c>
      <c r="N8" s="88">
        <f t="shared" si="1"/>
        <v>6.7</v>
      </c>
      <c r="O8" s="96"/>
      <c r="R8" s="36">
        <v>6.7</v>
      </c>
    </row>
    <row r="9" spans="1:47" s="36" customFormat="1" ht="185.1" customHeight="1" thickBot="1" x14ac:dyDescent="1.3">
      <c r="B9" s="42">
        <v>3</v>
      </c>
      <c r="C9" s="556"/>
      <c r="D9" s="492" t="s">
        <v>1044</v>
      </c>
      <c r="E9" s="493"/>
      <c r="F9" s="493"/>
      <c r="G9" s="178" t="s">
        <v>35</v>
      </c>
      <c r="H9" s="45">
        <v>0.94399999999999995</v>
      </c>
      <c r="I9" s="72">
        <v>1</v>
      </c>
      <c r="J9" s="70">
        <v>1629</v>
      </c>
      <c r="K9" s="70">
        <v>1629</v>
      </c>
      <c r="L9" s="46">
        <v>0</v>
      </c>
      <c r="M9" s="40">
        <f t="shared" si="0"/>
        <v>1.5377759999999998</v>
      </c>
      <c r="N9" s="88">
        <f t="shared" si="1"/>
        <v>1.5</v>
      </c>
      <c r="O9" s="96"/>
      <c r="R9" s="36">
        <v>1.54</v>
      </c>
    </row>
    <row r="10" spans="1:47" s="36" customFormat="1" ht="185.1" customHeight="1" thickBot="1" x14ac:dyDescent="1.3">
      <c r="B10" s="42">
        <v>4</v>
      </c>
      <c r="C10" s="556"/>
      <c r="D10" s="492" t="s">
        <v>1045</v>
      </c>
      <c r="E10" s="493"/>
      <c r="F10" s="493"/>
      <c r="G10" s="178" t="s">
        <v>35</v>
      </c>
      <c r="H10" s="45">
        <v>0.94399999999999995</v>
      </c>
      <c r="I10" s="72">
        <v>2</v>
      </c>
      <c r="J10" s="70">
        <v>2948</v>
      </c>
      <c r="K10" s="70">
        <v>2771</v>
      </c>
      <c r="L10" s="46">
        <v>0</v>
      </c>
      <c r="M10" s="40">
        <f t="shared" si="0"/>
        <v>2.6158239999999999</v>
      </c>
      <c r="N10" s="88">
        <f t="shared" si="1"/>
        <v>5.2</v>
      </c>
      <c r="O10" s="96"/>
      <c r="R10" s="36">
        <v>5.2399999999999993</v>
      </c>
    </row>
    <row r="11" spans="1:47" s="36" customFormat="1" ht="185.1" customHeight="1" thickBot="1" x14ac:dyDescent="1.3">
      <c r="B11" s="42">
        <v>5</v>
      </c>
      <c r="C11" s="555" t="s">
        <v>1046</v>
      </c>
      <c r="D11" s="561" t="s">
        <v>127</v>
      </c>
      <c r="E11" s="561"/>
      <c r="F11" s="561"/>
      <c r="G11" s="178" t="s">
        <v>27</v>
      </c>
      <c r="H11" s="178">
        <v>1.8280000000000001</v>
      </c>
      <c r="I11" s="38">
        <v>2</v>
      </c>
      <c r="J11" s="177">
        <v>6000</v>
      </c>
      <c r="K11" s="177">
        <v>6000</v>
      </c>
      <c r="L11" s="46">
        <v>0</v>
      </c>
      <c r="M11" s="40">
        <f t="shared" si="0"/>
        <v>10.968</v>
      </c>
      <c r="N11" s="88">
        <f t="shared" ref="N11:N28" si="2">ROUND(M11*I11-I11*L11,1)</f>
        <v>21.9</v>
      </c>
      <c r="O11" s="96"/>
    </row>
    <row r="12" spans="1:47" s="36" customFormat="1" ht="185.1" customHeight="1" thickBot="1" x14ac:dyDescent="1.3">
      <c r="B12" s="42">
        <v>6</v>
      </c>
      <c r="C12" s="556"/>
      <c r="D12" s="561" t="s">
        <v>1047</v>
      </c>
      <c r="E12" s="561"/>
      <c r="F12" s="561"/>
      <c r="G12" s="178" t="s">
        <v>35</v>
      </c>
      <c r="H12" s="178">
        <v>0.94399999999999995</v>
      </c>
      <c r="I12" s="178">
        <v>2</v>
      </c>
      <c r="J12" s="177">
        <v>2046</v>
      </c>
      <c r="K12" s="177">
        <v>1947</v>
      </c>
      <c r="L12" s="46">
        <v>0</v>
      </c>
      <c r="M12" s="40">
        <f t="shared" si="0"/>
        <v>1.8379679999999998</v>
      </c>
      <c r="N12" s="88">
        <f t="shared" si="2"/>
        <v>3.7</v>
      </c>
      <c r="O12" s="96"/>
    </row>
    <row r="13" spans="1:47" s="36" customFormat="1" ht="185.1" customHeight="1" thickBot="1" x14ac:dyDescent="1.3">
      <c r="B13" s="42">
        <v>7</v>
      </c>
      <c r="C13" s="556"/>
      <c r="D13" s="561" t="s">
        <v>966</v>
      </c>
      <c r="E13" s="561"/>
      <c r="F13" s="561"/>
      <c r="G13" s="178" t="s">
        <v>35</v>
      </c>
      <c r="H13" s="178">
        <v>0.94399999999999995</v>
      </c>
      <c r="I13" s="178">
        <v>2</v>
      </c>
      <c r="J13" s="177">
        <v>1510</v>
      </c>
      <c r="K13" s="177">
        <v>1510</v>
      </c>
      <c r="L13" s="46">
        <v>0</v>
      </c>
      <c r="M13" s="40">
        <f t="shared" si="0"/>
        <v>1.4254399999999998</v>
      </c>
      <c r="N13" s="88">
        <f t="shared" si="2"/>
        <v>2.9</v>
      </c>
      <c r="O13" s="96"/>
    </row>
    <row r="14" spans="1:47" s="36" customFormat="1" ht="185.1" customHeight="1" thickBot="1" x14ac:dyDescent="1.3">
      <c r="B14" s="42">
        <v>8</v>
      </c>
      <c r="C14" s="559"/>
      <c r="D14" s="561" t="s">
        <v>967</v>
      </c>
      <c r="E14" s="561"/>
      <c r="F14" s="561"/>
      <c r="G14" s="178" t="s">
        <v>29</v>
      </c>
      <c r="H14" s="178">
        <v>1.284</v>
      </c>
      <c r="I14" s="178">
        <v>1</v>
      </c>
      <c r="J14" s="177">
        <v>1510</v>
      </c>
      <c r="K14" s="177">
        <v>1510</v>
      </c>
      <c r="L14" s="46">
        <v>0</v>
      </c>
      <c r="M14" s="40">
        <f t="shared" si="0"/>
        <v>1.9388400000000001</v>
      </c>
      <c r="N14" s="88">
        <f t="shared" si="2"/>
        <v>1.9</v>
      </c>
      <c r="O14" s="96"/>
    </row>
    <row r="15" spans="1:47" s="181" customFormat="1" ht="185.1" customHeight="1" thickBot="1" x14ac:dyDescent="1.3">
      <c r="A15" s="36"/>
      <c r="B15" s="42">
        <v>9</v>
      </c>
      <c r="C15" s="555" t="s">
        <v>573</v>
      </c>
      <c r="D15" s="561" t="s">
        <v>572</v>
      </c>
      <c r="E15" s="561"/>
      <c r="F15" s="561"/>
      <c r="G15" s="178" t="s">
        <v>76</v>
      </c>
      <c r="H15" s="178">
        <v>1.22</v>
      </c>
      <c r="I15" s="178">
        <v>1</v>
      </c>
      <c r="J15" s="177">
        <v>4586</v>
      </c>
      <c r="K15" s="177">
        <v>4586</v>
      </c>
      <c r="L15" s="46">
        <v>0</v>
      </c>
      <c r="M15" s="40">
        <f t="shared" si="0"/>
        <v>5.5949200000000001</v>
      </c>
      <c r="N15" s="88">
        <f t="shared" si="2"/>
        <v>5.6</v>
      </c>
      <c r="O15" s="96"/>
      <c r="S15" s="182" t="s">
        <v>1048</v>
      </c>
    </row>
    <row r="16" spans="1:47" s="181" customFormat="1" ht="185.1" customHeight="1" thickBot="1" x14ac:dyDescent="1.3">
      <c r="A16" s="36"/>
      <c r="B16" s="42">
        <v>10</v>
      </c>
      <c r="C16" s="556"/>
      <c r="D16" s="561" t="s">
        <v>273</v>
      </c>
      <c r="E16" s="561"/>
      <c r="F16" s="561"/>
      <c r="G16" s="178" t="s">
        <v>76</v>
      </c>
      <c r="H16" s="178">
        <v>1.22</v>
      </c>
      <c r="I16" s="178">
        <v>1</v>
      </c>
      <c r="J16" s="177">
        <v>4586</v>
      </c>
      <c r="K16" s="177">
        <v>4586</v>
      </c>
      <c r="L16" s="46">
        <v>0</v>
      </c>
      <c r="M16" s="40">
        <f t="shared" si="0"/>
        <v>5.5949200000000001</v>
      </c>
      <c r="N16" s="88">
        <f t="shared" si="2"/>
        <v>5.6</v>
      </c>
      <c r="O16" s="96"/>
      <c r="S16" s="182" t="s">
        <v>1048</v>
      </c>
    </row>
    <row r="17" spans="2:18" s="190" customFormat="1" ht="185.1" customHeight="1" thickBot="1" x14ac:dyDescent="1.3">
      <c r="B17" s="42">
        <v>11</v>
      </c>
      <c r="C17" s="556"/>
      <c r="D17" s="562" t="s">
        <v>571</v>
      </c>
      <c r="E17" s="563"/>
      <c r="F17" s="563"/>
      <c r="G17" s="183" t="s">
        <v>35</v>
      </c>
      <c r="H17" s="184">
        <v>0.94399999999999995</v>
      </c>
      <c r="I17" s="185">
        <v>1</v>
      </c>
      <c r="J17" s="186">
        <v>2330</v>
      </c>
      <c r="K17" s="186">
        <v>2199</v>
      </c>
      <c r="L17" s="187">
        <v>0</v>
      </c>
      <c r="M17" s="188">
        <f t="shared" si="0"/>
        <v>2.0758559999999999</v>
      </c>
      <c r="N17" s="189">
        <f t="shared" si="2"/>
        <v>2.1</v>
      </c>
      <c r="O17" s="96"/>
    </row>
    <row r="18" spans="2:18" s="36" customFormat="1" ht="185.1" customHeight="1" thickBot="1" x14ac:dyDescent="1.3">
      <c r="B18" s="42">
        <v>12</v>
      </c>
      <c r="C18" s="556"/>
      <c r="D18" s="492" t="s">
        <v>570</v>
      </c>
      <c r="E18" s="493"/>
      <c r="F18" s="493"/>
      <c r="G18" s="178" t="s">
        <v>35</v>
      </c>
      <c r="H18" s="45">
        <v>0.94399999999999995</v>
      </c>
      <c r="I18" s="72">
        <v>1</v>
      </c>
      <c r="J18" s="70">
        <v>2212</v>
      </c>
      <c r="K18" s="70">
        <v>2095</v>
      </c>
      <c r="L18" s="46">
        <v>0</v>
      </c>
      <c r="M18" s="40">
        <f t="shared" si="0"/>
        <v>1.9776799999999999</v>
      </c>
      <c r="N18" s="88">
        <f t="shared" si="2"/>
        <v>2</v>
      </c>
      <c r="O18" s="96"/>
    </row>
    <row r="19" spans="2:18" s="36" customFormat="1" ht="185.1" customHeight="1" thickBot="1" x14ac:dyDescent="1.3">
      <c r="B19" s="42">
        <v>13</v>
      </c>
      <c r="C19" s="559"/>
      <c r="D19" s="492" t="s">
        <v>569</v>
      </c>
      <c r="E19" s="493"/>
      <c r="F19" s="493"/>
      <c r="G19" s="178" t="s">
        <v>35</v>
      </c>
      <c r="H19" s="45">
        <v>0.94399999999999995</v>
      </c>
      <c r="I19" s="72">
        <v>1</v>
      </c>
      <c r="J19" s="70">
        <v>2237</v>
      </c>
      <c r="K19" s="70">
        <v>2117</v>
      </c>
      <c r="L19" s="46">
        <v>0</v>
      </c>
      <c r="M19" s="40">
        <f t="shared" si="0"/>
        <v>1.9984479999999998</v>
      </c>
      <c r="N19" s="88">
        <f t="shared" si="2"/>
        <v>2</v>
      </c>
      <c r="O19" s="96"/>
    </row>
    <row r="20" spans="2:18" s="36" customFormat="1" ht="185.1" customHeight="1" thickBot="1" x14ac:dyDescent="1.3">
      <c r="B20" s="42">
        <v>14</v>
      </c>
      <c r="C20" s="555" t="s">
        <v>1049</v>
      </c>
      <c r="D20" s="561" t="s">
        <v>127</v>
      </c>
      <c r="E20" s="561"/>
      <c r="F20" s="561"/>
      <c r="G20" s="178" t="s">
        <v>27</v>
      </c>
      <c r="H20" s="178">
        <v>1.8280000000000001</v>
      </c>
      <c r="I20" s="38">
        <v>2</v>
      </c>
      <c r="J20" s="177">
        <v>6000</v>
      </c>
      <c r="K20" s="177">
        <v>6000</v>
      </c>
      <c r="L20" s="46">
        <v>0</v>
      </c>
      <c r="M20" s="40">
        <f t="shared" si="0"/>
        <v>10.968</v>
      </c>
      <c r="N20" s="88">
        <f t="shared" si="2"/>
        <v>21.9</v>
      </c>
      <c r="O20" s="96"/>
    </row>
    <row r="21" spans="2:18" s="36" customFormat="1" ht="185.1" customHeight="1" thickBot="1" x14ac:dyDescent="1.3">
      <c r="B21" s="42">
        <v>15</v>
      </c>
      <c r="C21" s="556"/>
      <c r="D21" s="561" t="s">
        <v>940</v>
      </c>
      <c r="E21" s="561"/>
      <c r="F21" s="561"/>
      <c r="G21" s="178" t="s">
        <v>35</v>
      </c>
      <c r="H21" s="178">
        <v>0.94399999999999995</v>
      </c>
      <c r="I21" s="178">
        <v>2</v>
      </c>
      <c r="J21" s="177">
        <v>2383</v>
      </c>
      <c r="K21" s="177">
        <v>2238</v>
      </c>
      <c r="L21" s="46">
        <v>0</v>
      </c>
      <c r="M21" s="40">
        <f t="shared" si="0"/>
        <v>2.1126719999999999</v>
      </c>
      <c r="N21" s="88">
        <f t="shared" si="2"/>
        <v>4.2</v>
      </c>
      <c r="O21" s="96"/>
    </row>
    <row r="22" spans="2:18" s="36" customFormat="1" ht="185.1" customHeight="1" thickBot="1" x14ac:dyDescent="1.3">
      <c r="B22" s="42">
        <v>16</v>
      </c>
      <c r="C22" s="556"/>
      <c r="D22" s="561" t="s">
        <v>941</v>
      </c>
      <c r="E22" s="561"/>
      <c r="F22" s="561"/>
      <c r="G22" s="178" t="s">
        <v>35</v>
      </c>
      <c r="H22" s="178">
        <v>0.94399999999999995</v>
      </c>
      <c r="I22" s="178">
        <v>2</v>
      </c>
      <c r="J22" s="177">
        <v>1510</v>
      </c>
      <c r="K22" s="177">
        <v>1510</v>
      </c>
      <c r="L22" s="46">
        <v>0</v>
      </c>
      <c r="M22" s="40">
        <f t="shared" si="0"/>
        <v>1.4254399999999998</v>
      </c>
      <c r="N22" s="88">
        <f t="shared" si="2"/>
        <v>2.9</v>
      </c>
      <c r="O22" s="96"/>
    </row>
    <row r="23" spans="2:18" s="36" customFormat="1" ht="185.1" customHeight="1" thickBot="1" x14ac:dyDescent="1.3">
      <c r="B23" s="42">
        <v>17</v>
      </c>
      <c r="C23" s="559"/>
      <c r="D23" s="561" t="s">
        <v>942</v>
      </c>
      <c r="E23" s="561"/>
      <c r="F23" s="561"/>
      <c r="G23" s="178" t="s">
        <v>29</v>
      </c>
      <c r="H23" s="178">
        <v>1.284</v>
      </c>
      <c r="I23" s="178">
        <v>1</v>
      </c>
      <c r="J23" s="177">
        <v>1510</v>
      </c>
      <c r="K23" s="177">
        <v>1510</v>
      </c>
      <c r="L23" s="46">
        <v>0</v>
      </c>
      <c r="M23" s="40">
        <f t="shared" si="0"/>
        <v>1.9388400000000001</v>
      </c>
      <c r="N23" s="88">
        <f t="shared" si="2"/>
        <v>1.9</v>
      </c>
      <c r="O23" s="96"/>
    </row>
    <row r="24" spans="2:18" s="36" customFormat="1" ht="185.1" customHeight="1" thickBot="1" x14ac:dyDescent="1.3">
      <c r="B24" s="42">
        <v>18</v>
      </c>
      <c r="C24" s="555" t="s">
        <v>1050</v>
      </c>
      <c r="D24" s="492" t="s">
        <v>1042</v>
      </c>
      <c r="E24" s="493"/>
      <c r="F24" s="493"/>
      <c r="G24" s="178" t="s">
        <v>76</v>
      </c>
      <c r="H24" s="45">
        <v>1.22</v>
      </c>
      <c r="I24" s="69">
        <v>1</v>
      </c>
      <c r="J24" s="70">
        <v>5486</v>
      </c>
      <c r="K24" s="70">
        <v>5486</v>
      </c>
      <c r="L24" s="46">
        <v>0</v>
      </c>
      <c r="M24" s="40">
        <f t="shared" si="0"/>
        <v>6.69292</v>
      </c>
      <c r="N24" s="88">
        <f t="shared" si="2"/>
        <v>6.7</v>
      </c>
      <c r="O24" s="96"/>
    </row>
    <row r="25" spans="2:18" s="36" customFormat="1" ht="185.1" customHeight="1" thickBot="1" x14ac:dyDescent="1.3">
      <c r="B25" s="42">
        <v>19</v>
      </c>
      <c r="C25" s="556"/>
      <c r="D25" s="492" t="s">
        <v>1043</v>
      </c>
      <c r="E25" s="493"/>
      <c r="F25" s="493"/>
      <c r="G25" s="178" t="s">
        <v>76</v>
      </c>
      <c r="H25" s="45">
        <v>1.22</v>
      </c>
      <c r="I25" s="72">
        <v>1</v>
      </c>
      <c r="J25" s="70">
        <v>5486</v>
      </c>
      <c r="K25" s="70">
        <v>5486</v>
      </c>
      <c r="L25" s="46">
        <v>0</v>
      </c>
      <c r="M25" s="40">
        <f t="shared" si="0"/>
        <v>6.69292</v>
      </c>
      <c r="N25" s="88">
        <f t="shared" si="2"/>
        <v>6.7</v>
      </c>
      <c r="O25" s="96"/>
    </row>
    <row r="26" spans="2:18" s="36" customFormat="1" ht="185.1" customHeight="1" thickBot="1" x14ac:dyDescent="1.3">
      <c r="B26" s="42">
        <v>20</v>
      </c>
      <c r="C26" s="556"/>
      <c r="D26" s="492" t="s">
        <v>1051</v>
      </c>
      <c r="E26" s="493"/>
      <c r="F26" s="493"/>
      <c r="G26" s="178" t="s">
        <v>35</v>
      </c>
      <c r="H26" s="45">
        <v>0.94399999999999995</v>
      </c>
      <c r="I26" s="72">
        <v>1</v>
      </c>
      <c r="J26" s="70">
        <v>2330</v>
      </c>
      <c r="K26" s="70">
        <v>2199</v>
      </c>
      <c r="L26" s="46">
        <v>0</v>
      </c>
      <c r="M26" s="40">
        <f t="shared" si="0"/>
        <v>2.0758559999999999</v>
      </c>
      <c r="N26" s="88">
        <f t="shared" si="2"/>
        <v>2.1</v>
      </c>
      <c r="O26" s="96"/>
    </row>
    <row r="27" spans="2:18" s="36" customFormat="1" ht="185.1" customHeight="1" thickBot="1" x14ac:dyDescent="1.3">
      <c r="B27" s="42">
        <v>21</v>
      </c>
      <c r="C27" s="556"/>
      <c r="D27" s="492" t="s">
        <v>1052</v>
      </c>
      <c r="E27" s="493"/>
      <c r="F27" s="493"/>
      <c r="G27" s="178" t="s">
        <v>35</v>
      </c>
      <c r="H27" s="45">
        <v>0.94399999999999995</v>
      </c>
      <c r="I27" s="72">
        <v>1</v>
      </c>
      <c r="J27" s="70">
        <v>2237</v>
      </c>
      <c r="K27" s="70">
        <v>2117</v>
      </c>
      <c r="L27" s="46">
        <v>0</v>
      </c>
      <c r="M27" s="40">
        <f t="shared" si="0"/>
        <v>1.9984479999999998</v>
      </c>
      <c r="N27" s="88">
        <f t="shared" si="2"/>
        <v>2</v>
      </c>
      <c r="O27" s="96"/>
    </row>
    <row r="28" spans="2:18" s="36" customFormat="1" ht="185.1" customHeight="1" thickBot="1" x14ac:dyDescent="1.3">
      <c r="B28" s="42">
        <v>22</v>
      </c>
      <c r="C28" s="559"/>
      <c r="D28" s="492" t="s">
        <v>1053</v>
      </c>
      <c r="E28" s="493"/>
      <c r="F28" s="493"/>
      <c r="G28" s="178" t="s">
        <v>97</v>
      </c>
      <c r="H28" s="45">
        <v>0.93400000000000005</v>
      </c>
      <c r="I28" s="72">
        <v>1</v>
      </c>
      <c r="J28" s="70">
        <v>2535</v>
      </c>
      <c r="K28" s="70">
        <v>2380</v>
      </c>
      <c r="L28" s="46">
        <v>0</v>
      </c>
      <c r="M28" s="40">
        <f t="shared" si="0"/>
        <v>2.2229200000000002</v>
      </c>
      <c r="N28" s="88">
        <f t="shared" si="2"/>
        <v>2.2000000000000002</v>
      </c>
      <c r="O28" s="96"/>
    </row>
    <row r="29" spans="2:18" s="36" customFormat="1" ht="189.95" customHeight="1" thickBot="1" x14ac:dyDescent="1.3">
      <c r="B29" s="42">
        <v>23</v>
      </c>
      <c r="C29" s="555" t="s">
        <v>1054</v>
      </c>
      <c r="D29" s="492" t="s">
        <v>567</v>
      </c>
      <c r="E29" s="493"/>
      <c r="F29" s="493"/>
      <c r="G29" s="178" t="s">
        <v>76</v>
      </c>
      <c r="H29" s="45">
        <v>1.22</v>
      </c>
      <c r="I29" s="69">
        <v>1</v>
      </c>
      <c r="J29" s="70">
        <v>5486</v>
      </c>
      <c r="K29" s="70">
        <v>5486</v>
      </c>
      <c r="L29" s="46">
        <v>0</v>
      </c>
      <c r="M29" s="40">
        <f t="shared" si="0"/>
        <v>6.69292</v>
      </c>
      <c r="N29" s="88">
        <f t="shared" ref="N29:N36" si="3">ROUND(M29*I29,1)</f>
        <v>6.7</v>
      </c>
      <c r="O29" s="96"/>
      <c r="R29" s="36">
        <v>6.7</v>
      </c>
    </row>
    <row r="30" spans="2:18" s="36" customFormat="1" ht="189.95" customHeight="1" thickBot="1" x14ac:dyDescent="1.3">
      <c r="B30" s="42">
        <v>24</v>
      </c>
      <c r="C30" s="556"/>
      <c r="D30" s="492" t="s">
        <v>566</v>
      </c>
      <c r="E30" s="493"/>
      <c r="F30" s="493"/>
      <c r="G30" s="178" t="s">
        <v>76</v>
      </c>
      <c r="H30" s="45">
        <v>1.22</v>
      </c>
      <c r="I30" s="72">
        <v>1</v>
      </c>
      <c r="J30" s="70">
        <v>5486</v>
      </c>
      <c r="K30" s="70">
        <v>5486</v>
      </c>
      <c r="L30" s="46">
        <v>0</v>
      </c>
      <c r="M30" s="40">
        <f t="shared" si="0"/>
        <v>6.69292</v>
      </c>
      <c r="N30" s="88">
        <f t="shared" si="3"/>
        <v>6.7</v>
      </c>
      <c r="O30" s="96"/>
      <c r="R30" s="36">
        <v>6.7</v>
      </c>
    </row>
    <row r="31" spans="2:18" s="36" customFormat="1" ht="189.95" customHeight="1" thickBot="1" x14ac:dyDescent="1.3">
      <c r="B31" s="42">
        <v>25</v>
      </c>
      <c r="C31" s="556"/>
      <c r="D31" s="492" t="s">
        <v>1055</v>
      </c>
      <c r="E31" s="493"/>
      <c r="F31" s="493"/>
      <c r="G31" s="178" t="s">
        <v>35</v>
      </c>
      <c r="H31" s="45">
        <v>0.94399999999999995</v>
      </c>
      <c r="I31" s="72">
        <v>1</v>
      </c>
      <c r="J31" s="70">
        <v>1629</v>
      </c>
      <c r="K31" s="70">
        <v>1629</v>
      </c>
      <c r="L31" s="46">
        <v>0</v>
      </c>
      <c r="M31" s="40">
        <f t="shared" si="0"/>
        <v>1.5377759999999998</v>
      </c>
      <c r="N31" s="88">
        <f t="shared" si="3"/>
        <v>1.5</v>
      </c>
      <c r="O31" s="96"/>
      <c r="R31" s="36">
        <v>1.54</v>
      </c>
    </row>
    <row r="32" spans="2:18" s="36" customFormat="1" ht="189.95" customHeight="1" thickBot="1" x14ac:dyDescent="1.3">
      <c r="B32" s="42">
        <v>26</v>
      </c>
      <c r="C32" s="556"/>
      <c r="D32" s="492" t="s">
        <v>1056</v>
      </c>
      <c r="E32" s="493"/>
      <c r="F32" s="493"/>
      <c r="G32" s="178" t="s">
        <v>35</v>
      </c>
      <c r="H32" s="45">
        <v>0.94399999999999995</v>
      </c>
      <c r="I32" s="72">
        <v>2</v>
      </c>
      <c r="J32" s="70">
        <v>2948</v>
      </c>
      <c r="K32" s="70">
        <v>2771</v>
      </c>
      <c r="L32" s="46">
        <v>0</v>
      </c>
      <c r="M32" s="40">
        <f t="shared" si="0"/>
        <v>2.6158239999999999</v>
      </c>
      <c r="N32" s="88">
        <f t="shared" si="3"/>
        <v>5.2</v>
      </c>
      <c r="O32" s="96"/>
      <c r="R32" s="36">
        <v>5.2399999999999993</v>
      </c>
    </row>
    <row r="33" spans="1:19" s="36" customFormat="1" ht="189.95" customHeight="1" thickBot="1" x14ac:dyDescent="1.3">
      <c r="B33" s="42">
        <v>27</v>
      </c>
      <c r="C33" s="555" t="s">
        <v>1057</v>
      </c>
      <c r="D33" s="492" t="s">
        <v>567</v>
      </c>
      <c r="E33" s="493"/>
      <c r="F33" s="493"/>
      <c r="G33" s="178" t="s">
        <v>76</v>
      </c>
      <c r="H33" s="45">
        <v>1.22</v>
      </c>
      <c r="I33" s="69">
        <v>1</v>
      </c>
      <c r="J33" s="70">
        <v>5486</v>
      </c>
      <c r="K33" s="70">
        <v>5486</v>
      </c>
      <c r="L33" s="46">
        <v>0</v>
      </c>
      <c r="M33" s="40">
        <f t="shared" si="0"/>
        <v>6.69292</v>
      </c>
      <c r="N33" s="88">
        <f t="shared" si="3"/>
        <v>6.7</v>
      </c>
      <c r="O33" s="96"/>
      <c r="R33" s="36">
        <v>6.7</v>
      </c>
    </row>
    <row r="34" spans="1:19" s="36" customFormat="1" ht="189.95" customHeight="1" thickBot="1" x14ac:dyDescent="1.3">
      <c r="B34" s="42">
        <v>28</v>
      </c>
      <c r="C34" s="556"/>
      <c r="D34" s="492" t="s">
        <v>566</v>
      </c>
      <c r="E34" s="493"/>
      <c r="F34" s="493"/>
      <c r="G34" s="178" t="s">
        <v>76</v>
      </c>
      <c r="H34" s="45">
        <v>1.22</v>
      </c>
      <c r="I34" s="72">
        <v>1</v>
      </c>
      <c r="J34" s="70">
        <v>5486</v>
      </c>
      <c r="K34" s="70">
        <v>5486</v>
      </c>
      <c r="L34" s="46">
        <v>0</v>
      </c>
      <c r="M34" s="40">
        <f t="shared" si="0"/>
        <v>6.69292</v>
      </c>
      <c r="N34" s="88">
        <f t="shared" si="3"/>
        <v>6.7</v>
      </c>
      <c r="O34" s="96"/>
      <c r="R34" s="36">
        <v>6.7</v>
      </c>
    </row>
    <row r="35" spans="1:19" s="36" customFormat="1" ht="189.95" customHeight="1" thickBot="1" x14ac:dyDescent="1.3">
      <c r="B35" s="42">
        <v>29</v>
      </c>
      <c r="C35" s="556"/>
      <c r="D35" s="492" t="s">
        <v>1058</v>
      </c>
      <c r="E35" s="493"/>
      <c r="F35" s="493"/>
      <c r="G35" s="178" t="s">
        <v>35</v>
      </c>
      <c r="H35" s="45">
        <v>0.94399999999999995</v>
      </c>
      <c r="I35" s="72">
        <v>1</v>
      </c>
      <c r="J35" s="70">
        <v>1629</v>
      </c>
      <c r="K35" s="70">
        <v>1629</v>
      </c>
      <c r="L35" s="46">
        <v>0</v>
      </c>
      <c r="M35" s="40">
        <f t="shared" si="0"/>
        <v>1.5377759999999998</v>
      </c>
      <c r="N35" s="88">
        <f t="shared" si="3"/>
        <v>1.5</v>
      </c>
      <c r="O35" s="96"/>
      <c r="R35" s="36">
        <v>1.54</v>
      </c>
    </row>
    <row r="36" spans="1:19" s="36" customFormat="1" ht="189.95" customHeight="1" thickBot="1" x14ac:dyDescent="1.3">
      <c r="B36" s="42">
        <v>30</v>
      </c>
      <c r="C36" s="559"/>
      <c r="D36" s="492" t="s">
        <v>1059</v>
      </c>
      <c r="E36" s="493"/>
      <c r="F36" s="493"/>
      <c r="G36" s="178" t="s">
        <v>35</v>
      </c>
      <c r="H36" s="45">
        <v>0.94399999999999995</v>
      </c>
      <c r="I36" s="72">
        <v>2</v>
      </c>
      <c r="J36" s="70">
        <v>2948</v>
      </c>
      <c r="K36" s="70">
        <v>2771</v>
      </c>
      <c r="L36" s="46">
        <v>0</v>
      </c>
      <c r="M36" s="40">
        <f t="shared" si="0"/>
        <v>2.6158239999999999</v>
      </c>
      <c r="N36" s="88">
        <f t="shared" si="3"/>
        <v>5.2</v>
      </c>
      <c r="O36" s="96"/>
      <c r="R36" s="36">
        <v>5.2399999999999993</v>
      </c>
    </row>
    <row r="37" spans="1:19" s="36" customFormat="1" ht="189.95" customHeight="1" thickBot="1" x14ac:dyDescent="1.3">
      <c r="B37" s="42">
        <v>31</v>
      </c>
      <c r="C37" s="564" t="s">
        <v>1060</v>
      </c>
      <c r="D37" s="561" t="s">
        <v>127</v>
      </c>
      <c r="E37" s="561"/>
      <c r="F37" s="561"/>
      <c r="G37" s="178" t="s">
        <v>27</v>
      </c>
      <c r="H37" s="178">
        <v>1.8280000000000001</v>
      </c>
      <c r="I37" s="38">
        <v>2</v>
      </c>
      <c r="J37" s="177">
        <v>6000</v>
      </c>
      <c r="K37" s="177">
        <v>6000</v>
      </c>
      <c r="L37" s="46">
        <v>0</v>
      </c>
      <c r="M37" s="40">
        <f t="shared" si="0"/>
        <v>10.968</v>
      </c>
      <c r="N37" s="88">
        <f t="shared" ref="N37:N44" si="4">ROUND(M37*I37-I37*L37,1)</f>
        <v>21.9</v>
      </c>
      <c r="O37" s="96"/>
    </row>
    <row r="38" spans="1:19" s="36" customFormat="1" ht="189.95" customHeight="1" thickBot="1" x14ac:dyDescent="1.3">
      <c r="B38" s="42">
        <v>32</v>
      </c>
      <c r="C38" s="564"/>
      <c r="D38" s="561" t="s">
        <v>854</v>
      </c>
      <c r="E38" s="561"/>
      <c r="F38" s="561"/>
      <c r="G38" s="178" t="s">
        <v>35</v>
      </c>
      <c r="H38" s="178">
        <v>0.94399999999999995</v>
      </c>
      <c r="I38" s="178">
        <v>2</v>
      </c>
      <c r="J38" s="177">
        <v>2402</v>
      </c>
      <c r="K38" s="177">
        <v>2251</v>
      </c>
      <c r="L38" s="46">
        <v>0</v>
      </c>
      <c r="M38" s="40">
        <f t="shared" si="0"/>
        <v>2.1249440000000002</v>
      </c>
      <c r="N38" s="88">
        <f t="shared" si="4"/>
        <v>4.2</v>
      </c>
      <c r="O38" s="96"/>
    </row>
    <row r="39" spans="1:19" s="36" customFormat="1" ht="189.95" customHeight="1" thickBot="1" x14ac:dyDescent="1.3">
      <c r="B39" s="42">
        <v>33</v>
      </c>
      <c r="C39" s="564"/>
      <c r="D39" s="561" t="s">
        <v>855</v>
      </c>
      <c r="E39" s="561"/>
      <c r="F39" s="561"/>
      <c r="G39" s="178" t="s">
        <v>35</v>
      </c>
      <c r="H39" s="178">
        <v>0.94399999999999995</v>
      </c>
      <c r="I39" s="178">
        <v>2</v>
      </c>
      <c r="J39" s="177">
        <v>1510</v>
      </c>
      <c r="K39" s="177">
        <v>1510</v>
      </c>
      <c r="L39" s="46">
        <v>0</v>
      </c>
      <c r="M39" s="40">
        <f t="shared" si="0"/>
        <v>1.4254399999999998</v>
      </c>
      <c r="N39" s="88">
        <f t="shared" si="4"/>
        <v>2.9</v>
      </c>
      <c r="O39" s="96"/>
    </row>
    <row r="40" spans="1:19" s="36" customFormat="1" ht="189.95" customHeight="1" thickBot="1" x14ac:dyDescent="1.3">
      <c r="B40" s="42">
        <v>34</v>
      </c>
      <c r="C40" s="564"/>
      <c r="D40" s="561" t="s">
        <v>856</v>
      </c>
      <c r="E40" s="561"/>
      <c r="F40" s="561"/>
      <c r="G40" s="178" t="s">
        <v>29</v>
      </c>
      <c r="H40" s="178">
        <v>1.284</v>
      </c>
      <c r="I40" s="178">
        <v>1</v>
      </c>
      <c r="J40" s="177">
        <v>1510</v>
      </c>
      <c r="K40" s="177">
        <v>1510</v>
      </c>
      <c r="L40" s="46">
        <v>0</v>
      </c>
      <c r="M40" s="40">
        <f t="shared" si="0"/>
        <v>1.9388400000000001</v>
      </c>
      <c r="N40" s="88">
        <f t="shared" si="4"/>
        <v>1.9</v>
      </c>
      <c r="O40" s="96"/>
    </row>
    <row r="41" spans="1:19" s="36" customFormat="1" ht="189.95" customHeight="1" thickBot="1" x14ac:dyDescent="1.3">
      <c r="B41" s="42">
        <v>35</v>
      </c>
      <c r="C41" s="555" t="s">
        <v>1061</v>
      </c>
      <c r="D41" s="561" t="s">
        <v>127</v>
      </c>
      <c r="E41" s="561"/>
      <c r="F41" s="561"/>
      <c r="G41" s="178" t="s">
        <v>27</v>
      </c>
      <c r="H41" s="178">
        <v>1.8280000000000001</v>
      </c>
      <c r="I41" s="38">
        <v>2</v>
      </c>
      <c r="J41" s="177">
        <v>6000</v>
      </c>
      <c r="K41" s="177">
        <v>6000</v>
      </c>
      <c r="L41" s="46">
        <v>0</v>
      </c>
      <c r="M41" s="40">
        <f t="shared" si="0"/>
        <v>10.968</v>
      </c>
      <c r="N41" s="88">
        <f t="shared" si="4"/>
        <v>21.9</v>
      </c>
      <c r="O41" s="96"/>
    </row>
    <row r="42" spans="1:19" s="36" customFormat="1" ht="189.95" customHeight="1" thickBot="1" x14ac:dyDescent="1.3">
      <c r="B42" s="42">
        <v>36</v>
      </c>
      <c r="C42" s="556"/>
      <c r="D42" s="561" t="s">
        <v>965</v>
      </c>
      <c r="E42" s="561"/>
      <c r="F42" s="561"/>
      <c r="G42" s="178" t="s">
        <v>35</v>
      </c>
      <c r="H42" s="178">
        <v>0.94399999999999995</v>
      </c>
      <c r="I42" s="178">
        <v>2</v>
      </c>
      <c r="J42" s="177">
        <v>2383</v>
      </c>
      <c r="K42" s="177">
        <v>2238</v>
      </c>
      <c r="L42" s="46">
        <v>0</v>
      </c>
      <c r="M42" s="40">
        <f t="shared" si="0"/>
        <v>2.1126719999999999</v>
      </c>
      <c r="N42" s="88">
        <f t="shared" si="4"/>
        <v>4.2</v>
      </c>
      <c r="O42" s="96"/>
    </row>
    <row r="43" spans="1:19" s="36" customFormat="1" ht="189.95" customHeight="1" thickBot="1" x14ac:dyDescent="1.3">
      <c r="B43" s="42">
        <v>37</v>
      </c>
      <c r="C43" s="556"/>
      <c r="D43" s="561" t="s">
        <v>966</v>
      </c>
      <c r="E43" s="561"/>
      <c r="F43" s="561"/>
      <c r="G43" s="178" t="s">
        <v>35</v>
      </c>
      <c r="H43" s="178">
        <v>0.94399999999999995</v>
      </c>
      <c r="I43" s="178">
        <v>2</v>
      </c>
      <c r="J43" s="177">
        <v>1510</v>
      </c>
      <c r="K43" s="177">
        <v>1510</v>
      </c>
      <c r="L43" s="46">
        <v>0</v>
      </c>
      <c r="M43" s="40">
        <f t="shared" si="0"/>
        <v>1.4254399999999998</v>
      </c>
      <c r="N43" s="88">
        <f t="shared" si="4"/>
        <v>2.9</v>
      </c>
      <c r="O43" s="96"/>
    </row>
    <row r="44" spans="1:19" s="36" customFormat="1" ht="189.95" customHeight="1" thickBot="1" x14ac:dyDescent="1.3">
      <c r="B44" s="42">
        <v>38</v>
      </c>
      <c r="C44" s="559"/>
      <c r="D44" s="561" t="s">
        <v>967</v>
      </c>
      <c r="E44" s="561"/>
      <c r="F44" s="561"/>
      <c r="G44" s="178" t="s">
        <v>29</v>
      </c>
      <c r="H44" s="178">
        <v>1.284</v>
      </c>
      <c r="I44" s="178">
        <v>1</v>
      </c>
      <c r="J44" s="177">
        <v>1510</v>
      </c>
      <c r="K44" s="177">
        <v>1510</v>
      </c>
      <c r="L44" s="46">
        <v>0</v>
      </c>
      <c r="M44" s="40">
        <f t="shared" si="0"/>
        <v>1.9388400000000001</v>
      </c>
      <c r="N44" s="88">
        <f t="shared" si="4"/>
        <v>1.9</v>
      </c>
      <c r="O44" s="96"/>
    </row>
    <row r="45" spans="1:19" s="191" customFormat="1" ht="185.1" customHeight="1" thickBot="1" x14ac:dyDescent="1.3">
      <c r="A45" s="36"/>
      <c r="B45" s="42">
        <v>39</v>
      </c>
      <c r="C45" s="565" t="s">
        <v>1062</v>
      </c>
      <c r="D45" s="561" t="s">
        <v>1063</v>
      </c>
      <c r="E45" s="561"/>
      <c r="F45" s="561"/>
      <c r="G45" s="178" t="s">
        <v>76</v>
      </c>
      <c r="H45" s="178">
        <v>1.22</v>
      </c>
      <c r="I45" s="178">
        <v>1</v>
      </c>
      <c r="J45" s="177">
        <v>4586</v>
      </c>
      <c r="K45" s="177">
        <v>4586</v>
      </c>
      <c r="L45" s="46">
        <v>0</v>
      </c>
      <c r="M45" s="40">
        <f t="shared" si="0"/>
        <v>5.5949200000000001</v>
      </c>
      <c r="N45" s="88">
        <f t="shared" ref="N45:N48" si="5">ROUNDUP(M45*I45-I45*L45,1)</f>
        <v>5.6</v>
      </c>
      <c r="O45" s="96"/>
      <c r="S45" s="182" t="s">
        <v>1064</v>
      </c>
    </row>
    <row r="46" spans="1:19" s="191" customFormat="1" ht="185.1" customHeight="1" thickBot="1" x14ac:dyDescent="1.3">
      <c r="A46" s="36"/>
      <c r="B46" s="42">
        <v>40</v>
      </c>
      <c r="C46" s="566"/>
      <c r="D46" s="561" t="s">
        <v>1065</v>
      </c>
      <c r="E46" s="561"/>
      <c r="F46" s="561"/>
      <c r="G46" s="178" t="s">
        <v>76</v>
      </c>
      <c r="H46" s="178">
        <v>1.22</v>
      </c>
      <c r="I46" s="178">
        <v>1</v>
      </c>
      <c r="J46" s="177">
        <v>4586</v>
      </c>
      <c r="K46" s="177">
        <v>4586</v>
      </c>
      <c r="L46" s="46">
        <v>0</v>
      </c>
      <c r="M46" s="40">
        <f t="shared" si="0"/>
        <v>5.5949200000000001</v>
      </c>
      <c r="N46" s="88">
        <f t="shared" si="5"/>
        <v>5.6</v>
      </c>
      <c r="O46" s="96"/>
      <c r="S46" s="182" t="s">
        <v>1064</v>
      </c>
    </row>
    <row r="47" spans="1:19" s="96" customFormat="1" ht="185.1" customHeight="1" thickBot="1" x14ac:dyDescent="1.3">
      <c r="B47" s="42">
        <v>41</v>
      </c>
      <c r="C47" s="566"/>
      <c r="D47" s="488" t="s">
        <v>1066</v>
      </c>
      <c r="E47" s="489"/>
      <c r="F47" s="490"/>
      <c r="G47" s="176" t="s">
        <v>97</v>
      </c>
      <c r="H47" s="102">
        <v>0.93400000000000005</v>
      </c>
      <c r="I47" s="101">
        <v>1</v>
      </c>
      <c r="J47" s="100">
        <v>2171</v>
      </c>
      <c r="K47" s="70">
        <v>2060</v>
      </c>
      <c r="L47" s="99">
        <v>0</v>
      </c>
      <c r="M47" s="40">
        <f t="shared" si="0"/>
        <v>1.9240400000000002</v>
      </c>
      <c r="N47" s="97">
        <f t="shared" si="5"/>
        <v>2</v>
      </c>
    </row>
    <row r="48" spans="1:19" s="96" customFormat="1" ht="185.1" customHeight="1" thickBot="1" x14ac:dyDescent="1.3">
      <c r="B48" s="42">
        <v>42</v>
      </c>
      <c r="C48" s="566"/>
      <c r="D48" s="488" t="s">
        <v>1067</v>
      </c>
      <c r="E48" s="489"/>
      <c r="F48" s="490"/>
      <c r="G48" s="176" t="s">
        <v>97</v>
      </c>
      <c r="H48" s="102">
        <v>0.93400000000000005</v>
      </c>
      <c r="I48" s="101">
        <v>2</v>
      </c>
      <c r="J48" s="100">
        <v>2330</v>
      </c>
      <c r="K48" s="100">
        <v>2199</v>
      </c>
      <c r="L48" s="99">
        <v>0</v>
      </c>
      <c r="M48" s="40">
        <f t="shared" si="0"/>
        <v>2.0538660000000002</v>
      </c>
      <c r="N48" s="97">
        <f t="shared" si="5"/>
        <v>4.1999999999999993</v>
      </c>
    </row>
    <row r="49" spans="1:19" s="36" customFormat="1" ht="185.1" customHeight="1" thickBot="1" x14ac:dyDescent="1.3">
      <c r="B49" s="42">
        <v>43</v>
      </c>
      <c r="C49" s="555" t="s">
        <v>1068</v>
      </c>
      <c r="D49" s="561" t="s">
        <v>127</v>
      </c>
      <c r="E49" s="561"/>
      <c r="F49" s="561"/>
      <c r="G49" s="178" t="s">
        <v>27</v>
      </c>
      <c r="H49" s="178">
        <v>1.8280000000000001</v>
      </c>
      <c r="I49" s="38">
        <v>2</v>
      </c>
      <c r="J49" s="177">
        <v>5180</v>
      </c>
      <c r="K49" s="177">
        <v>5180</v>
      </c>
      <c r="L49" s="46">
        <v>0</v>
      </c>
      <c r="M49" s="40">
        <f t="shared" si="0"/>
        <v>9.4690400000000015</v>
      </c>
      <c r="N49" s="88">
        <f t="shared" ref="N49:N57" si="6">ROUND(M49*I49-I49*L49,1)</f>
        <v>18.899999999999999</v>
      </c>
      <c r="O49" s="96"/>
    </row>
    <row r="50" spans="1:19" s="36" customFormat="1" ht="185.1" customHeight="1" thickBot="1" x14ac:dyDescent="1.3">
      <c r="B50" s="42">
        <v>44</v>
      </c>
      <c r="C50" s="556"/>
      <c r="D50" s="561" t="s">
        <v>1069</v>
      </c>
      <c r="E50" s="561"/>
      <c r="F50" s="561"/>
      <c r="G50" s="178" t="s">
        <v>35</v>
      </c>
      <c r="H50" s="178">
        <v>0.94399999999999995</v>
      </c>
      <c r="I50" s="178">
        <v>1</v>
      </c>
      <c r="J50" s="177">
        <v>2408</v>
      </c>
      <c r="K50" s="177">
        <v>2245</v>
      </c>
      <c r="L50" s="46">
        <v>0</v>
      </c>
      <c r="M50" s="40">
        <f t="shared" si="0"/>
        <v>2.1192799999999998</v>
      </c>
      <c r="N50" s="88">
        <f t="shared" si="6"/>
        <v>2.1</v>
      </c>
      <c r="O50" s="96"/>
    </row>
    <row r="51" spans="1:19" s="36" customFormat="1" ht="185.1" customHeight="1" thickBot="1" x14ac:dyDescent="1.3">
      <c r="B51" s="42">
        <v>45</v>
      </c>
      <c r="C51" s="556"/>
      <c r="D51" s="561" t="s">
        <v>940</v>
      </c>
      <c r="E51" s="561"/>
      <c r="F51" s="561"/>
      <c r="G51" s="178" t="s">
        <v>35</v>
      </c>
      <c r="H51" s="178">
        <v>0.94399999999999995</v>
      </c>
      <c r="I51" s="178">
        <v>1</v>
      </c>
      <c r="J51" s="177">
        <v>2383</v>
      </c>
      <c r="K51" s="177">
        <v>2238</v>
      </c>
      <c r="L51" s="46">
        <v>0</v>
      </c>
      <c r="M51" s="40">
        <f t="shared" si="0"/>
        <v>2.1126719999999999</v>
      </c>
      <c r="N51" s="88">
        <f t="shared" si="6"/>
        <v>2.1</v>
      </c>
      <c r="O51" s="96"/>
    </row>
    <row r="52" spans="1:19" s="36" customFormat="1" ht="185.1" customHeight="1" thickBot="1" x14ac:dyDescent="1.3">
      <c r="B52" s="42">
        <v>46</v>
      </c>
      <c r="C52" s="556"/>
      <c r="D52" s="561" t="s">
        <v>941</v>
      </c>
      <c r="E52" s="561"/>
      <c r="F52" s="561"/>
      <c r="G52" s="178" t="s">
        <v>35</v>
      </c>
      <c r="H52" s="178">
        <v>0.94399999999999995</v>
      </c>
      <c r="I52" s="178">
        <v>1</v>
      </c>
      <c r="J52" s="177">
        <v>1510</v>
      </c>
      <c r="K52" s="177">
        <v>1510</v>
      </c>
      <c r="L52" s="46">
        <v>0</v>
      </c>
      <c r="M52" s="40">
        <f t="shared" si="0"/>
        <v>1.4254399999999998</v>
      </c>
      <c r="N52" s="88">
        <f t="shared" si="6"/>
        <v>1.4</v>
      </c>
      <c r="O52" s="96"/>
    </row>
    <row r="53" spans="1:19" s="36" customFormat="1" ht="185.1" customHeight="1" thickBot="1" x14ac:dyDescent="1.3">
      <c r="B53" s="42">
        <v>47</v>
      </c>
      <c r="C53" s="559"/>
      <c r="D53" s="561" t="s">
        <v>942</v>
      </c>
      <c r="E53" s="561"/>
      <c r="F53" s="561"/>
      <c r="G53" s="178" t="s">
        <v>29</v>
      </c>
      <c r="H53" s="178">
        <v>1.284</v>
      </c>
      <c r="I53" s="178">
        <v>1</v>
      </c>
      <c r="J53" s="177">
        <v>1510</v>
      </c>
      <c r="K53" s="177">
        <v>1510</v>
      </c>
      <c r="L53" s="46">
        <v>0</v>
      </c>
      <c r="M53" s="40">
        <f t="shared" si="0"/>
        <v>1.9388400000000001</v>
      </c>
      <c r="N53" s="88">
        <f t="shared" si="6"/>
        <v>1.9</v>
      </c>
      <c r="O53" s="96"/>
    </row>
    <row r="54" spans="1:19" s="36" customFormat="1" ht="185.1" customHeight="1" thickBot="1" x14ac:dyDescent="1.3">
      <c r="B54" s="42">
        <v>48</v>
      </c>
      <c r="C54" s="555" t="s">
        <v>1070</v>
      </c>
      <c r="D54" s="561" t="s">
        <v>127</v>
      </c>
      <c r="E54" s="561"/>
      <c r="F54" s="561"/>
      <c r="G54" s="178" t="s">
        <v>27</v>
      </c>
      <c r="H54" s="178">
        <v>1.8280000000000001</v>
      </c>
      <c r="I54" s="38">
        <v>2</v>
      </c>
      <c r="J54" s="177">
        <v>6000</v>
      </c>
      <c r="K54" s="177">
        <v>6000</v>
      </c>
      <c r="L54" s="46">
        <v>0</v>
      </c>
      <c r="M54" s="40">
        <f t="shared" si="0"/>
        <v>10.968</v>
      </c>
      <c r="N54" s="88">
        <f t="shared" si="6"/>
        <v>21.9</v>
      </c>
      <c r="O54" s="96"/>
    </row>
    <row r="55" spans="1:19" s="36" customFormat="1" ht="185.1" customHeight="1" thickBot="1" x14ac:dyDescent="1.3">
      <c r="B55" s="42">
        <v>49</v>
      </c>
      <c r="C55" s="556"/>
      <c r="D55" s="561" t="s">
        <v>965</v>
      </c>
      <c r="E55" s="561"/>
      <c r="F55" s="561"/>
      <c r="G55" s="178" t="s">
        <v>35</v>
      </c>
      <c r="H55" s="178">
        <v>0.94399999999999995</v>
      </c>
      <c r="I55" s="178">
        <v>2</v>
      </c>
      <c r="J55" s="177">
        <v>2383</v>
      </c>
      <c r="K55" s="177">
        <v>2238</v>
      </c>
      <c r="L55" s="46">
        <v>0</v>
      </c>
      <c r="M55" s="40">
        <f t="shared" si="0"/>
        <v>2.1126719999999999</v>
      </c>
      <c r="N55" s="88">
        <f t="shared" si="6"/>
        <v>4.2</v>
      </c>
      <c r="O55" s="96"/>
    </row>
    <row r="56" spans="1:19" s="36" customFormat="1" ht="185.1" customHeight="1" thickBot="1" x14ac:dyDescent="1.3">
      <c r="B56" s="42">
        <v>50</v>
      </c>
      <c r="C56" s="556"/>
      <c r="D56" s="561" t="s">
        <v>966</v>
      </c>
      <c r="E56" s="561"/>
      <c r="F56" s="561"/>
      <c r="G56" s="178" t="s">
        <v>35</v>
      </c>
      <c r="H56" s="178">
        <v>0.94399999999999995</v>
      </c>
      <c r="I56" s="178">
        <v>2</v>
      </c>
      <c r="J56" s="177">
        <v>1510</v>
      </c>
      <c r="K56" s="177">
        <v>1510</v>
      </c>
      <c r="L56" s="46">
        <v>0</v>
      </c>
      <c r="M56" s="40">
        <f t="shared" si="0"/>
        <v>1.4254399999999998</v>
      </c>
      <c r="N56" s="88">
        <f t="shared" si="6"/>
        <v>2.9</v>
      </c>
      <c r="O56" s="96"/>
    </row>
    <row r="57" spans="1:19" s="36" customFormat="1" ht="185.1" customHeight="1" thickBot="1" x14ac:dyDescent="1.3">
      <c r="B57" s="42">
        <v>51</v>
      </c>
      <c r="C57" s="559"/>
      <c r="D57" s="561" t="s">
        <v>967</v>
      </c>
      <c r="E57" s="561"/>
      <c r="F57" s="561"/>
      <c r="G57" s="178" t="s">
        <v>29</v>
      </c>
      <c r="H57" s="178">
        <v>1.284</v>
      </c>
      <c r="I57" s="178">
        <v>1</v>
      </c>
      <c r="J57" s="177">
        <v>1510</v>
      </c>
      <c r="K57" s="177">
        <v>1510</v>
      </c>
      <c r="L57" s="46">
        <v>0</v>
      </c>
      <c r="M57" s="40">
        <f t="shared" si="0"/>
        <v>1.9388400000000001</v>
      </c>
      <c r="N57" s="88">
        <f t="shared" si="6"/>
        <v>1.9</v>
      </c>
      <c r="O57" s="96"/>
    </row>
    <row r="58" spans="1:19" s="191" customFormat="1" ht="185.1" customHeight="1" thickBot="1" x14ac:dyDescent="1.3">
      <c r="A58" s="36"/>
      <c r="B58" s="42">
        <v>52</v>
      </c>
      <c r="C58" s="565" t="s">
        <v>1071</v>
      </c>
      <c r="D58" s="561" t="s">
        <v>1072</v>
      </c>
      <c r="E58" s="561"/>
      <c r="F58" s="561"/>
      <c r="G58" s="178" t="s">
        <v>76</v>
      </c>
      <c r="H58" s="178">
        <v>1.22</v>
      </c>
      <c r="I58" s="178">
        <v>1</v>
      </c>
      <c r="J58" s="177">
        <v>4586</v>
      </c>
      <c r="K58" s="177">
        <v>4586</v>
      </c>
      <c r="L58" s="46">
        <v>0</v>
      </c>
      <c r="M58" s="40">
        <f t="shared" si="0"/>
        <v>5.5949200000000001</v>
      </c>
      <c r="N58" s="88">
        <f t="shared" ref="N58:N61" si="7">ROUNDUP(M58*I58-I58*L58,1)</f>
        <v>5.6</v>
      </c>
      <c r="O58" s="96"/>
      <c r="S58" s="182" t="s">
        <v>1064</v>
      </c>
    </row>
    <row r="59" spans="1:19" s="191" customFormat="1" ht="185.1" customHeight="1" thickBot="1" x14ac:dyDescent="1.3">
      <c r="A59" s="36"/>
      <c r="B59" s="42">
        <v>53</v>
      </c>
      <c r="C59" s="566"/>
      <c r="D59" s="561" t="s">
        <v>1073</v>
      </c>
      <c r="E59" s="561"/>
      <c r="F59" s="561"/>
      <c r="G59" s="178" t="s">
        <v>76</v>
      </c>
      <c r="H59" s="178">
        <v>1.22</v>
      </c>
      <c r="I59" s="178">
        <v>1</v>
      </c>
      <c r="J59" s="177">
        <v>4586</v>
      </c>
      <c r="K59" s="177">
        <v>4586</v>
      </c>
      <c r="L59" s="46">
        <v>0</v>
      </c>
      <c r="M59" s="40">
        <f t="shared" si="0"/>
        <v>5.5949200000000001</v>
      </c>
      <c r="N59" s="88">
        <f t="shared" si="7"/>
        <v>5.6</v>
      </c>
      <c r="O59" s="96"/>
      <c r="S59" s="182" t="s">
        <v>1064</v>
      </c>
    </row>
    <row r="60" spans="1:19" s="96" customFormat="1" ht="185.1" customHeight="1" thickBot="1" x14ac:dyDescent="1.3">
      <c r="B60" s="42">
        <v>54</v>
      </c>
      <c r="C60" s="566"/>
      <c r="D60" s="488" t="s">
        <v>1074</v>
      </c>
      <c r="E60" s="489"/>
      <c r="F60" s="490"/>
      <c r="G60" s="176" t="s">
        <v>97</v>
      </c>
      <c r="H60" s="102">
        <v>0.93400000000000005</v>
      </c>
      <c r="I60" s="101">
        <v>1</v>
      </c>
      <c r="J60" s="100">
        <v>2171</v>
      </c>
      <c r="K60" s="70">
        <v>2060</v>
      </c>
      <c r="L60" s="99">
        <v>0</v>
      </c>
      <c r="M60" s="40">
        <f t="shared" si="0"/>
        <v>1.9240400000000002</v>
      </c>
      <c r="N60" s="97">
        <f t="shared" si="7"/>
        <v>2</v>
      </c>
    </row>
    <row r="61" spans="1:19" s="96" customFormat="1" ht="185.1" customHeight="1" thickBot="1" x14ac:dyDescent="1.3">
      <c r="B61" s="42">
        <v>55</v>
      </c>
      <c r="C61" s="566"/>
      <c r="D61" s="488" t="s">
        <v>1075</v>
      </c>
      <c r="E61" s="489"/>
      <c r="F61" s="490"/>
      <c r="G61" s="176" t="s">
        <v>97</v>
      </c>
      <c r="H61" s="102">
        <v>0.93400000000000005</v>
      </c>
      <c r="I61" s="101">
        <v>2</v>
      </c>
      <c r="J61" s="100">
        <v>2330</v>
      </c>
      <c r="K61" s="100">
        <v>2199</v>
      </c>
      <c r="L61" s="99">
        <v>0</v>
      </c>
      <c r="M61" s="40">
        <f t="shared" si="0"/>
        <v>2.0538660000000002</v>
      </c>
      <c r="N61" s="97">
        <f t="shared" si="7"/>
        <v>4.1999999999999993</v>
      </c>
    </row>
    <row r="62" spans="1:19" s="36" customFormat="1" ht="189.95" customHeight="1" thickBot="1" x14ac:dyDescent="1.3">
      <c r="B62" s="42">
        <v>56</v>
      </c>
      <c r="C62" s="555" t="s">
        <v>1076</v>
      </c>
      <c r="D62" s="561" t="s">
        <v>127</v>
      </c>
      <c r="E62" s="561"/>
      <c r="F62" s="561"/>
      <c r="G62" s="178" t="s">
        <v>27</v>
      </c>
      <c r="H62" s="178">
        <v>1.8280000000000001</v>
      </c>
      <c r="I62" s="38">
        <v>2</v>
      </c>
      <c r="J62" s="177">
        <v>6000</v>
      </c>
      <c r="K62" s="177">
        <v>6000</v>
      </c>
      <c r="L62" s="46">
        <v>0</v>
      </c>
      <c r="M62" s="40">
        <f t="shared" si="0"/>
        <v>10.968</v>
      </c>
      <c r="N62" s="88">
        <f>ROUND(M62*I62-I62*L62,1)</f>
        <v>21.9</v>
      </c>
      <c r="O62" s="96"/>
    </row>
    <row r="63" spans="1:19" s="36" customFormat="1" ht="189.95" customHeight="1" thickBot="1" x14ac:dyDescent="1.3">
      <c r="B63" s="42">
        <v>57</v>
      </c>
      <c r="C63" s="556"/>
      <c r="D63" s="561" t="s">
        <v>940</v>
      </c>
      <c r="E63" s="561"/>
      <c r="F63" s="561"/>
      <c r="G63" s="178" t="s">
        <v>35</v>
      </c>
      <c r="H63" s="178">
        <v>0.94399999999999995</v>
      </c>
      <c r="I63" s="178">
        <v>2</v>
      </c>
      <c r="J63" s="177">
        <v>2383</v>
      </c>
      <c r="K63" s="177">
        <v>2238</v>
      </c>
      <c r="L63" s="46">
        <v>0</v>
      </c>
      <c r="M63" s="40">
        <f t="shared" si="0"/>
        <v>2.1126719999999999</v>
      </c>
      <c r="N63" s="88">
        <f>ROUND(M63*I63-I63*L63,1)</f>
        <v>4.2</v>
      </c>
      <c r="O63" s="96"/>
    </row>
    <row r="64" spans="1:19" s="36" customFormat="1" ht="189.95" customHeight="1" thickBot="1" x14ac:dyDescent="1.3">
      <c r="B64" s="42">
        <v>58</v>
      </c>
      <c r="C64" s="556"/>
      <c r="D64" s="561" t="s">
        <v>941</v>
      </c>
      <c r="E64" s="561"/>
      <c r="F64" s="561"/>
      <c r="G64" s="178" t="s">
        <v>35</v>
      </c>
      <c r="H64" s="178">
        <v>0.94399999999999995</v>
      </c>
      <c r="I64" s="178">
        <v>2</v>
      </c>
      <c r="J64" s="177">
        <v>1510</v>
      </c>
      <c r="K64" s="177">
        <v>1510</v>
      </c>
      <c r="L64" s="46">
        <v>0</v>
      </c>
      <c r="M64" s="40">
        <f t="shared" si="0"/>
        <v>1.4254399999999998</v>
      </c>
      <c r="N64" s="88">
        <f>ROUND(M64*I64-I64*L64,1)</f>
        <v>2.9</v>
      </c>
      <c r="O64" s="96"/>
    </row>
    <row r="65" spans="1:18" s="36" customFormat="1" ht="189.95" customHeight="1" thickBot="1" x14ac:dyDescent="1.3">
      <c r="B65" s="42">
        <v>59</v>
      </c>
      <c r="C65" s="559"/>
      <c r="D65" s="561" t="s">
        <v>942</v>
      </c>
      <c r="E65" s="561"/>
      <c r="F65" s="561"/>
      <c r="G65" s="178" t="s">
        <v>29</v>
      </c>
      <c r="H65" s="178">
        <v>1.284</v>
      </c>
      <c r="I65" s="178">
        <v>1</v>
      </c>
      <c r="J65" s="177">
        <v>1510</v>
      </c>
      <c r="K65" s="177">
        <v>1510</v>
      </c>
      <c r="L65" s="46">
        <v>0</v>
      </c>
      <c r="M65" s="40">
        <f t="shared" si="0"/>
        <v>1.9388400000000001</v>
      </c>
      <c r="N65" s="88">
        <f>ROUND(M65*I65-I65*L65,1)</f>
        <v>1.9</v>
      </c>
      <c r="O65" s="96"/>
    </row>
    <row r="66" spans="1:18" s="36" customFormat="1" ht="204.75" customHeight="1" thickBot="1" x14ac:dyDescent="1.3">
      <c r="B66" s="42">
        <v>60</v>
      </c>
      <c r="C66" s="555" t="s">
        <v>1077</v>
      </c>
      <c r="D66" s="561" t="s">
        <v>127</v>
      </c>
      <c r="E66" s="561"/>
      <c r="F66" s="561"/>
      <c r="G66" s="178" t="s">
        <v>27</v>
      </c>
      <c r="H66" s="178">
        <v>1.8280000000000001</v>
      </c>
      <c r="I66" s="38">
        <v>2</v>
      </c>
      <c r="J66" s="177">
        <v>6000</v>
      </c>
      <c r="K66" s="177">
        <v>6000</v>
      </c>
      <c r="L66" s="46">
        <v>0</v>
      </c>
      <c r="M66" s="40">
        <f t="shared" si="0"/>
        <v>10.968</v>
      </c>
      <c r="N66" s="88">
        <f t="shared" ref="N66:N68" si="8">ROUND(M66*I66-I66*L66,1)</f>
        <v>21.9</v>
      </c>
      <c r="O66" s="96"/>
    </row>
    <row r="67" spans="1:18" s="36" customFormat="1" ht="238.5" customHeight="1" thickBot="1" x14ac:dyDescent="1.3">
      <c r="B67" s="42">
        <v>61</v>
      </c>
      <c r="C67" s="556"/>
      <c r="D67" s="561" t="s">
        <v>965</v>
      </c>
      <c r="E67" s="561"/>
      <c r="F67" s="561"/>
      <c r="G67" s="178" t="s">
        <v>35</v>
      </c>
      <c r="H67" s="178">
        <v>0.94399999999999995</v>
      </c>
      <c r="I67" s="178">
        <v>2</v>
      </c>
      <c r="J67" s="177">
        <v>2383</v>
      </c>
      <c r="K67" s="177">
        <v>2238</v>
      </c>
      <c r="L67" s="46">
        <v>0</v>
      </c>
      <c r="M67" s="40">
        <f t="shared" si="0"/>
        <v>2.1126719999999999</v>
      </c>
      <c r="N67" s="88">
        <f t="shared" si="8"/>
        <v>4.2</v>
      </c>
      <c r="O67" s="96"/>
    </row>
    <row r="68" spans="1:18" s="36" customFormat="1" ht="246" customHeight="1" thickBot="1" x14ac:dyDescent="1.3">
      <c r="B68" s="42">
        <v>62</v>
      </c>
      <c r="C68" s="556"/>
      <c r="D68" s="561" t="s">
        <v>966</v>
      </c>
      <c r="E68" s="561"/>
      <c r="F68" s="561"/>
      <c r="G68" s="178" t="s">
        <v>35</v>
      </c>
      <c r="H68" s="178">
        <v>0.94399999999999995</v>
      </c>
      <c r="I68" s="178">
        <v>3</v>
      </c>
      <c r="J68" s="177">
        <v>1510</v>
      </c>
      <c r="K68" s="177">
        <v>1510</v>
      </c>
      <c r="L68" s="46">
        <v>0</v>
      </c>
      <c r="M68" s="40">
        <f t="shared" si="0"/>
        <v>1.4254399999999998</v>
      </c>
      <c r="N68" s="88">
        <f t="shared" si="8"/>
        <v>4.3</v>
      </c>
      <c r="O68" s="96"/>
    </row>
    <row r="69" spans="1:18" s="181" customFormat="1" ht="185.1" customHeight="1" thickBot="1" x14ac:dyDescent="1.3">
      <c r="A69" s="36"/>
      <c r="B69" s="42">
        <v>63</v>
      </c>
      <c r="C69" s="555" t="s">
        <v>1078</v>
      </c>
      <c r="D69" s="492" t="s">
        <v>1079</v>
      </c>
      <c r="E69" s="493"/>
      <c r="F69" s="493"/>
      <c r="G69" s="178" t="s">
        <v>76</v>
      </c>
      <c r="H69" s="45">
        <v>1.22</v>
      </c>
      <c r="I69" s="69">
        <v>1</v>
      </c>
      <c r="J69" s="70">
        <v>4586</v>
      </c>
      <c r="K69" s="70">
        <v>4586</v>
      </c>
      <c r="L69" s="46">
        <v>0</v>
      </c>
      <c r="M69" s="40">
        <f t="shared" si="0"/>
        <v>5.5949200000000001</v>
      </c>
      <c r="N69" s="88">
        <f t="shared" ref="N69:N77" si="9">ROUND(M69*I69,1)</f>
        <v>5.6</v>
      </c>
      <c r="O69" s="96"/>
      <c r="R69" s="181">
        <v>6.7</v>
      </c>
    </row>
    <row r="70" spans="1:18" s="181" customFormat="1" ht="185.1" customHeight="1" thickBot="1" x14ac:dyDescent="1.3">
      <c r="A70" s="36"/>
      <c r="B70" s="42">
        <v>64</v>
      </c>
      <c r="C70" s="556"/>
      <c r="D70" s="492" t="s">
        <v>1080</v>
      </c>
      <c r="E70" s="493"/>
      <c r="F70" s="493"/>
      <c r="G70" s="178" t="s">
        <v>76</v>
      </c>
      <c r="H70" s="45">
        <v>1.22</v>
      </c>
      <c r="I70" s="72">
        <v>1</v>
      </c>
      <c r="J70" s="70">
        <v>4586</v>
      </c>
      <c r="K70" s="70">
        <v>4586</v>
      </c>
      <c r="L70" s="46">
        <v>0</v>
      </c>
      <c r="M70" s="40">
        <f t="shared" si="0"/>
        <v>5.5949200000000001</v>
      </c>
      <c r="N70" s="88">
        <f t="shared" si="9"/>
        <v>5.6</v>
      </c>
      <c r="O70" s="96"/>
      <c r="R70" s="181">
        <v>6.7</v>
      </c>
    </row>
    <row r="71" spans="1:18" s="181" customFormat="1" ht="185.1" customHeight="1" thickBot="1" x14ac:dyDescent="1.3">
      <c r="A71" s="36"/>
      <c r="B71" s="42">
        <v>65</v>
      </c>
      <c r="C71" s="556"/>
      <c r="D71" s="492" t="s">
        <v>1081</v>
      </c>
      <c r="E71" s="493"/>
      <c r="F71" s="493"/>
      <c r="G71" s="178" t="s">
        <v>35</v>
      </c>
      <c r="H71" s="45">
        <v>0.94399999999999995</v>
      </c>
      <c r="I71" s="72">
        <v>1</v>
      </c>
      <c r="J71" s="70">
        <v>2330</v>
      </c>
      <c r="K71" s="70">
        <v>2199</v>
      </c>
      <c r="L71" s="46">
        <v>0</v>
      </c>
      <c r="M71" s="40">
        <f t="shared" ref="M71:M83" si="10">K71*H71/1000</f>
        <v>2.0758559999999999</v>
      </c>
      <c r="N71" s="88">
        <f t="shared" si="9"/>
        <v>2.1</v>
      </c>
      <c r="O71" s="96"/>
      <c r="R71" s="181">
        <v>1.54</v>
      </c>
    </row>
    <row r="72" spans="1:18" s="181" customFormat="1" ht="185.1" customHeight="1" thickBot="1" x14ac:dyDescent="1.3">
      <c r="A72" s="36"/>
      <c r="B72" s="42">
        <v>66</v>
      </c>
      <c r="C72" s="556"/>
      <c r="D72" s="492" t="s">
        <v>1082</v>
      </c>
      <c r="E72" s="493"/>
      <c r="F72" s="493"/>
      <c r="G72" s="178" t="s">
        <v>35</v>
      </c>
      <c r="H72" s="45">
        <v>0.94399999999999995</v>
      </c>
      <c r="I72" s="72">
        <v>1</v>
      </c>
      <c r="J72" s="70">
        <v>2212</v>
      </c>
      <c r="K72" s="70">
        <v>2095</v>
      </c>
      <c r="L72" s="46">
        <v>0</v>
      </c>
      <c r="M72" s="40">
        <f t="shared" si="10"/>
        <v>1.9776799999999999</v>
      </c>
      <c r="N72" s="88">
        <f t="shared" si="9"/>
        <v>2</v>
      </c>
      <c r="O72" s="96"/>
      <c r="R72" s="181">
        <v>1.54</v>
      </c>
    </row>
    <row r="73" spans="1:18" s="181" customFormat="1" ht="185.1" customHeight="1" thickBot="1" x14ac:dyDescent="1.3">
      <c r="A73" s="36"/>
      <c r="B73" s="42">
        <v>67</v>
      </c>
      <c r="C73" s="559"/>
      <c r="D73" s="492" t="s">
        <v>1083</v>
      </c>
      <c r="E73" s="493"/>
      <c r="F73" s="493"/>
      <c r="G73" s="178" t="s">
        <v>35</v>
      </c>
      <c r="H73" s="45">
        <v>0.94399999999999995</v>
      </c>
      <c r="I73" s="72">
        <v>1</v>
      </c>
      <c r="J73" s="70">
        <v>2237</v>
      </c>
      <c r="K73" s="70">
        <v>2117</v>
      </c>
      <c r="L73" s="46">
        <v>0</v>
      </c>
      <c r="M73" s="40">
        <f t="shared" si="10"/>
        <v>1.9984479999999998</v>
      </c>
      <c r="N73" s="88">
        <f t="shared" si="9"/>
        <v>2</v>
      </c>
      <c r="O73" s="96"/>
      <c r="R73" s="181">
        <v>5.2399999999999993</v>
      </c>
    </row>
    <row r="74" spans="1:18" s="36" customFormat="1" ht="189.95" customHeight="1" thickBot="1" x14ac:dyDescent="1.3">
      <c r="B74" s="42">
        <v>68</v>
      </c>
      <c r="C74" s="555" t="s">
        <v>1084</v>
      </c>
      <c r="D74" s="492" t="s">
        <v>1085</v>
      </c>
      <c r="E74" s="493"/>
      <c r="F74" s="493"/>
      <c r="G74" s="178" t="s">
        <v>76</v>
      </c>
      <c r="H74" s="45">
        <v>1.22</v>
      </c>
      <c r="I74" s="69">
        <v>1</v>
      </c>
      <c r="J74" s="70">
        <v>5486</v>
      </c>
      <c r="K74" s="70">
        <v>5486</v>
      </c>
      <c r="L74" s="46">
        <v>0</v>
      </c>
      <c r="M74" s="40">
        <f t="shared" si="10"/>
        <v>6.69292</v>
      </c>
      <c r="N74" s="88">
        <f t="shared" si="9"/>
        <v>6.7</v>
      </c>
      <c r="O74" s="96"/>
      <c r="R74" s="36">
        <v>6.7</v>
      </c>
    </row>
    <row r="75" spans="1:18" s="36" customFormat="1" ht="189.95" customHeight="1" thickBot="1" x14ac:dyDescent="1.3">
      <c r="B75" s="42">
        <v>69</v>
      </c>
      <c r="C75" s="556"/>
      <c r="D75" s="492" t="s">
        <v>1086</v>
      </c>
      <c r="E75" s="493"/>
      <c r="F75" s="493"/>
      <c r="G75" s="178" t="s">
        <v>76</v>
      </c>
      <c r="H75" s="45">
        <v>1.22</v>
      </c>
      <c r="I75" s="72">
        <v>1</v>
      </c>
      <c r="J75" s="70">
        <v>5486</v>
      </c>
      <c r="K75" s="70">
        <v>5486</v>
      </c>
      <c r="L75" s="46">
        <v>0</v>
      </c>
      <c r="M75" s="40">
        <f t="shared" si="10"/>
        <v>6.69292</v>
      </c>
      <c r="N75" s="88">
        <f t="shared" si="9"/>
        <v>6.7</v>
      </c>
      <c r="O75" s="96"/>
      <c r="R75" s="36">
        <v>6.7</v>
      </c>
    </row>
    <row r="76" spans="1:18" s="36" customFormat="1" ht="189.95" customHeight="1" thickBot="1" x14ac:dyDescent="1.3">
      <c r="B76" s="42">
        <v>70</v>
      </c>
      <c r="C76" s="556"/>
      <c r="D76" s="492" t="s">
        <v>1087</v>
      </c>
      <c r="E76" s="493"/>
      <c r="F76" s="493"/>
      <c r="G76" s="178" t="s">
        <v>35</v>
      </c>
      <c r="H76" s="45">
        <v>0.94399999999999995</v>
      </c>
      <c r="I76" s="72">
        <v>1</v>
      </c>
      <c r="J76" s="70">
        <v>1629</v>
      </c>
      <c r="K76" s="70">
        <v>1629</v>
      </c>
      <c r="L76" s="46">
        <v>0</v>
      </c>
      <c r="M76" s="40">
        <f t="shared" si="10"/>
        <v>1.5377759999999998</v>
      </c>
      <c r="N76" s="88">
        <f t="shared" si="9"/>
        <v>1.5</v>
      </c>
      <c r="O76" s="96"/>
      <c r="R76" s="36">
        <v>1.54</v>
      </c>
    </row>
    <row r="77" spans="1:18" s="36" customFormat="1" ht="189.95" customHeight="1" thickBot="1" x14ac:dyDescent="1.3">
      <c r="B77" s="42">
        <v>71</v>
      </c>
      <c r="C77" s="556"/>
      <c r="D77" s="492" t="s">
        <v>1088</v>
      </c>
      <c r="E77" s="493"/>
      <c r="F77" s="493"/>
      <c r="G77" s="178" t="s">
        <v>35</v>
      </c>
      <c r="H77" s="45">
        <v>0.94399999999999995</v>
      </c>
      <c r="I77" s="72">
        <v>2</v>
      </c>
      <c r="J77" s="70">
        <v>2948</v>
      </c>
      <c r="K77" s="70">
        <v>2771</v>
      </c>
      <c r="L77" s="46">
        <v>0</v>
      </c>
      <c r="M77" s="40">
        <f t="shared" si="10"/>
        <v>2.6158239999999999</v>
      </c>
      <c r="N77" s="88">
        <f t="shared" si="9"/>
        <v>5.2</v>
      </c>
      <c r="O77" s="96"/>
      <c r="R77" s="36">
        <v>5.2399999999999993</v>
      </c>
    </row>
    <row r="78" spans="1:18" s="36" customFormat="1" ht="219.95" customHeight="1" thickBot="1" x14ac:dyDescent="1.3">
      <c r="B78" s="42">
        <v>72</v>
      </c>
      <c r="C78" s="555" t="s">
        <v>1089</v>
      </c>
      <c r="D78" s="561" t="s">
        <v>127</v>
      </c>
      <c r="E78" s="561"/>
      <c r="F78" s="561"/>
      <c r="G78" s="178" t="s">
        <v>27</v>
      </c>
      <c r="H78" s="178">
        <v>1.8280000000000001</v>
      </c>
      <c r="I78" s="38">
        <v>2</v>
      </c>
      <c r="J78" s="177">
        <v>6000</v>
      </c>
      <c r="K78" s="177">
        <v>6000</v>
      </c>
      <c r="L78" s="46">
        <v>0</v>
      </c>
      <c r="M78" s="40">
        <f t="shared" si="10"/>
        <v>10.968</v>
      </c>
      <c r="N78" s="88">
        <f>ROUND(M78*I78-I78*L78,1)</f>
        <v>21.9</v>
      </c>
      <c r="O78" s="96"/>
    </row>
    <row r="79" spans="1:18" s="36" customFormat="1" ht="219.95" customHeight="1" thickBot="1" x14ac:dyDescent="1.3">
      <c r="B79" s="42">
        <v>73</v>
      </c>
      <c r="C79" s="556"/>
      <c r="D79" s="561" t="s">
        <v>965</v>
      </c>
      <c r="E79" s="561"/>
      <c r="F79" s="561"/>
      <c r="G79" s="178" t="s">
        <v>35</v>
      </c>
      <c r="H79" s="178">
        <v>0.94399999999999995</v>
      </c>
      <c r="I79" s="178">
        <v>2</v>
      </c>
      <c r="J79" s="177">
        <v>2383</v>
      </c>
      <c r="K79" s="177">
        <v>2238</v>
      </c>
      <c r="L79" s="46">
        <v>0</v>
      </c>
      <c r="M79" s="40">
        <f t="shared" si="10"/>
        <v>2.1126719999999999</v>
      </c>
      <c r="N79" s="88">
        <f>ROUND(M79*I79-I79*L79,1)</f>
        <v>4.2</v>
      </c>
      <c r="O79" s="96"/>
    </row>
    <row r="80" spans="1:18" s="36" customFormat="1" ht="219.95" customHeight="1" thickBot="1" x14ac:dyDescent="1.3">
      <c r="B80" s="42">
        <v>74</v>
      </c>
      <c r="C80" s="556"/>
      <c r="D80" s="561" t="s">
        <v>966</v>
      </c>
      <c r="E80" s="561"/>
      <c r="F80" s="561"/>
      <c r="G80" s="178" t="s">
        <v>35</v>
      </c>
      <c r="H80" s="178">
        <v>0.94399999999999995</v>
      </c>
      <c r="I80" s="178">
        <v>3</v>
      </c>
      <c r="J80" s="177">
        <v>1510</v>
      </c>
      <c r="K80" s="177">
        <v>1510</v>
      </c>
      <c r="L80" s="46">
        <v>0</v>
      </c>
      <c r="M80" s="40">
        <f t="shared" si="10"/>
        <v>1.4254399999999998</v>
      </c>
      <c r="N80" s="88">
        <f>ROUND(M80*I80-I80*L80,1)</f>
        <v>4.3</v>
      </c>
      <c r="O80" s="96"/>
    </row>
    <row r="81" spans="1:18" s="36" customFormat="1" ht="219.95" customHeight="1" thickBot="1" x14ac:dyDescent="1.3">
      <c r="B81" s="42">
        <v>75</v>
      </c>
      <c r="C81" s="555" t="s">
        <v>1090</v>
      </c>
      <c r="D81" s="561" t="s">
        <v>127</v>
      </c>
      <c r="E81" s="561"/>
      <c r="F81" s="561"/>
      <c r="G81" s="178" t="s">
        <v>27</v>
      </c>
      <c r="H81" s="178">
        <v>1.8280000000000001</v>
      </c>
      <c r="I81" s="38">
        <v>2</v>
      </c>
      <c r="J81" s="177">
        <v>6000</v>
      </c>
      <c r="K81" s="177">
        <v>6000</v>
      </c>
      <c r="L81" s="46">
        <v>0</v>
      </c>
      <c r="M81" s="40">
        <f t="shared" si="10"/>
        <v>10.968</v>
      </c>
      <c r="N81" s="88">
        <f t="shared" ref="N81:N84" si="11">ROUND(M81*I81-I81*L81,1)</f>
        <v>21.9</v>
      </c>
      <c r="O81" s="96"/>
    </row>
    <row r="82" spans="1:18" s="36" customFormat="1" ht="219.95" customHeight="1" thickBot="1" x14ac:dyDescent="1.3">
      <c r="B82" s="42">
        <v>76</v>
      </c>
      <c r="C82" s="556"/>
      <c r="D82" s="561" t="s">
        <v>854</v>
      </c>
      <c r="E82" s="561"/>
      <c r="F82" s="561"/>
      <c r="G82" s="178" t="s">
        <v>35</v>
      </c>
      <c r="H82" s="178">
        <v>0.94399999999999995</v>
      </c>
      <c r="I82" s="178">
        <v>2</v>
      </c>
      <c r="J82" s="177">
        <v>2402</v>
      </c>
      <c r="K82" s="177">
        <v>2251</v>
      </c>
      <c r="L82" s="46">
        <v>0</v>
      </c>
      <c r="M82" s="40">
        <f t="shared" si="10"/>
        <v>2.1249440000000002</v>
      </c>
      <c r="N82" s="88">
        <f t="shared" si="11"/>
        <v>4.2</v>
      </c>
      <c r="O82" s="96"/>
    </row>
    <row r="83" spans="1:18" s="36" customFormat="1" ht="219.95" customHeight="1" thickBot="1" x14ac:dyDescent="1.3">
      <c r="B83" s="42">
        <v>77</v>
      </c>
      <c r="C83" s="556"/>
      <c r="D83" s="561" t="s">
        <v>855</v>
      </c>
      <c r="E83" s="561"/>
      <c r="F83" s="561"/>
      <c r="G83" s="178" t="s">
        <v>35</v>
      </c>
      <c r="H83" s="178">
        <v>0.94399999999999995</v>
      </c>
      <c r="I83" s="178">
        <v>3</v>
      </c>
      <c r="J83" s="177">
        <v>1510</v>
      </c>
      <c r="K83" s="177">
        <v>1510</v>
      </c>
      <c r="L83" s="46">
        <v>0</v>
      </c>
      <c r="M83" s="40">
        <f t="shared" si="10"/>
        <v>1.4254399999999998</v>
      </c>
      <c r="N83" s="88">
        <f t="shared" si="11"/>
        <v>4.3</v>
      </c>
      <c r="O83" s="96"/>
    </row>
    <row r="84" spans="1:18" s="36" customFormat="1" ht="249.95" customHeight="1" thickBot="1" x14ac:dyDescent="1.1000000000000001">
      <c r="B84" s="42">
        <v>78</v>
      </c>
      <c r="C84" s="492" t="s">
        <v>161</v>
      </c>
      <c r="D84" s="493"/>
      <c r="E84" s="493"/>
      <c r="F84" s="494"/>
      <c r="G84" s="47" t="s">
        <v>1091</v>
      </c>
      <c r="H84" s="178">
        <v>45.869</v>
      </c>
      <c r="I84" s="101">
        <v>1</v>
      </c>
      <c r="J84" s="177" t="s">
        <v>160</v>
      </c>
      <c r="K84" s="177" t="s">
        <v>160</v>
      </c>
      <c r="L84" s="116">
        <v>0.86899999999999999</v>
      </c>
      <c r="M84" s="49">
        <v>45.869</v>
      </c>
      <c r="N84" s="97">
        <f t="shared" si="11"/>
        <v>45</v>
      </c>
    </row>
    <row r="85" spans="1:18" s="181" customFormat="1" ht="185.1" customHeight="1" thickBot="1" x14ac:dyDescent="1.3">
      <c r="A85" s="36"/>
      <c r="B85" s="42">
        <v>79</v>
      </c>
      <c r="C85" s="555" t="s">
        <v>783</v>
      </c>
      <c r="D85" s="492" t="s">
        <v>784</v>
      </c>
      <c r="E85" s="493"/>
      <c r="F85" s="493"/>
      <c r="G85" s="178" t="s">
        <v>76</v>
      </c>
      <c r="H85" s="45">
        <v>1.22</v>
      </c>
      <c r="I85" s="69">
        <v>1</v>
      </c>
      <c r="J85" s="70">
        <v>5486</v>
      </c>
      <c r="K85" s="70">
        <v>5486</v>
      </c>
      <c r="L85" s="46">
        <v>0</v>
      </c>
      <c r="M85" s="40">
        <f t="shared" ref="M85:M100" si="12">K85*H85/1000</f>
        <v>6.69292</v>
      </c>
      <c r="N85" s="88">
        <f t="shared" ref="N85:N96" si="13">ROUND(M85*I85,1)</f>
        <v>6.7</v>
      </c>
      <c r="O85" s="96"/>
      <c r="R85" s="181">
        <v>6.7</v>
      </c>
    </row>
    <row r="86" spans="1:18" s="181" customFormat="1" ht="185.1" customHeight="1" thickBot="1" x14ac:dyDescent="1.3">
      <c r="A86" s="36"/>
      <c r="B86" s="42">
        <v>80</v>
      </c>
      <c r="C86" s="556"/>
      <c r="D86" s="492" t="s">
        <v>785</v>
      </c>
      <c r="E86" s="493"/>
      <c r="F86" s="493"/>
      <c r="G86" s="178" t="s">
        <v>76</v>
      </c>
      <c r="H86" s="45">
        <v>1.22</v>
      </c>
      <c r="I86" s="72">
        <v>1</v>
      </c>
      <c r="J86" s="70">
        <v>5486</v>
      </c>
      <c r="K86" s="70">
        <v>5486</v>
      </c>
      <c r="L86" s="46">
        <v>0</v>
      </c>
      <c r="M86" s="40">
        <f t="shared" si="12"/>
        <v>6.69292</v>
      </c>
      <c r="N86" s="88">
        <f t="shared" si="13"/>
        <v>6.7</v>
      </c>
      <c r="O86" s="96"/>
      <c r="R86" s="181">
        <v>6.7</v>
      </c>
    </row>
    <row r="87" spans="1:18" s="181" customFormat="1" ht="185.1" customHeight="1" thickBot="1" x14ac:dyDescent="1.3">
      <c r="A87" s="36"/>
      <c r="B87" s="42">
        <v>81</v>
      </c>
      <c r="C87" s="556"/>
      <c r="D87" s="492" t="s">
        <v>786</v>
      </c>
      <c r="E87" s="493"/>
      <c r="F87" s="493"/>
      <c r="G87" s="178" t="s">
        <v>35</v>
      </c>
      <c r="H87" s="45">
        <v>0.94399999999999995</v>
      </c>
      <c r="I87" s="72">
        <v>1</v>
      </c>
      <c r="J87" s="70">
        <v>1629</v>
      </c>
      <c r="K87" s="70">
        <v>1629</v>
      </c>
      <c r="L87" s="46">
        <v>0</v>
      </c>
      <c r="M87" s="40">
        <f t="shared" si="12"/>
        <v>1.5377759999999998</v>
      </c>
      <c r="N87" s="88">
        <f t="shared" si="13"/>
        <v>1.5</v>
      </c>
      <c r="O87" s="96"/>
      <c r="R87" s="181">
        <v>1.54</v>
      </c>
    </row>
    <row r="88" spans="1:18" s="181" customFormat="1" ht="185.1" customHeight="1" thickBot="1" x14ac:dyDescent="1.3">
      <c r="A88" s="36"/>
      <c r="B88" s="42">
        <v>82</v>
      </c>
      <c r="C88" s="556"/>
      <c r="D88" s="492" t="s">
        <v>787</v>
      </c>
      <c r="E88" s="493"/>
      <c r="F88" s="493"/>
      <c r="G88" s="178" t="s">
        <v>35</v>
      </c>
      <c r="H88" s="45">
        <v>0.94399999999999995</v>
      </c>
      <c r="I88" s="72">
        <v>2</v>
      </c>
      <c r="J88" s="70">
        <v>2948</v>
      </c>
      <c r="K88" s="70">
        <v>2771</v>
      </c>
      <c r="L88" s="46">
        <v>0</v>
      </c>
      <c r="M88" s="40">
        <f t="shared" si="12"/>
        <v>2.6158239999999999</v>
      </c>
      <c r="N88" s="88">
        <f t="shared" si="13"/>
        <v>5.2</v>
      </c>
      <c r="O88" s="96"/>
      <c r="R88" s="181">
        <v>5.2399999999999993</v>
      </c>
    </row>
    <row r="89" spans="1:18" s="181" customFormat="1" ht="185.1" customHeight="1" thickBot="1" x14ac:dyDescent="1.3">
      <c r="A89" s="36"/>
      <c r="B89" s="42">
        <v>83</v>
      </c>
      <c r="C89" s="555" t="s">
        <v>1092</v>
      </c>
      <c r="D89" s="492" t="s">
        <v>1085</v>
      </c>
      <c r="E89" s="493"/>
      <c r="F89" s="493"/>
      <c r="G89" s="178" t="s">
        <v>76</v>
      </c>
      <c r="H89" s="45">
        <v>1.22</v>
      </c>
      <c r="I89" s="69">
        <v>1</v>
      </c>
      <c r="J89" s="70">
        <v>5486</v>
      </c>
      <c r="K89" s="70">
        <v>5486</v>
      </c>
      <c r="L89" s="46">
        <v>0</v>
      </c>
      <c r="M89" s="40">
        <f t="shared" si="12"/>
        <v>6.69292</v>
      </c>
      <c r="N89" s="88">
        <f t="shared" si="13"/>
        <v>6.7</v>
      </c>
      <c r="O89" s="96"/>
      <c r="R89" s="181">
        <v>6.7</v>
      </c>
    </row>
    <row r="90" spans="1:18" s="181" customFormat="1" ht="185.1" customHeight="1" thickBot="1" x14ac:dyDescent="1.3">
      <c r="A90" s="36"/>
      <c r="B90" s="42">
        <v>84</v>
      </c>
      <c r="C90" s="556"/>
      <c r="D90" s="492" t="s">
        <v>1086</v>
      </c>
      <c r="E90" s="493"/>
      <c r="F90" s="493"/>
      <c r="G90" s="178" t="s">
        <v>76</v>
      </c>
      <c r="H90" s="45">
        <v>1.22</v>
      </c>
      <c r="I90" s="72">
        <v>1</v>
      </c>
      <c r="J90" s="70">
        <v>5486</v>
      </c>
      <c r="K90" s="70">
        <v>5486</v>
      </c>
      <c r="L90" s="46">
        <v>0</v>
      </c>
      <c r="M90" s="40">
        <f t="shared" si="12"/>
        <v>6.69292</v>
      </c>
      <c r="N90" s="88">
        <f t="shared" si="13"/>
        <v>6.7</v>
      </c>
      <c r="O90" s="96"/>
      <c r="R90" s="181">
        <v>6.7</v>
      </c>
    </row>
    <row r="91" spans="1:18" s="181" customFormat="1" ht="185.1" customHeight="1" thickBot="1" x14ac:dyDescent="1.3">
      <c r="A91" s="36"/>
      <c r="B91" s="42">
        <v>85</v>
      </c>
      <c r="C91" s="556"/>
      <c r="D91" s="492" t="s">
        <v>1093</v>
      </c>
      <c r="E91" s="493"/>
      <c r="F91" s="493"/>
      <c r="G91" s="178" t="s">
        <v>35</v>
      </c>
      <c r="H91" s="45">
        <v>0.94399999999999995</v>
      </c>
      <c r="I91" s="72">
        <v>1</v>
      </c>
      <c r="J91" s="70">
        <v>1629</v>
      </c>
      <c r="K91" s="70">
        <v>1629</v>
      </c>
      <c r="L91" s="46">
        <v>0</v>
      </c>
      <c r="M91" s="40">
        <f t="shared" si="12"/>
        <v>1.5377759999999998</v>
      </c>
      <c r="N91" s="88">
        <f t="shared" si="13"/>
        <v>1.5</v>
      </c>
      <c r="O91" s="96"/>
      <c r="R91" s="181">
        <v>1.54</v>
      </c>
    </row>
    <row r="92" spans="1:18" s="181" customFormat="1" ht="185.1" customHeight="1" thickBot="1" x14ac:dyDescent="1.3">
      <c r="A92" s="36"/>
      <c r="B92" s="42">
        <v>86</v>
      </c>
      <c r="C92" s="556"/>
      <c r="D92" s="492" t="s">
        <v>1094</v>
      </c>
      <c r="E92" s="493"/>
      <c r="F92" s="493"/>
      <c r="G92" s="178" t="s">
        <v>35</v>
      </c>
      <c r="H92" s="45">
        <v>0.94399999999999995</v>
      </c>
      <c r="I92" s="72">
        <v>2</v>
      </c>
      <c r="J92" s="70">
        <v>2948</v>
      </c>
      <c r="K92" s="70">
        <v>2771</v>
      </c>
      <c r="L92" s="46">
        <v>0</v>
      </c>
      <c r="M92" s="40">
        <f t="shared" si="12"/>
        <v>2.6158239999999999</v>
      </c>
      <c r="N92" s="88">
        <f t="shared" si="13"/>
        <v>5.2</v>
      </c>
      <c r="O92" s="96"/>
      <c r="R92" s="181">
        <v>5.2399999999999993</v>
      </c>
    </row>
    <row r="93" spans="1:18" s="181" customFormat="1" ht="185.1" customHeight="1" thickBot="1" x14ac:dyDescent="1.3">
      <c r="A93" s="36"/>
      <c r="B93" s="42">
        <v>87</v>
      </c>
      <c r="C93" s="555" t="s">
        <v>1095</v>
      </c>
      <c r="D93" s="492" t="s">
        <v>1042</v>
      </c>
      <c r="E93" s="493"/>
      <c r="F93" s="493"/>
      <c r="G93" s="178" t="s">
        <v>76</v>
      </c>
      <c r="H93" s="45">
        <v>1.22</v>
      </c>
      <c r="I93" s="69">
        <v>1</v>
      </c>
      <c r="J93" s="70">
        <v>5486</v>
      </c>
      <c r="K93" s="70">
        <v>5486</v>
      </c>
      <c r="L93" s="46">
        <v>0</v>
      </c>
      <c r="M93" s="40">
        <f t="shared" si="12"/>
        <v>6.69292</v>
      </c>
      <c r="N93" s="88">
        <f t="shared" si="13"/>
        <v>6.7</v>
      </c>
      <c r="O93" s="96"/>
      <c r="R93" s="181">
        <v>6.7</v>
      </c>
    </row>
    <row r="94" spans="1:18" s="181" customFormat="1" ht="185.1" customHeight="1" thickBot="1" x14ac:dyDescent="1.3">
      <c r="A94" s="36"/>
      <c r="B94" s="42">
        <v>88</v>
      </c>
      <c r="C94" s="556"/>
      <c r="D94" s="492" t="s">
        <v>1043</v>
      </c>
      <c r="E94" s="493"/>
      <c r="F94" s="493"/>
      <c r="G94" s="178" t="s">
        <v>76</v>
      </c>
      <c r="H94" s="45">
        <v>1.22</v>
      </c>
      <c r="I94" s="72">
        <v>1</v>
      </c>
      <c r="J94" s="70">
        <v>5486</v>
      </c>
      <c r="K94" s="70">
        <v>5486</v>
      </c>
      <c r="L94" s="46">
        <v>0</v>
      </c>
      <c r="M94" s="40">
        <f t="shared" si="12"/>
        <v>6.69292</v>
      </c>
      <c r="N94" s="88">
        <f t="shared" si="13"/>
        <v>6.7</v>
      </c>
      <c r="O94" s="96"/>
      <c r="R94" s="181">
        <v>6.7</v>
      </c>
    </row>
    <row r="95" spans="1:18" s="181" customFormat="1" ht="185.1" customHeight="1" thickBot="1" x14ac:dyDescent="1.3">
      <c r="A95" s="36"/>
      <c r="B95" s="42">
        <v>89</v>
      </c>
      <c r="C95" s="556"/>
      <c r="D95" s="492" t="s">
        <v>1096</v>
      </c>
      <c r="E95" s="493"/>
      <c r="F95" s="493"/>
      <c r="G95" s="178" t="s">
        <v>35</v>
      </c>
      <c r="H95" s="45">
        <v>0.94399999999999995</v>
      </c>
      <c r="I95" s="72">
        <v>1</v>
      </c>
      <c r="J95" s="70">
        <v>1629</v>
      </c>
      <c r="K95" s="70">
        <v>1629</v>
      </c>
      <c r="L95" s="46">
        <v>0</v>
      </c>
      <c r="M95" s="40">
        <f t="shared" si="12"/>
        <v>1.5377759999999998</v>
      </c>
      <c r="N95" s="88">
        <f t="shared" si="13"/>
        <v>1.5</v>
      </c>
      <c r="O95" s="96"/>
      <c r="R95" s="181">
        <v>1.54</v>
      </c>
    </row>
    <row r="96" spans="1:18" s="181" customFormat="1" ht="185.1" customHeight="1" thickBot="1" x14ac:dyDescent="1.3">
      <c r="A96" s="36"/>
      <c r="B96" s="42">
        <v>90</v>
      </c>
      <c r="C96" s="556"/>
      <c r="D96" s="492" t="s">
        <v>1097</v>
      </c>
      <c r="E96" s="493"/>
      <c r="F96" s="493"/>
      <c r="G96" s="178" t="s">
        <v>35</v>
      </c>
      <c r="H96" s="45">
        <v>0.94399999999999995</v>
      </c>
      <c r="I96" s="72">
        <v>2</v>
      </c>
      <c r="J96" s="70">
        <v>2948</v>
      </c>
      <c r="K96" s="70">
        <v>2771</v>
      </c>
      <c r="L96" s="46">
        <v>0</v>
      </c>
      <c r="M96" s="40">
        <f t="shared" si="12"/>
        <v>2.6158239999999999</v>
      </c>
      <c r="N96" s="88">
        <f t="shared" si="13"/>
        <v>5.2</v>
      </c>
      <c r="O96" s="96"/>
      <c r="R96" s="181">
        <v>5.2399999999999993</v>
      </c>
    </row>
    <row r="97" spans="1:19" s="191" customFormat="1" ht="185.1" customHeight="1" thickBot="1" x14ac:dyDescent="1.3">
      <c r="A97" s="36"/>
      <c r="B97" s="42">
        <v>91</v>
      </c>
      <c r="C97" s="565" t="s">
        <v>1098</v>
      </c>
      <c r="D97" s="561" t="s">
        <v>1099</v>
      </c>
      <c r="E97" s="561"/>
      <c r="F97" s="561"/>
      <c r="G97" s="178" t="s">
        <v>76</v>
      </c>
      <c r="H97" s="178">
        <v>1.22</v>
      </c>
      <c r="I97" s="178">
        <v>1</v>
      </c>
      <c r="J97" s="177">
        <v>4586</v>
      </c>
      <c r="K97" s="177">
        <v>4586</v>
      </c>
      <c r="L97" s="46">
        <v>0</v>
      </c>
      <c r="M97" s="40">
        <f t="shared" si="12"/>
        <v>5.5949200000000001</v>
      </c>
      <c r="N97" s="88">
        <f t="shared" ref="N97:N100" si="14">ROUNDUP(M97*I97-I97*L97,1)</f>
        <v>5.6</v>
      </c>
      <c r="O97" s="96"/>
      <c r="S97" s="182" t="s">
        <v>1064</v>
      </c>
    </row>
    <row r="98" spans="1:19" s="191" customFormat="1" ht="185.1" customHeight="1" thickBot="1" x14ac:dyDescent="1.3">
      <c r="A98" s="36"/>
      <c r="B98" s="42">
        <v>92</v>
      </c>
      <c r="C98" s="566"/>
      <c r="D98" s="561" t="s">
        <v>1100</v>
      </c>
      <c r="E98" s="561"/>
      <c r="F98" s="561"/>
      <c r="G98" s="178" t="s">
        <v>76</v>
      </c>
      <c r="H98" s="178">
        <v>1.22</v>
      </c>
      <c r="I98" s="178">
        <v>1</v>
      </c>
      <c r="J98" s="177">
        <v>4586</v>
      </c>
      <c r="K98" s="177">
        <v>4586</v>
      </c>
      <c r="L98" s="46">
        <v>0</v>
      </c>
      <c r="M98" s="40">
        <f t="shared" si="12"/>
        <v>5.5949200000000001</v>
      </c>
      <c r="N98" s="88">
        <f t="shared" si="14"/>
        <v>5.6</v>
      </c>
      <c r="O98" s="96"/>
      <c r="S98" s="182" t="s">
        <v>1064</v>
      </c>
    </row>
    <row r="99" spans="1:19" s="96" customFormat="1" ht="185.1" customHeight="1" thickBot="1" x14ac:dyDescent="1.3">
      <c r="B99" s="42">
        <v>93</v>
      </c>
      <c r="C99" s="566"/>
      <c r="D99" s="488" t="s">
        <v>1101</v>
      </c>
      <c r="E99" s="489"/>
      <c r="F99" s="490"/>
      <c r="G99" s="176" t="s">
        <v>97</v>
      </c>
      <c r="H99" s="102">
        <v>0.93400000000000005</v>
      </c>
      <c r="I99" s="101">
        <v>1</v>
      </c>
      <c r="J99" s="100">
        <v>2171</v>
      </c>
      <c r="K99" s="70">
        <v>2060</v>
      </c>
      <c r="L99" s="99">
        <v>0</v>
      </c>
      <c r="M99" s="40">
        <f t="shared" si="12"/>
        <v>1.9240400000000002</v>
      </c>
      <c r="N99" s="97">
        <f t="shared" si="14"/>
        <v>2</v>
      </c>
    </row>
    <row r="100" spans="1:19" s="96" customFormat="1" ht="185.1" customHeight="1" thickBot="1" x14ac:dyDescent="1.3">
      <c r="B100" s="42">
        <v>94</v>
      </c>
      <c r="C100" s="566"/>
      <c r="D100" s="488" t="s">
        <v>1102</v>
      </c>
      <c r="E100" s="489"/>
      <c r="F100" s="490"/>
      <c r="G100" s="176" t="s">
        <v>97</v>
      </c>
      <c r="H100" s="102">
        <v>0.93400000000000005</v>
      </c>
      <c r="I100" s="101">
        <v>2</v>
      </c>
      <c r="J100" s="100">
        <v>2330</v>
      </c>
      <c r="K100" s="100">
        <v>2199</v>
      </c>
      <c r="L100" s="99">
        <v>0</v>
      </c>
      <c r="M100" s="40">
        <f t="shared" si="12"/>
        <v>2.0538660000000002</v>
      </c>
      <c r="N100" s="97">
        <f t="shared" si="14"/>
        <v>4.1999999999999993</v>
      </c>
    </row>
    <row r="101" spans="1:19" s="50" customFormat="1" ht="201" customHeight="1" thickBot="1" x14ac:dyDescent="1.1000000000000001">
      <c r="B101" s="458" t="s">
        <v>30</v>
      </c>
      <c r="C101" s="459"/>
      <c r="D101" s="459"/>
      <c r="E101" s="459"/>
      <c r="F101" s="459"/>
      <c r="G101" s="459"/>
      <c r="H101" s="459"/>
      <c r="I101" s="459"/>
      <c r="J101" s="459"/>
      <c r="K101" s="459"/>
      <c r="L101" s="459"/>
      <c r="M101" s="460"/>
      <c r="N101" s="95">
        <f>SUM(N7:N100)</f>
        <v>594.70000000000027</v>
      </c>
    </row>
    <row r="102" spans="1:19" s="50" customFormat="1" ht="221.25" customHeight="1" thickBot="1" x14ac:dyDescent="1.1000000000000001">
      <c r="B102" s="513" t="s">
        <v>53</v>
      </c>
      <c r="C102" s="513"/>
      <c r="D102" s="513"/>
      <c r="E102" s="513"/>
      <c r="F102" s="513"/>
      <c r="G102" s="513"/>
      <c r="H102" s="513"/>
      <c r="I102" s="513"/>
      <c r="J102" s="513"/>
      <c r="K102" s="513"/>
      <c r="L102" s="513"/>
      <c r="M102" s="513"/>
      <c r="N102" s="88">
        <f>ROUNDUP(N101*2,1)</f>
        <v>1189.4000000000001</v>
      </c>
    </row>
    <row r="103" spans="1:19" s="179" customFormat="1" ht="174.95" customHeight="1" x14ac:dyDescent="0.25">
      <c r="B103" s="422" t="s">
        <v>320</v>
      </c>
      <c r="C103" s="422"/>
      <c r="D103" s="422"/>
      <c r="E103" s="422"/>
      <c r="F103" s="422"/>
      <c r="G103" s="422"/>
      <c r="H103" s="422"/>
      <c r="I103" s="422" t="s">
        <v>319</v>
      </c>
      <c r="J103" s="422"/>
      <c r="K103" s="422"/>
      <c r="L103" s="422"/>
      <c r="M103" s="422"/>
      <c r="N103" s="422"/>
    </row>
    <row r="104" spans="1:19" s="51" customFormat="1" ht="409.5" customHeight="1" thickBot="1" x14ac:dyDescent="1.1499999999999999">
      <c r="B104" s="423"/>
      <c r="C104" s="423"/>
      <c r="D104" s="423"/>
      <c r="E104" s="423"/>
      <c r="F104" s="423"/>
      <c r="G104" s="423"/>
      <c r="H104" s="423"/>
      <c r="I104" s="423"/>
      <c r="J104" s="423"/>
      <c r="K104" s="423"/>
      <c r="L104" s="423"/>
      <c r="M104" s="423"/>
      <c r="N104" s="423"/>
    </row>
    <row r="105" spans="1:19" s="58" customFormat="1" ht="174.95" customHeight="1" thickBot="1" x14ac:dyDescent="1.1499999999999999">
      <c r="B105" s="53" t="s">
        <v>45</v>
      </c>
      <c r="C105" s="54"/>
      <c r="D105" s="54"/>
      <c r="E105" s="54"/>
      <c r="F105" s="54"/>
      <c r="G105" s="54"/>
      <c r="H105" s="54"/>
      <c r="I105" s="54"/>
      <c r="J105" s="54"/>
      <c r="K105" s="54"/>
      <c r="L105" s="54"/>
      <c r="M105" s="54"/>
      <c r="N105" s="55"/>
      <c r="O105" s="56"/>
      <c r="P105" s="68"/>
      <c r="Q105" s="35"/>
      <c r="R105" s="35"/>
    </row>
    <row r="106" spans="1:19" s="51" customFormat="1" ht="174.95" customHeight="1" x14ac:dyDescent="1.1000000000000001"/>
  </sheetData>
  <mergeCells count="127">
    <mergeCell ref="B103:H104"/>
    <mergeCell ref="I103:N104"/>
    <mergeCell ref="B102:M102"/>
    <mergeCell ref="C97:C100"/>
    <mergeCell ref="D97:F97"/>
    <mergeCell ref="D98:F98"/>
    <mergeCell ref="D99:F99"/>
    <mergeCell ref="D100:F100"/>
    <mergeCell ref="B101:M101"/>
    <mergeCell ref="C89:C92"/>
    <mergeCell ref="D89:F89"/>
    <mergeCell ref="D90:F90"/>
    <mergeCell ref="D91:F91"/>
    <mergeCell ref="D92:F92"/>
    <mergeCell ref="C93:C96"/>
    <mergeCell ref="D93:F93"/>
    <mergeCell ref="D94:F94"/>
    <mergeCell ref="D95:F95"/>
    <mergeCell ref="D96:F96"/>
    <mergeCell ref="C81:C83"/>
    <mergeCell ref="D81:F81"/>
    <mergeCell ref="D82:F82"/>
    <mergeCell ref="D83:F83"/>
    <mergeCell ref="C84:F84"/>
    <mergeCell ref="C85:C88"/>
    <mergeCell ref="D85:F85"/>
    <mergeCell ref="D86:F86"/>
    <mergeCell ref="D87:F87"/>
    <mergeCell ref="D88:F88"/>
    <mergeCell ref="C74:C77"/>
    <mergeCell ref="D74:F74"/>
    <mergeCell ref="D75:F75"/>
    <mergeCell ref="D76:F76"/>
    <mergeCell ref="D77:F77"/>
    <mergeCell ref="C78:C80"/>
    <mergeCell ref="D78:F78"/>
    <mergeCell ref="D79:F79"/>
    <mergeCell ref="D80:F80"/>
    <mergeCell ref="C69:C73"/>
    <mergeCell ref="D69:F69"/>
    <mergeCell ref="D70:F70"/>
    <mergeCell ref="D71:F71"/>
    <mergeCell ref="D72:F72"/>
    <mergeCell ref="D73:F73"/>
    <mergeCell ref="C62:C65"/>
    <mergeCell ref="D62:F62"/>
    <mergeCell ref="D63:F63"/>
    <mergeCell ref="D64:F64"/>
    <mergeCell ref="D65:F65"/>
    <mergeCell ref="C66:C68"/>
    <mergeCell ref="D66:F66"/>
    <mergeCell ref="D67:F67"/>
    <mergeCell ref="D68:F68"/>
    <mergeCell ref="C54:C57"/>
    <mergeCell ref="D54:F54"/>
    <mergeCell ref="D55:F55"/>
    <mergeCell ref="D56:F56"/>
    <mergeCell ref="D57:F57"/>
    <mergeCell ref="C58:C61"/>
    <mergeCell ref="D58:F58"/>
    <mergeCell ref="D59:F59"/>
    <mergeCell ref="D60:F60"/>
    <mergeCell ref="D61:F61"/>
    <mergeCell ref="C49:C53"/>
    <mergeCell ref="D49:F49"/>
    <mergeCell ref="D50:F50"/>
    <mergeCell ref="D51:F51"/>
    <mergeCell ref="D52:F52"/>
    <mergeCell ref="D53:F53"/>
    <mergeCell ref="C41:C44"/>
    <mergeCell ref="D41:F41"/>
    <mergeCell ref="D42:F42"/>
    <mergeCell ref="D43:F43"/>
    <mergeCell ref="D44:F44"/>
    <mergeCell ref="C45:C48"/>
    <mergeCell ref="D45:F45"/>
    <mergeCell ref="D46:F46"/>
    <mergeCell ref="D47:F47"/>
    <mergeCell ref="D48:F48"/>
    <mergeCell ref="C33:C36"/>
    <mergeCell ref="D33:F33"/>
    <mergeCell ref="D34:F34"/>
    <mergeCell ref="D35:F35"/>
    <mergeCell ref="D36:F36"/>
    <mergeCell ref="C37:C40"/>
    <mergeCell ref="D37:F37"/>
    <mergeCell ref="D38:F38"/>
    <mergeCell ref="D39:F39"/>
    <mergeCell ref="D40:F40"/>
    <mergeCell ref="D28:F28"/>
    <mergeCell ref="C29:C32"/>
    <mergeCell ref="D29:F29"/>
    <mergeCell ref="D30:F30"/>
    <mergeCell ref="D31:F31"/>
    <mergeCell ref="D32:F32"/>
    <mergeCell ref="C20:C23"/>
    <mergeCell ref="D20:F20"/>
    <mergeCell ref="D21:F21"/>
    <mergeCell ref="D22:F22"/>
    <mergeCell ref="D23:F23"/>
    <mergeCell ref="C24:C28"/>
    <mergeCell ref="D24:F24"/>
    <mergeCell ref="D25:F25"/>
    <mergeCell ref="D26:F26"/>
    <mergeCell ref="D27:F27"/>
    <mergeCell ref="B2:F3"/>
    <mergeCell ref="G2:K3"/>
    <mergeCell ref="L2:N3"/>
    <mergeCell ref="B4:N4"/>
    <mergeCell ref="B5:N5"/>
    <mergeCell ref="C6:G6"/>
    <mergeCell ref="C15:C19"/>
    <mergeCell ref="D15:F15"/>
    <mergeCell ref="D16:F16"/>
    <mergeCell ref="D17:F17"/>
    <mergeCell ref="D18:F18"/>
    <mergeCell ref="D19:F19"/>
    <mergeCell ref="C7:C10"/>
    <mergeCell ref="D7:F7"/>
    <mergeCell ref="D8:F8"/>
    <mergeCell ref="D9:F9"/>
    <mergeCell ref="D10:F10"/>
    <mergeCell ref="C11:C14"/>
    <mergeCell ref="D11:F11"/>
    <mergeCell ref="D12:F12"/>
    <mergeCell ref="D13:F13"/>
    <mergeCell ref="D14:F14"/>
  </mergeCells>
  <printOptions horizontalCentered="1"/>
  <pageMargins left="0.25" right="0.25" top="1" bottom="1" header="0.5" footer="0.255"/>
  <pageSetup paperSize="9" scale="10" orientation="portrait" r:id="rId1"/>
  <rowBreaks count="2" manualBreakCount="2">
    <brk id="36" max="14" man="1"/>
    <brk id="73" max="14" man="1"/>
  </rowBreaks>
  <drawing r:id="rId2"/>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9" tint="-0.499984740745262"/>
    <pageSetUpPr fitToPage="1"/>
  </sheetPr>
  <dimension ref="B1:M35"/>
  <sheetViews>
    <sheetView rightToLeft="1" view="pageBreakPreview" zoomScale="70" zoomScaleNormal="85" zoomScaleSheetLayoutView="70" workbookViewId="0">
      <selection activeCell="B30" sqref="B30:M30"/>
    </sheetView>
  </sheetViews>
  <sheetFormatPr defaultRowHeight="15" x14ac:dyDescent="0.25"/>
  <cols>
    <col min="1" max="1" width="4.85546875" customWidth="1"/>
    <col min="4" max="4" width="11.85546875" customWidth="1"/>
    <col min="5" max="5" width="24" customWidth="1"/>
    <col min="7" max="7" width="20.140625" customWidth="1"/>
    <col min="8" max="8" width="18.7109375" customWidth="1"/>
    <col min="9" max="9" width="16.285156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1140</v>
      </c>
      <c r="G11" s="323"/>
      <c r="H11" s="323"/>
      <c r="I11" s="324"/>
      <c r="J11" s="331" t="s">
        <v>1169</v>
      </c>
      <c r="K11" s="332"/>
      <c r="L11" s="332"/>
      <c r="M11" s="333"/>
    </row>
    <row r="12" spans="2:13" ht="15.75" customHeight="1" x14ac:dyDescent="0.25">
      <c r="B12" s="325"/>
      <c r="C12" s="326"/>
      <c r="D12" s="326"/>
      <c r="E12" s="327"/>
      <c r="F12" s="325"/>
      <c r="G12" s="326"/>
      <c r="H12" s="326"/>
      <c r="I12" s="327"/>
      <c r="J12" s="334"/>
      <c r="K12" s="335"/>
      <c r="L12" s="335"/>
      <c r="M12" s="336"/>
    </row>
    <row r="13" spans="2:13" ht="25.5" customHeight="1" thickBot="1" x14ac:dyDescent="0.3">
      <c r="B13" s="328"/>
      <c r="C13" s="329"/>
      <c r="D13" s="329"/>
      <c r="E13" s="330"/>
      <c r="F13" s="328"/>
      <c r="G13" s="329"/>
      <c r="H13" s="329"/>
      <c r="I13" s="330"/>
      <c r="J13" s="337"/>
      <c r="K13" s="338"/>
      <c r="L13" s="338"/>
      <c r="M13" s="339"/>
    </row>
    <row r="14" spans="2:13" ht="15" customHeight="1" x14ac:dyDescent="0.25">
      <c r="B14" s="322" t="s">
        <v>6</v>
      </c>
      <c r="C14" s="323"/>
      <c r="D14" s="323"/>
      <c r="E14" s="324"/>
      <c r="F14" s="322" t="s">
        <v>7</v>
      </c>
      <c r="G14" s="323"/>
      <c r="H14" s="323"/>
      <c r="I14" s="324"/>
      <c r="J14" s="331" t="s">
        <v>1144</v>
      </c>
      <c r="K14" s="332"/>
      <c r="L14" s="332"/>
      <c r="M14" s="333"/>
    </row>
    <row r="15" spans="2:13" ht="15" customHeight="1" x14ac:dyDescent="0.25">
      <c r="B15" s="325"/>
      <c r="C15" s="326"/>
      <c r="D15" s="326"/>
      <c r="E15" s="327"/>
      <c r="F15" s="325"/>
      <c r="G15" s="326"/>
      <c r="H15" s="326"/>
      <c r="I15" s="327"/>
      <c r="J15" s="334"/>
      <c r="K15" s="335"/>
      <c r="L15" s="335"/>
      <c r="M15" s="336"/>
    </row>
    <row r="16" spans="2:13" ht="19.5" customHeight="1" thickBot="1" x14ac:dyDescent="0.3">
      <c r="B16" s="328"/>
      <c r="C16" s="329"/>
      <c r="D16" s="329"/>
      <c r="E16" s="330"/>
      <c r="F16" s="328"/>
      <c r="G16" s="329"/>
      <c r="H16" s="329"/>
      <c r="I16" s="330"/>
      <c r="J16" s="337"/>
      <c r="K16" s="338"/>
      <c r="L16" s="338"/>
      <c r="M16" s="339"/>
    </row>
    <row r="17" spans="2:13" ht="15" customHeight="1" x14ac:dyDescent="0.25">
      <c r="B17" s="287" t="s">
        <v>833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1137</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52.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835</v>
      </c>
      <c r="F28" s="316"/>
      <c r="G28" s="316"/>
      <c r="H28" s="313"/>
      <c r="I28" s="318" t="s">
        <v>1170</v>
      </c>
      <c r="J28" s="319"/>
      <c r="K28" s="312" t="s">
        <v>16</v>
      </c>
      <c r="L28" s="316"/>
      <c r="M28" s="313"/>
    </row>
    <row r="29" spans="2:13" ht="49.5" customHeight="1" thickBot="1" x14ac:dyDescent="0.3">
      <c r="B29" s="311"/>
      <c r="C29" s="314"/>
      <c r="D29" s="315"/>
      <c r="E29" s="314"/>
      <c r="F29" s="317"/>
      <c r="G29" s="317"/>
      <c r="H29" s="315"/>
      <c r="I29" s="320"/>
      <c r="J29" s="321"/>
      <c r="K29" s="314"/>
      <c r="L29" s="317"/>
      <c r="M29" s="315"/>
    </row>
    <row r="30" spans="2:13" ht="36" customHeight="1" thickBot="1" x14ac:dyDescent="0.3">
      <c r="B30" s="284"/>
      <c r="C30" s="285"/>
      <c r="D30" s="285"/>
      <c r="E30" s="285"/>
      <c r="F30" s="285"/>
      <c r="G30" s="285"/>
      <c r="H30" s="285"/>
      <c r="I30" s="285"/>
      <c r="J30" s="285"/>
      <c r="K30" s="285"/>
      <c r="L30" s="285"/>
      <c r="M30" s="286"/>
    </row>
    <row r="31" spans="2:13" ht="18.75" customHeight="1" x14ac:dyDescent="0.25">
      <c r="B31" s="272" t="s">
        <v>17</v>
      </c>
      <c r="C31" s="273"/>
      <c r="D31" s="273"/>
      <c r="E31" s="274"/>
      <c r="F31" s="272" t="s">
        <v>18</v>
      </c>
      <c r="G31" s="273"/>
      <c r="H31" s="273"/>
      <c r="I31" s="274"/>
      <c r="J31" s="272" t="s">
        <v>19</v>
      </c>
      <c r="K31" s="273"/>
      <c r="L31" s="273"/>
      <c r="M31" s="274"/>
    </row>
    <row r="32" spans="2:13" ht="29.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18" customFormat="1" ht="22.5" customHeight="1" thickBot="1" x14ac:dyDescent="0.3">
      <c r="B35" s="269" t="s">
        <v>61</v>
      </c>
      <c r="C35" s="270"/>
      <c r="D35" s="270"/>
      <c r="E35" s="270"/>
      <c r="F35" s="270"/>
      <c r="G35" s="270"/>
      <c r="H35" s="270"/>
      <c r="I35" s="270"/>
      <c r="J35" s="270"/>
      <c r="K35" s="270"/>
      <c r="L35" s="270"/>
      <c r="M35" s="271"/>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25" top="0.75" bottom="0.75" header="0.3" footer="0.3"/>
  <pageSetup paperSize="9" scale="56" orientation="portrait" r:id="rId1"/>
  <colBreaks count="1" manualBreakCount="1">
    <brk id="13" max="1048575" man="1"/>
  </colBreaks>
  <drawing r:id="rId2"/>
  <legacyDrawing r:id="rId3"/>
  <oleObjects>
    <mc:AlternateContent xmlns:mc="http://schemas.openxmlformats.org/markup-compatibility/2006">
      <mc:Choice Requires="x14">
        <oleObject progId="PBrush" shapeId="1687558" r:id="rId4">
          <objectPr defaultSize="0" autoPict="0" r:id="rId5">
            <anchor moveWithCells="1" sizeWithCells="1">
              <from>
                <xdr:col>1</xdr:col>
                <xdr:colOff>95250</xdr:colOff>
                <xdr:row>3</xdr:row>
                <xdr:rowOff>85725</xdr:rowOff>
              </from>
              <to>
                <xdr:col>2</xdr:col>
                <xdr:colOff>447675</xdr:colOff>
                <xdr:row>7</xdr:row>
                <xdr:rowOff>9525</xdr:rowOff>
              </to>
            </anchor>
          </objectPr>
        </oleObject>
      </mc:Choice>
      <mc:Fallback>
        <oleObject progId="PBrush" shapeId="1687558" r:id="rId4"/>
      </mc:Fallback>
    </mc:AlternateContent>
  </oleObjects>
  <mc:AlternateContent xmlns:mc="http://schemas.openxmlformats.org/markup-compatibility/2006">
    <mc:Choice Requires="x14">
      <controls>
        <mc:AlternateContent xmlns:mc="http://schemas.openxmlformats.org/markup-compatibility/2006">
          <mc:Choice Requires="x14">
            <control shapeId="1687553" r:id="rId6" name="Check Box 1">
              <controlPr defaultSize="0" autoFill="0" autoLine="0" autoPict="0">
                <anchor moveWithCells="1">
                  <from>
                    <xdr:col>3</xdr:col>
                    <xdr:colOff>381000</xdr:colOff>
                    <xdr:row>35</xdr:row>
                    <xdr:rowOff>0</xdr:rowOff>
                  </from>
                  <to>
                    <xdr:col>4</xdr:col>
                    <xdr:colOff>419100</xdr:colOff>
                    <xdr:row>36</xdr:row>
                    <xdr:rowOff>38100</xdr:rowOff>
                  </to>
                </anchor>
              </controlPr>
            </control>
          </mc:Choice>
        </mc:AlternateContent>
        <mc:AlternateContent xmlns:mc="http://schemas.openxmlformats.org/markup-compatibility/2006">
          <mc:Choice Requires="x14">
            <control shapeId="1687554" r:id="rId7" name="Check Box 2">
              <controlPr defaultSize="0" autoFill="0" autoLine="0" autoPict="0">
                <anchor moveWithCells="1">
                  <from>
                    <xdr:col>6</xdr:col>
                    <xdr:colOff>180975</xdr:colOff>
                    <xdr:row>35</xdr:row>
                    <xdr:rowOff>0</xdr:rowOff>
                  </from>
                  <to>
                    <xdr:col>6</xdr:col>
                    <xdr:colOff>1009650</xdr:colOff>
                    <xdr:row>36</xdr:row>
                    <xdr:rowOff>9525</xdr:rowOff>
                  </to>
                </anchor>
              </controlPr>
            </control>
          </mc:Choice>
        </mc:AlternateContent>
        <mc:AlternateContent xmlns:mc="http://schemas.openxmlformats.org/markup-compatibility/2006">
          <mc:Choice Requires="x14">
            <control shapeId="1687555"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1687556" r:id="rId9" name="Check Box 4">
              <controlPr defaultSize="0" autoFill="0" autoLine="0" autoPict="0">
                <anchor moveWithCells="1">
                  <from>
                    <xdr:col>10</xdr:col>
                    <xdr:colOff>381000</xdr:colOff>
                    <xdr:row>35</xdr:row>
                    <xdr:rowOff>0</xdr:rowOff>
                  </from>
                  <to>
                    <xdr:col>11</xdr:col>
                    <xdr:colOff>609600</xdr:colOff>
                    <xdr:row>36</xdr:row>
                    <xdr:rowOff>38100</xdr:rowOff>
                  </to>
                </anchor>
              </controlPr>
            </control>
          </mc:Choice>
        </mc:AlternateContent>
        <mc:AlternateContent xmlns:mc="http://schemas.openxmlformats.org/markup-compatibility/2006">
          <mc:Choice Requires="x14">
            <control shapeId="1687557" r:id="rId10" name="Check Box 5">
              <controlPr defaultSize="0" autoFill="0" autoLine="0" autoPict="0">
                <anchor moveWithCells="1">
                  <from>
                    <xdr:col>11</xdr:col>
                    <xdr:colOff>552450</xdr:colOff>
                    <xdr:row>35</xdr:row>
                    <xdr:rowOff>0</xdr:rowOff>
                  </from>
                  <to>
                    <xdr:col>12</xdr:col>
                    <xdr:colOff>628650</xdr:colOff>
                    <xdr:row>36</xdr:row>
                    <xdr:rowOff>38100</xdr:rowOff>
                  </to>
                </anchor>
              </controlPr>
            </control>
          </mc:Choice>
        </mc:AlternateContent>
        <mc:AlternateContent xmlns:mc="http://schemas.openxmlformats.org/markup-compatibility/2006">
          <mc:Choice Requires="x14">
            <control shapeId="1687559" r:id="rId11" name="Check Box 7">
              <controlPr defaultSize="0" autoFill="0" autoLine="0" autoPict="0">
                <anchor moveWithCells="1">
                  <from>
                    <xdr:col>2</xdr:col>
                    <xdr:colOff>476250</xdr:colOff>
                    <xdr:row>34</xdr:row>
                    <xdr:rowOff>47625</xdr:rowOff>
                  </from>
                  <to>
                    <xdr:col>3</xdr:col>
                    <xdr:colOff>180975</xdr:colOff>
                    <xdr:row>34</xdr:row>
                    <xdr:rowOff>247650</xdr:rowOff>
                  </to>
                </anchor>
              </controlPr>
            </control>
          </mc:Choice>
        </mc:AlternateContent>
        <mc:AlternateContent xmlns:mc="http://schemas.openxmlformats.org/markup-compatibility/2006">
          <mc:Choice Requires="x14">
            <control shapeId="1687560" r:id="rId12" name="Check Box 8">
              <controlPr defaultSize="0" autoFill="0" autoLine="0" autoPict="0">
                <anchor moveWithCells="1">
                  <from>
                    <xdr:col>4</xdr:col>
                    <xdr:colOff>400050</xdr:colOff>
                    <xdr:row>34</xdr:row>
                    <xdr:rowOff>57150</xdr:rowOff>
                  </from>
                  <to>
                    <xdr:col>4</xdr:col>
                    <xdr:colOff>657225</xdr:colOff>
                    <xdr:row>34</xdr:row>
                    <xdr:rowOff>247650</xdr:rowOff>
                  </to>
                </anchor>
              </controlPr>
            </control>
          </mc:Choice>
        </mc:AlternateContent>
        <mc:AlternateContent xmlns:mc="http://schemas.openxmlformats.org/markup-compatibility/2006">
          <mc:Choice Requires="x14">
            <control shapeId="1687561" r:id="rId13" name="Check Box 9">
              <controlPr defaultSize="0" autoFill="0" autoLine="0" autoPict="0">
                <anchor moveWithCells="1">
                  <from>
                    <xdr:col>7</xdr:col>
                    <xdr:colOff>1104900</xdr:colOff>
                    <xdr:row>34</xdr:row>
                    <xdr:rowOff>57150</xdr:rowOff>
                  </from>
                  <to>
                    <xdr:col>8</xdr:col>
                    <xdr:colOff>85725</xdr:colOff>
                    <xdr:row>34</xdr:row>
                    <xdr:rowOff>228600</xdr:rowOff>
                  </to>
                </anchor>
              </controlPr>
            </control>
          </mc:Choice>
        </mc:AlternateContent>
        <mc:AlternateContent xmlns:mc="http://schemas.openxmlformats.org/markup-compatibility/2006">
          <mc:Choice Requires="x14">
            <control shapeId="1687562" r:id="rId14" name="Check Box 10">
              <controlPr defaultSize="0" autoFill="0" autoLine="0" autoPict="0">
                <anchor moveWithCells="1">
                  <from>
                    <xdr:col>6</xdr:col>
                    <xdr:colOff>457200</xdr:colOff>
                    <xdr:row>34</xdr:row>
                    <xdr:rowOff>66675</xdr:rowOff>
                  </from>
                  <to>
                    <xdr:col>6</xdr:col>
                    <xdr:colOff>657225</xdr:colOff>
                    <xdr:row>34</xdr:row>
                    <xdr:rowOff>276225</xdr:rowOff>
                  </to>
                </anchor>
              </controlPr>
            </control>
          </mc:Choice>
        </mc:AlternateContent>
        <mc:AlternateContent xmlns:mc="http://schemas.openxmlformats.org/markup-compatibility/2006">
          <mc:Choice Requires="x14">
            <control shapeId="1687563" r:id="rId15" name="Check Box 11">
              <controlPr defaultSize="0" autoFill="0" autoLine="0" autoPict="0">
                <anchor moveWithCells="1">
                  <from>
                    <xdr:col>9</xdr:col>
                    <xdr:colOff>409575</xdr:colOff>
                    <xdr:row>34</xdr:row>
                    <xdr:rowOff>66675</xdr:rowOff>
                  </from>
                  <to>
                    <xdr:col>10</xdr:col>
                    <xdr:colOff>228600</xdr:colOff>
                    <xdr:row>34</xdr:row>
                    <xdr:rowOff>228600</xdr:rowOff>
                  </to>
                </anchor>
              </controlPr>
            </control>
          </mc:Choice>
        </mc:AlternateContent>
      </controls>
    </mc:Choice>
  </mc:AlternateContent>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theme="9" tint="-0.499984740745262"/>
    <pageSetUpPr fitToPage="1"/>
  </sheetPr>
  <dimension ref="B1:P39"/>
  <sheetViews>
    <sheetView rightToLeft="1" view="pageBreakPreview" zoomScale="85" zoomScaleNormal="85" zoomScaleSheetLayoutView="85"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1134</v>
      </c>
      <c r="G11" s="332"/>
      <c r="H11" s="332"/>
      <c r="I11" s="333"/>
      <c r="J11" s="331" t="s">
        <v>1141</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541</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6" ht="15" customHeight="1" x14ac:dyDescent="0.25">
      <c r="B17" s="385" t="s">
        <v>830</v>
      </c>
      <c r="C17" s="386"/>
      <c r="D17" s="386"/>
      <c r="E17" s="386"/>
      <c r="F17" s="386"/>
      <c r="G17" s="386"/>
      <c r="H17" s="386"/>
      <c r="I17" s="386"/>
      <c r="J17" s="386"/>
      <c r="K17" s="386"/>
      <c r="L17" s="386"/>
      <c r="M17" s="387"/>
    </row>
    <row r="18" spans="2:16" ht="15" customHeight="1" x14ac:dyDescent="0.25">
      <c r="B18" s="388"/>
      <c r="C18" s="389"/>
      <c r="D18" s="389"/>
      <c r="E18" s="389"/>
      <c r="F18" s="389"/>
      <c r="G18" s="389"/>
      <c r="H18" s="389"/>
      <c r="I18" s="389"/>
      <c r="J18" s="389"/>
      <c r="K18" s="389"/>
      <c r="L18" s="389"/>
      <c r="M18" s="390"/>
    </row>
    <row r="19" spans="2:16" ht="41.25" customHeight="1" thickBot="1" x14ac:dyDescent="0.3">
      <c r="B19" s="388"/>
      <c r="C19" s="389"/>
      <c r="D19" s="389"/>
      <c r="E19" s="389"/>
      <c r="F19" s="389"/>
      <c r="G19" s="389"/>
      <c r="H19" s="389"/>
      <c r="I19" s="389"/>
      <c r="J19" s="389"/>
      <c r="K19" s="389"/>
      <c r="L19" s="389"/>
      <c r="M19" s="390"/>
    </row>
    <row r="20" spans="2:16" ht="15" customHeight="1" x14ac:dyDescent="0.25">
      <c r="B20" s="391" t="s">
        <v>1133</v>
      </c>
      <c r="C20" s="392"/>
      <c r="D20" s="392"/>
      <c r="E20" s="392"/>
      <c r="F20" s="392"/>
      <c r="G20" s="392"/>
      <c r="H20" s="392"/>
      <c r="I20" s="392"/>
      <c r="J20" s="392"/>
      <c r="K20" s="392"/>
      <c r="L20" s="392"/>
      <c r="M20" s="393"/>
    </row>
    <row r="21" spans="2:16" ht="15" customHeight="1" x14ac:dyDescent="0.25">
      <c r="B21" s="394"/>
      <c r="C21" s="395"/>
      <c r="D21" s="395"/>
      <c r="E21" s="395"/>
      <c r="F21" s="395"/>
      <c r="G21" s="395"/>
      <c r="H21" s="395"/>
      <c r="I21" s="395"/>
      <c r="J21" s="395"/>
      <c r="K21" s="395"/>
      <c r="L21" s="395"/>
      <c r="M21" s="396"/>
    </row>
    <row r="22" spans="2:16" ht="15" customHeight="1" x14ac:dyDescent="0.25">
      <c r="B22" s="394"/>
      <c r="C22" s="395"/>
      <c r="D22" s="395"/>
      <c r="E22" s="395"/>
      <c r="F22" s="395"/>
      <c r="G22" s="395"/>
      <c r="H22" s="395"/>
      <c r="I22" s="395"/>
      <c r="J22" s="395"/>
      <c r="K22" s="395"/>
      <c r="L22" s="395"/>
      <c r="M22" s="396"/>
    </row>
    <row r="23" spans="2:16" ht="15.75" customHeight="1" x14ac:dyDescent="0.25">
      <c r="B23" s="394"/>
      <c r="C23" s="395"/>
      <c r="D23" s="395"/>
      <c r="E23" s="395"/>
      <c r="F23" s="395"/>
      <c r="G23" s="395"/>
      <c r="H23" s="395"/>
      <c r="I23" s="395"/>
      <c r="J23" s="395"/>
      <c r="K23" s="395"/>
      <c r="L23" s="395"/>
      <c r="M23" s="396"/>
    </row>
    <row r="24" spans="2:16" ht="51.75" customHeight="1" thickBot="1" x14ac:dyDescent="0.3">
      <c r="B24" s="394"/>
      <c r="C24" s="395"/>
      <c r="D24" s="395"/>
      <c r="E24" s="395"/>
      <c r="F24" s="395"/>
      <c r="G24" s="395"/>
      <c r="H24" s="395"/>
      <c r="I24" s="395"/>
      <c r="J24" s="395"/>
      <c r="K24" s="395"/>
      <c r="L24" s="395"/>
      <c r="M24" s="396"/>
    </row>
    <row r="25" spans="2:16" ht="31.5" customHeight="1" thickBot="1" x14ac:dyDescent="0.3">
      <c r="B25" s="299"/>
      <c r="C25" s="300"/>
      <c r="D25" s="300"/>
      <c r="E25" s="300"/>
      <c r="F25" s="300"/>
      <c r="G25" s="300"/>
      <c r="H25" s="300"/>
      <c r="I25" s="300"/>
      <c r="J25" s="300"/>
      <c r="K25" s="300"/>
      <c r="L25" s="300"/>
      <c r="M25" s="301"/>
    </row>
    <row r="26" spans="2:16" ht="15.75" customHeight="1" x14ac:dyDescent="0.25">
      <c r="B26" s="397" t="s">
        <v>9</v>
      </c>
      <c r="C26" s="399" t="s">
        <v>10</v>
      </c>
      <c r="D26" s="400"/>
      <c r="E26" s="399" t="s">
        <v>11</v>
      </c>
      <c r="F26" s="400"/>
      <c r="G26" s="400"/>
      <c r="H26" s="403"/>
      <c r="I26" s="399" t="s">
        <v>12</v>
      </c>
      <c r="J26" s="403"/>
      <c r="K26" s="399" t="s">
        <v>13</v>
      </c>
      <c r="L26" s="400"/>
      <c r="M26" s="403"/>
    </row>
    <row r="27" spans="2:16" ht="15.75" customHeight="1" thickBot="1" x14ac:dyDescent="0.3">
      <c r="B27" s="398"/>
      <c r="C27" s="401"/>
      <c r="D27" s="402"/>
      <c r="E27" s="401"/>
      <c r="F27" s="402"/>
      <c r="G27" s="402"/>
      <c r="H27" s="404"/>
      <c r="I27" s="401"/>
      <c r="J27" s="404"/>
      <c r="K27" s="401"/>
      <c r="L27" s="402"/>
      <c r="M27" s="404"/>
    </row>
    <row r="28" spans="2:16" ht="49.5" customHeight="1" x14ac:dyDescent="0.25">
      <c r="B28" s="405">
        <v>24</v>
      </c>
      <c r="C28" s="312" t="s">
        <v>14</v>
      </c>
      <c r="D28" s="313"/>
      <c r="E28" s="331" t="s">
        <v>832</v>
      </c>
      <c r="F28" s="332"/>
      <c r="G28" s="332"/>
      <c r="H28" s="333"/>
      <c r="I28" s="318" t="s">
        <v>1123</v>
      </c>
      <c r="J28" s="319"/>
      <c r="K28" s="322" t="s">
        <v>16</v>
      </c>
      <c r="L28" s="323"/>
      <c r="M28" s="324"/>
      <c r="P28">
        <v>569.15109599999994</v>
      </c>
    </row>
    <row r="29" spans="2:16" ht="57" customHeight="1" thickBot="1" x14ac:dyDescent="0.3">
      <c r="B29" s="406"/>
      <c r="C29" s="314"/>
      <c r="D29" s="315"/>
      <c r="E29" s="337"/>
      <c r="F29" s="338"/>
      <c r="G29" s="338"/>
      <c r="H29" s="339"/>
      <c r="I29" s="320"/>
      <c r="J29" s="321"/>
      <c r="K29" s="328"/>
      <c r="L29" s="329"/>
      <c r="M29" s="330"/>
    </row>
    <row r="30" spans="2:16" ht="37.5" customHeight="1" thickBot="1" x14ac:dyDescent="0.3">
      <c r="B30" s="382"/>
      <c r="C30" s="383"/>
      <c r="D30" s="383"/>
      <c r="E30" s="383"/>
      <c r="F30" s="383"/>
      <c r="G30" s="383"/>
      <c r="H30" s="383"/>
      <c r="I30" s="383"/>
      <c r="J30" s="383"/>
      <c r="K30" s="383"/>
      <c r="L30" s="383"/>
      <c r="M30" s="384"/>
    </row>
    <row r="31" spans="2:16" ht="18.75" customHeight="1" x14ac:dyDescent="0.25">
      <c r="B31" s="375" t="s">
        <v>17</v>
      </c>
      <c r="C31" s="376"/>
      <c r="D31" s="376"/>
      <c r="E31" s="377"/>
      <c r="F31" s="375" t="s">
        <v>18</v>
      </c>
      <c r="G31" s="376"/>
      <c r="H31" s="376"/>
      <c r="I31" s="377"/>
      <c r="J31" s="375" t="s">
        <v>19</v>
      </c>
      <c r="K31" s="376"/>
      <c r="L31" s="376"/>
      <c r="M31" s="377"/>
    </row>
    <row r="32" spans="2:16"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B35:M35"/>
    <mergeCell ref="D39:E39"/>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64" orientation="portrait" r:id="rId1"/>
  <colBreaks count="1" manualBreakCount="1">
    <brk id="13" max="1048575" man="1"/>
  </colBreaks>
  <drawing r:id="rId2"/>
  <legacyDrawing r:id="rId3"/>
  <oleObjects>
    <mc:AlternateContent xmlns:mc="http://schemas.openxmlformats.org/markup-compatibility/2006">
      <mc:Choice Requires="x14">
        <oleObject progId="PBrush" shapeId="1688581"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688581" r:id="rId4"/>
      </mc:Fallback>
    </mc:AlternateContent>
  </oleObjects>
  <mc:AlternateContent xmlns:mc="http://schemas.openxmlformats.org/markup-compatibility/2006">
    <mc:Choice Requires="x14">
      <controls>
        <mc:AlternateContent xmlns:mc="http://schemas.openxmlformats.org/markup-compatibility/2006">
          <mc:Choice Requires="x14">
            <control shapeId="1688577" r:id="rId6" name="Check Box 1">
              <controlPr defaultSize="0" autoFill="0" autoLine="0" autoPict="0">
                <anchor moveWithCells="1">
                  <from>
                    <xdr:col>2</xdr:col>
                    <xdr:colOff>476250</xdr:colOff>
                    <xdr:row>34</xdr:row>
                    <xdr:rowOff>47625</xdr:rowOff>
                  </from>
                  <to>
                    <xdr:col>3</xdr:col>
                    <xdr:colOff>152400</xdr:colOff>
                    <xdr:row>34</xdr:row>
                    <xdr:rowOff>247650</xdr:rowOff>
                  </to>
                </anchor>
              </controlPr>
            </control>
          </mc:Choice>
        </mc:AlternateContent>
        <mc:AlternateContent xmlns:mc="http://schemas.openxmlformats.org/markup-compatibility/2006">
          <mc:Choice Requires="x14">
            <control shapeId="1688578"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1688579" r:id="rId8" name="Check Box 3">
              <controlPr defaultSize="0" autoFill="0" autoLine="0" autoPict="0">
                <anchor moveWithCells="1">
                  <from>
                    <xdr:col>7</xdr:col>
                    <xdr:colOff>1104900</xdr:colOff>
                    <xdr:row>34</xdr:row>
                    <xdr:rowOff>57150</xdr:rowOff>
                  </from>
                  <to>
                    <xdr:col>8</xdr:col>
                    <xdr:colOff>76200</xdr:colOff>
                    <xdr:row>34</xdr:row>
                    <xdr:rowOff>228600</xdr:rowOff>
                  </to>
                </anchor>
              </controlPr>
            </control>
          </mc:Choice>
        </mc:AlternateContent>
        <mc:AlternateContent xmlns:mc="http://schemas.openxmlformats.org/markup-compatibility/2006">
          <mc:Choice Requires="x14">
            <control shapeId="1688580" r:id="rId9" name="Check Box 4">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1688582" r:id="rId10" name="Check Box 6">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9" tint="-0.249977111117893"/>
  </sheetPr>
  <dimension ref="B1:AU30"/>
  <sheetViews>
    <sheetView rightToLeft="1" view="pageBreakPreview" zoomScale="10" zoomScaleNormal="100" zoomScaleSheetLayoutView="10" workbookViewId="0">
      <selection activeCell="A26" sqref="A26:XFD26"/>
    </sheetView>
  </sheetViews>
  <sheetFormatPr defaultRowHeight="23.25" x14ac:dyDescent="0.35"/>
  <cols>
    <col min="2" max="2" width="25.7109375" customWidth="1"/>
    <col min="3" max="3" width="32" customWidth="1"/>
    <col min="4" max="4" width="20.42578125" customWidth="1"/>
    <col min="5" max="5" width="44.5703125" customWidth="1"/>
    <col min="6" max="6" width="75" style="5" customWidth="1"/>
    <col min="7" max="7" width="156.5703125"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1122</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10.75" customHeight="1" thickBot="1" x14ac:dyDescent="0.3">
      <c r="B4" s="522" t="s">
        <v>830</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199.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192" customHeight="1" thickBot="1" x14ac:dyDescent="1.1499999999999999">
      <c r="B6" s="180" t="s">
        <v>9</v>
      </c>
      <c r="C6" s="434" t="s">
        <v>11</v>
      </c>
      <c r="D6" s="435"/>
      <c r="E6" s="435"/>
      <c r="F6" s="435"/>
      <c r="G6" s="436"/>
      <c r="H6" s="180" t="s">
        <v>122</v>
      </c>
      <c r="I6" s="180" t="s">
        <v>23</v>
      </c>
      <c r="J6" s="180" t="s">
        <v>24</v>
      </c>
      <c r="K6" s="180" t="s">
        <v>121</v>
      </c>
      <c r="L6" s="180" t="s">
        <v>183</v>
      </c>
      <c r="M6" s="180" t="s">
        <v>181</v>
      </c>
      <c r="N6" s="180" t="s">
        <v>124</v>
      </c>
    </row>
    <row r="7" spans="2:47" s="96" customFormat="1" ht="249.95" customHeight="1" thickBot="1" x14ac:dyDescent="1.3">
      <c r="B7" s="42">
        <v>1</v>
      </c>
      <c r="C7" s="551" t="s">
        <v>1103</v>
      </c>
      <c r="D7" s="489"/>
      <c r="E7" s="489"/>
      <c r="F7" s="490"/>
      <c r="G7" s="176" t="s">
        <v>27</v>
      </c>
      <c r="H7" s="45">
        <v>1.8280000000000001</v>
      </c>
      <c r="I7" s="72">
        <v>1</v>
      </c>
      <c r="J7" s="100">
        <f>11277+2*6096</f>
        <v>23469</v>
      </c>
      <c r="K7" s="100">
        <f>11277+2*6096</f>
        <v>23469</v>
      </c>
      <c r="L7" s="46">
        <v>0.39116000000000001</v>
      </c>
      <c r="M7" s="98">
        <f>K7*H7/1000</f>
        <v>42.901332000000004</v>
      </c>
      <c r="N7" s="40">
        <f>M7*I7-L7</f>
        <v>42.510172000000004</v>
      </c>
    </row>
    <row r="8" spans="2:47" s="96" customFormat="1" ht="249.95" customHeight="1" thickBot="1" x14ac:dyDescent="1.3">
      <c r="B8" s="42">
        <v>2</v>
      </c>
      <c r="C8" s="551" t="s">
        <v>1104</v>
      </c>
      <c r="D8" s="489"/>
      <c r="E8" s="489"/>
      <c r="F8" s="490"/>
      <c r="G8" s="176" t="s">
        <v>27</v>
      </c>
      <c r="H8" s="45">
        <v>1.8280000000000001</v>
      </c>
      <c r="I8" s="72">
        <v>1</v>
      </c>
      <c r="J8" s="100">
        <f>11277+2*6096</f>
        <v>23469</v>
      </c>
      <c r="K8" s="100">
        <f>11277+2*6096</f>
        <v>23469</v>
      </c>
      <c r="L8" s="46">
        <v>1.4321999999999999</v>
      </c>
      <c r="M8" s="98">
        <f>K8*H8/1000</f>
        <v>42.901332000000004</v>
      </c>
      <c r="N8" s="40">
        <f>M8*I8-L8</f>
        <v>41.469132000000002</v>
      </c>
    </row>
    <row r="9" spans="2:47" s="96" customFormat="1" ht="249.95" customHeight="1" thickBot="1" x14ac:dyDescent="1.3">
      <c r="B9" s="42">
        <v>3</v>
      </c>
      <c r="C9" s="488" t="s">
        <v>1105</v>
      </c>
      <c r="D9" s="489"/>
      <c r="E9" s="489"/>
      <c r="F9" s="490"/>
      <c r="G9" s="176" t="s">
        <v>35</v>
      </c>
      <c r="H9" s="102">
        <v>0.94399999999999995</v>
      </c>
      <c r="I9" s="72">
        <v>2</v>
      </c>
      <c r="J9" s="100">
        <v>1817</v>
      </c>
      <c r="K9" s="100">
        <v>1735</v>
      </c>
      <c r="L9" s="99">
        <v>0</v>
      </c>
      <c r="M9" s="98">
        <f>H9*K9/1000</f>
        <v>1.63784</v>
      </c>
      <c r="N9" s="40">
        <f>M9*I9-L9*I9</f>
        <v>3.2756799999999999</v>
      </c>
    </row>
    <row r="10" spans="2:47" s="96" customFormat="1" ht="249.95" customHeight="1" thickBot="1" x14ac:dyDescent="1.3">
      <c r="B10" s="42">
        <v>4</v>
      </c>
      <c r="C10" s="488" t="s">
        <v>1106</v>
      </c>
      <c r="D10" s="489"/>
      <c r="E10" s="489"/>
      <c r="F10" s="490"/>
      <c r="G10" s="176" t="s">
        <v>35</v>
      </c>
      <c r="H10" s="102">
        <v>0.94399999999999995</v>
      </c>
      <c r="I10" s="72">
        <v>9</v>
      </c>
      <c r="J10" s="100">
        <v>1510</v>
      </c>
      <c r="K10" s="100">
        <v>1510</v>
      </c>
      <c r="L10" s="99">
        <v>0</v>
      </c>
      <c r="M10" s="98">
        <f>H10*K10/1000</f>
        <v>1.4254399999999998</v>
      </c>
      <c r="N10" s="40">
        <f>M10*I10-L10*I10</f>
        <v>12.828959999999999</v>
      </c>
    </row>
    <row r="11" spans="2:47" s="96" customFormat="1" ht="249.95" customHeight="1" thickBot="1" x14ac:dyDescent="1.3">
      <c r="B11" s="42">
        <v>5</v>
      </c>
      <c r="C11" s="488" t="s">
        <v>1107</v>
      </c>
      <c r="D11" s="489"/>
      <c r="E11" s="489"/>
      <c r="F11" s="490"/>
      <c r="G11" s="176" t="s">
        <v>35</v>
      </c>
      <c r="H11" s="102">
        <v>0.94399999999999995</v>
      </c>
      <c r="I11" s="72">
        <v>10</v>
      </c>
      <c r="J11" s="100">
        <v>2402</v>
      </c>
      <c r="K11" s="100">
        <v>2251</v>
      </c>
      <c r="L11" s="99">
        <v>0</v>
      </c>
      <c r="M11" s="98">
        <f>H11*K11/1000</f>
        <v>2.1249440000000002</v>
      </c>
      <c r="N11" s="40">
        <f>M11*I11-L11*I11</f>
        <v>21.24944</v>
      </c>
    </row>
    <row r="12" spans="2:47" s="96" customFormat="1" ht="249.95" customHeight="1" thickBot="1" x14ac:dyDescent="1.3">
      <c r="B12" s="42">
        <v>6</v>
      </c>
      <c r="C12" s="488" t="s">
        <v>1108</v>
      </c>
      <c r="D12" s="489"/>
      <c r="E12" s="489"/>
      <c r="F12" s="490"/>
      <c r="G12" s="176" t="s">
        <v>29</v>
      </c>
      <c r="H12" s="102">
        <v>1.284</v>
      </c>
      <c r="I12" s="72">
        <v>2</v>
      </c>
      <c r="J12" s="100">
        <v>1510</v>
      </c>
      <c r="K12" s="100">
        <v>1510</v>
      </c>
      <c r="L12" s="99">
        <v>0</v>
      </c>
      <c r="M12" s="98">
        <f>H12*K12/1000</f>
        <v>1.9388400000000001</v>
      </c>
      <c r="N12" s="40">
        <f>M12*I12-L12*I12</f>
        <v>3.8776800000000002</v>
      </c>
    </row>
    <row r="13" spans="2:47" s="36" customFormat="1" ht="249.95" customHeight="1" thickBot="1" x14ac:dyDescent="1.1000000000000001">
      <c r="B13" s="42">
        <v>7</v>
      </c>
      <c r="C13" s="548" t="s">
        <v>1109</v>
      </c>
      <c r="D13" s="549"/>
      <c r="E13" s="549"/>
      <c r="F13" s="550"/>
      <c r="G13" s="178" t="s">
        <v>1110</v>
      </c>
      <c r="H13" s="164">
        <v>2.148542</v>
      </c>
      <c r="I13" s="165">
        <v>1</v>
      </c>
      <c r="J13" s="70" t="s">
        <v>160</v>
      </c>
      <c r="K13" s="70" t="s">
        <v>160</v>
      </c>
      <c r="L13" s="46">
        <v>1.0178</v>
      </c>
      <c r="M13" s="40">
        <f>H13*I13</f>
        <v>2.148542</v>
      </c>
      <c r="N13" s="40">
        <f>ROUNDUP(M13*I13-I13*L13,1)</f>
        <v>1.2000000000000002</v>
      </c>
    </row>
    <row r="14" spans="2:47" s="36" customFormat="1" ht="249.95" customHeight="1" thickBot="1" x14ac:dyDescent="1.1000000000000001">
      <c r="B14" s="42">
        <v>8</v>
      </c>
      <c r="C14" s="548" t="s">
        <v>1111</v>
      </c>
      <c r="D14" s="549"/>
      <c r="E14" s="549"/>
      <c r="F14" s="550"/>
      <c r="G14" s="178" t="s">
        <v>1112</v>
      </c>
      <c r="H14" s="164">
        <v>2.3325</v>
      </c>
      <c r="I14" s="165">
        <v>1</v>
      </c>
      <c r="J14" s="70" t="s">
        <v>160</v>
      </c>
      <c r="K14" s="70" t="s">
        <v>160</v>
      </c>
      <c r="L14" s="46">
        <v>1.0178</v>
      </c>
      <c r="M14" s="40">
        <f>H14*I14</f>
        <v>2.3325</v>
      </c>
      <c r="N14" s="40">
        <f>ROUNDUP(M14*I14-I14*L14,1)</f>
        <v>1.4000000000000001</v>
      </c>
    </row>
    <row r="15" spans="2:47" s="36" customFormat="1" ht="249.95" customHeight="1" thickBot="1" x14ac:dyDescent="1.1000000000000001">
      <c r="B15" s="42">
        <v>9</v>
      </c>
      <c r="C15" s="492" t="s">
        <v>161</v>
      </c>
      <c r="D15" s="493"/>
      <c r="E15" s="493"/>
      <c r="F15" s="494"/>
      <c r="G15" s="47" t="s">
        <v>1113</v>
      </c>
      <c r="H15" s="178">
        <v>45.869</v>
      </c>
      <c r="I15" s="101">
        <v>1</v>
      </c>
      <c r="J15" s="177" t="s">
        <v>160</v>
      </c>
      <c r="K15" s="177" t="s">
        <v>160</v>
      </c>
      <c r="L15" s="116">
        <v>0.86899999999999999</v>
      </c>
      <c r="M15" s="49">
        <v>45.869</v>
      </c>
      <c r="N15" s="97">
        <f t="shared" ref="N15" si="0">ROUND(M15*I15-I15*L15,1)</f>
        <v>45</v>
      </c>
    </row>
    <row r="16" spans="2:47" s="36" customFormat="1" ht="249.95" customHeight="1" thickBot="1" x14ac:dyDescent="1.1000000000000001">
      <c r="B16" s="42">
        <v>10</v>
      </c>
      <c r="C16" s="555" t="s">
        <v>1114</v>
      </c>
      <c r="D16" s="492" t="s">
        <v>1005</v>
      </c>
      <c r="E16" s="493"/>
      <c r="F16" s="493"/>
      <c r="G16" s="178" t="s">
        <v>76</v>
      </c>
      <c r="H16" s="45">
        <v>1.22</v>
      </c>
      <c r="I16" s="72">
        <v>1</v>
      </c>
      <c r="J16" s="70">
        <v>4586</v>
      </c>
      <c r="K16" s="70">
        <v>4586</v>
      </c>
      <c r="L16" s="99">
        <f>2*0.21*0.3+0.154*0.21</f>
        <v>0.15834000000000001</v>
      </c>
      <c r="M16" s="88">
        <f>ROUNDUP(H16*K16/1000,1)</f>
        <v>5.6</v>
      </c>
      <c r="N16" s="40">
        <f t="shared" ref="N16:N24" si="1">M16*I16-L16*I16</f>
        <v>5.4416599999999997</v>
      </c>
    </row>
    <row r="17" spans="2:18" s="36" customFormat="1" ht="249.95" customHeight="1" thickBot="1" x14ac:dyDescent="1.1000000000000001">
      <c r="B17" s="42">
        <v>11</v>
      </c>
      <c r="C17" s="556"/>
      <c r="D17" s="492" t="s">
        <v>1006</v>
      </c>
      <c r="E17" s="493"/>
      <c r="F17" s="493"/>
      <c r="G17" s="178" t="s">
        <v>76</v>
      </c>
      <c r="H17" s="45">
        <v>1.22</v>
      </c>
      <c r="I17" s="72">
        <v>1</v>
      </c>
      <c r="J17" s="70">
        <v>4586</v>
      </c>
      <c r="K17" s="70">
        <v>4586</v>
      </c>
      <c r="L17" s="99">
        <f>2*0.21*0.3</f>
        <v>0.126</v>
      </c>
      <c r="M17" s="88">
        <f>ROUNDUP(H17*K17/1000,1)</f>
        <v>5.6</v>
      </c>
      <c r="N17" s="40">
        <f t="shared" si="1"/>
        <v>5.4739999999999993</v>
      </c>
    </row>
    <row r="18" spans="2:18" s="36" customFormat="1" ht="249.95" customHeight="1" thickBot="1" x14ac:dyDescent="1.1000000000000001">
      <c r="B18" s="42">
        <v>12</v>
      </c>
      <c r="C18" s="556"/>
      <c r="D18" s="492" t="s">
        <v>1115</v>
      </c>
      <c r="E18" s="493"/>
      <c r="F18" s="493"/>
      <c r="G18" s="176" t="s">
        <v>35</v>
      </c>
      <c r="H18" s="102">
        <v>0.94399999999999995</v>
      </c>
      <c r="I18" s="72">
        <v>1</v>
      </c>
      <c r="J18" s="70">
        <v>2948</v>
      </c>
      <c r="K18" s="70">
        <v>2771</v>
      </c>
      <c r="L18" s="46">
        <v>0</v>
      </c>
      <c r="M18" s="88">
        <f>ROUNDUP(H18*K18/1000,1)</f>
        <v>2.7</v>
      </c>
      <c r="N18" s="40">
        <f t="shared" si="1"/>
        <v>2.7</v>
      </c>
    </row>
    <row r="19" spans="2:18" s="36" customFormat="1" ht="249.95" customHeight="1" thickBot="1" x14ac:dyDescent="1.1000000000000001">
      <c r="B19" s="42">
        <v>13</v>
      </c>
      <c r="C19" s="556"/>
      <c r="D19" s="492" t="s">
        <v>1116</v>
      </c>
      <c r="E19" s="493"/>
      <c r="F19" s="493"/>
      <c r="G19" s="176" t="s">
        <v>35</v>
      </c>
      <c r="H19" s="102">
        <v>0.94399999999999995</v>
      </c>
      <c r="I19" s="72">
        <v>1</v>
      </c>
      <c r="J19" s="70">
        <v>2593</v>
      </c>
      <c r="K19" s="70">
        <v>2411</v>
      </c>
      <c r="L19" s="46">
        <v>0</v>
      </c>
      <c r="M19" s="88">
        <f>ROUNDUP(H19*K19/1000,1)</f>
        <v>2.3000000000000003</v>
      </c>
      <c r="N19" s="40">
        <f t="shared" si="1"/>
        <v>2.3000000000000003</v>
      </c>
    </row>
    <row r="20" spans="2:18" s="36" customFormat="1" ht="249.95" customHeight="1" thickBot="1" x14ac:dyDescent="1.1000000000000001">
      <c r="B20" s="42">
        <v>13</v>
      </c>
      <c r="C20" s="556"/>
      <c r="D20" s="492" t="s">
        <v>1117</v>
      </c>
      <c r="E20" s="493"/>
      <c r="F20" s="493"/>
      <c r="G20" s="176" t="s">
        <v>35</v>
      </c>
      <c r="H20" s="102">
        <v>0.94399999999999995</v>
      </c>
      <c r="I20" s="72">
        <v>1</v>
      </c>
      <c r="J20" s="70">
        <v>1629</v>
      </c>
      <c r="K20" s="70">
        <v>1629</v>
      </c>
      <c r="L20" s="46">
        <v>0</v>
      </c>
      <c r="M20" s="88">
        <f>ROUNDUP(H20*K20/1000,1)</f>
        <v>1.6</v>
      </c>
      <c r="N20" s="40">
        <f t="shared" si="1"/>
        <v>1.6</v>
      </c>
    </row>
    <row r="21" spans="2:18" s="96" customFormat="1" ht="249.95" customHeight="1" thickBot="1" x14ac:dyDescent="1.3">
      <c r="B21" s="42">
        <v>14</v>
      </c>
      <c r="C21" s="488" t="s">
        <v>1021</v>
      </c>
      <c r="D21" s="489"/>
      <c r="E21" s="489"/>
      <c r="F21" s="490"/>
      <c r="G21" s="176" t="s">
        <v>76</v>
      </c>
      <c r="H21" s="102">
        <v>1.22</v>
      </c>
      <c r="I21" s="72">
        <v>1</v>
      </c>
      <c r="J21" s="100">
        <v>7829</v>
      </c>
      <c r="K21" s="100">
        <v>7829</v>
      </c>
      <c r="L21" s="99">
        <v>0.252</v>
      </c>
      <c r="M21" s="98">
        <f t="shared" ref="M21:M24" si="2">H21*K21/1000</f>
        <v>9.55138</v>
      </c>
      <c r="N21" s="40">
        <f t="shared" si="1"/>
        <v>9.2993799999999993</v>
      </c>
    </row>
    <row r="22" spans="2:18" s="96" customFormat="1" ht="249.95" customHeight="1" thickBot="1" x14ac:dyDescent="1.3">
      <c r="B22" s="42">
        <v>15</v>
      </c>
      <c r="C22" s="488" t="s">
        <v>1024</v>
      </c>
      <c r="D22" s="489"/>
      <c r="E22" s="489"/>
      <c r="F22" s="490"/>
      <c r="G22" s="176" t="s">
        <v>76</v>
      </c>
      <c r="H22" s="102">
        <v>1.22</v>
      </c>
      <c r="I22" s="72">
        <v>1</v>
      </c>
      <c r="J22" s="100">
        <v>7829</v>
      </c>
      <c r="K22" s="100">
        <v>7829</v>
      </c>
      <c r="L22" s="99">
        <v>0.252</v>
      </c>
      <c r="M22" s="98">
        <f t="shared" si="2"/>
        <v>9.55138</v>
      </c>
      <c r="N22" s="40">
        <f t="shared" si="1"/>
        <v>9.2993799999999993</v>
      </c>
    </row>
    <row r="23" spans="2:18" s="96" customFormat="1" ht="249.95" customHeight="1" thickBot="1" x14ac:dyDescent="1.3">
      <c r="B23" s="42">
        <v>16</v>
      </c>
      <c r="C23" s="488" t="s">
        <v>1020</v>
      </c>
      <c r="D23" s="489"/>
      <c r="E23" s="489"/>
      <c r="F23" s="490"/>
      <c r="G23" s="176" t="s">
        <v>76</v>
      </c>
      <c r="H23" s="102">
        <v>1.22</v>
      </c>
      <c r="I23" s="72">
        <v>1</v>
      </c>
      <c r="J23" s="100">
        <v>7579</v>
      </c>
      <c r="K23" s="100">
        <v>7579</v>
      </c>
      <c r="L23" s="99">
        <v>0.252</v>
      </c>
      <c r="M23" s="98">
        <f t="shared" si="2"/>
        <v>9.2463799999999985</v>
      </c>
      <c r="N23" s="40">
        <f t="shared" si="1"/>
        <v>8.9943799999999978</v>
      </c>
    </row>
    <row r="24" spans="2:18" s="96" customFormat="1" ht="249.95" customHeight="1" thickBot="1" x14ac:dyDescent="1.3">
      <c r="B24" s="42">
        <v>17</v>
      </c>
      <c r="C24" s="488" t="s">
        <v>1023</v>
      </c>
      <c r="D24" s="489"/>
      <c r="E24" s="489"/>
      <c r="F24" s="490"/>
      <c r="G24" s="176" t="s">
        <v>76</v>
      </c>
      <c r="H24" s="102">
        <v>1.22</v>
      </c>
      <c r="I24" s="72">
        <v>1</v>
      </c>
      <c r="J24" s="100">
        <v>7579</v>
      </c>
      <c r="K24" s="100">
        <v>7579</v>
      </c>
      <c r="L24" s="99">
        <v>0.252</v>
      </c>
      <c r="M24" s="98">
        <f t="shared" si="2"/>
        <v>9.2463799999999985</v>
      </c>
      <c r="N24" s="40">
        <f t="shared" si="1"/>
        <v>8.9943799999999978</v>
      </c>
    </row>
    <row r="25" spans="2:18" s="50" customFormat="1" ht="249.95" customHeight="1" thickBot="1" x14ac:dyDescent="1.1000000000000001">
      <c r="B25" s="458" t="s">
        <v>30</v>
      </c>
      <c r="C25" s="459"/>
      <c r="D25" s="459"/>
      <c r="E25" s="459"/>
      <c r="F25" s="459"/>
      <c r="G25" s="459"/>
      <c r="H25" s="459"/>
      <c r="I25" s="459"/>
      <c r="J25" s="459"/>
      <c r="K25" s="459"/>
      <c r="L25" s="459"/>
      <c r="M25" s="460"/>
      <c r="N25" s="95">
        <f>SUM(N7:N24)</f>
        <v>226.914244</v>
      </c>
    </row>
    <row r="26" spans="2:18" s="50" customFormat="1" ht="221.25" customHeight="1" thickBot="1" x14ac:dyDescent="1.1000000000000001">
      <c r="B26" s="513" t="s">
        <v>53</v>
      </c>
      <c r="C26" s="513"/>
      <c r="D26" s="513"/>
      <c r="E26" s="513"/>
      <c r="F26" s="513"/>
      <c r="G26" s="513"/>
      <c r="H26" s="513"/>
      <c r="I26" s="513"/>
      <c r="J26" s="513"/>
      <c r="K26" s="513"/>
      <c r="L26" s="513"/>
      <c r="M26" s="513"/>
      <c r="N26" s="88">
        <f>ROUNDUP(N25*2,1)</f>
        <v>453.90000000000003</v>
      </c>
    </row>
    <row r="27" spans="2:18" s="179" customFormat="1" ht="189.75" customHeight="1" x14ac:dyDescent="0.25">
      <c r="B27" s="422" t="s">
        <v>320</v>
      </c>
      <c r="C27" s="422"/>
      <c r="D27" s="422"/>
      <c r="E27" s="422"/>
      <c r="F27" s="422"/>
      <c r="G27" s="422"/>
      <c r="H27" s="422"/>
      <c r="I27" s="422" t="s">
        <v>319</v>
      </c>
      <c r="J27" s="422"/>
      <c r="K27" s="422"/>
      <c r="L27" s="422"/>
      <c r="M27" s="422"/>
      <c r="N27" s="422"/>
    </row>
    <row r="28" spans="2:18" s="51" customFormat="1" ht="409.5" customHeight="1" thickBot="1" x14ac:dyDescent="1.1499999999999999">
      <c r="B28" s="423"/>
      <c r="C28" s="423"/>
      <c r="D28" s="423"/>
      <c r="E28" s="423"/>
      <c r="F28" s="423"/>
      <c r="G28" s="423"/>
      <c r="H28" s="423"/>
      <c r="I28" s="423"/>
      <c r="J28" s="423"/>
      <c r="K28" s="423"/>
      <c r="L28" s="423"/>
      <c r="M28" s="423"/>
      <c r="N28" s="423"/>
    </row>
    <row r="29" spans="2:18" s="58" customFormat="1" ht="129.75" customHeight="1" thickBot="1" x14ac:dyDescent="1.1499999999999999">
      <c r="B29" s="53" t="s">
        <v>45</v>
      </c>
      <c r="C29" s="54"/>
      <c r="D29" s="54"/>
      <c r="E29" s="54"/>
      <c r="F29" s="54"/>
      <c r="G29" s="54"/>
      <c r="H29" s="54"/>
      <c r="I29" s="54"/>
      <c r="J29" s="54"/>
      <c r="K29" s="54"/>
      <c r="L29" s="54"/>
      <c r="M29" s="54"/>
      <c r="N29" s="55"/>
      <c r="O29" s="56"/>
      <c r="P29" s="68"/>
      <c r="Q29" s="35"/>
      <c r="R29" s="35"/>
    </row>
    <row r="30" spans="2:18" s="51" customFormat="1" ht="174.95" customHeight="1" x14ac:dyDescent="1.1000000000000001"/>
  </sheetData>
  <mergeCells count="29">
    <mergeCell ref="B25:M25"/>
    <mergeCell ref="B27:H28"/>
    <mergeCell ref="I27:N28"/>
    <mergeCell ref="B26:M26"/>
    <mergeCell ref="C13:F13"/>
    <mergeCell ref="C14:F14"/>
    <mergeCell ref="C15:F15"/>
    <mergeCell ref="C16:C20"/>
    <mergeCell ref="D16:F16"/>
    <mergeCell ref="D17:F17"/>
    <mergeCell ref="D18:F18"/>
    <mergeCell ref="D19:F19"/>
    <mergeCell ref="D20:F20"/>
    <mergeCell ref="C21:F21"/>
    <mergeCell ref="C22:F22"/>
    <mergeCell ref="C23:F23"/>
    <mergeCell ref="C24:F24"/>
    <mergeCell ref="C12:F12"/>
    <mergeCell ref="B2:F3"/>
    <mergeCell ref="G2:K3"/>
    <mergeCell ref="L2:N3"/>
    <mergeCell ref="B4:N4"/>
    <mergeCell ref="B5:N5"/>
    <mergeCell ref="C6:G6"/>
    <mergeCell ref="C7:F7"/>
    <mergeCell ref="C8:F8"/>
    <mergeCell ref="C9:F9"/>
    <mergeCell ref="C10:F10"/>
    <mergeCell ref="C11:F11"/>
  </mergeCells>
  <printOptions horizontalCentered="1"/>
  <pageMargins left="0.25" right="0.25" top="1" bottom="1" header="0.5" footer="0.255"/>
  <pageSetup paperSize="9" scale="10" orientation="portrait" r:id="rId1"/>
  <drawing r:id="rId2"/>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9" tint="-0.499984740745262"/>
    <pageSetUpPr fitToPage="1"/>
  </sheetPr>
  <dimension ref="B1:O35"/>
  <sheetViews>
    <sheetView rightToLeft="1" view="pageBreakPreview" zoomScale="80" zoomScaleNormal="85" zoomScaleSheetLayoutView="80" workbookViewId="0">
      <selection activeCell="B25" sqref="B25:M25"/>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1129</v>
      </c>
      <c r="G11" s="332"/>
      <c r="H11" s="332"/>
      <c r="I11" s="333"/>
      <c r="J11" s="331" t="s">
        <v>1141</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541</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827</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1143</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15.75" customHeight="1" thickBot="1" x14ac:dyDescent="0.3">
      <c r="B27" s="398"/>
      <c r="C27" s="401"/>
      <c r="D27" s="402"/>
      <c r="E27" s="401"/>
      <c r="F27" s="402"/>
      <c r="G27" s="402"/>
      <c r="H27" s="404"/>
      <c r="I27" s="401"/>
      <c r="J27" s="404"/>
      <c r="K27" s="401"/>
      <c r="L27" s="402"/>
      <c r="M27" s="404"/>
    </row>
    <row r="28" spans="2:15" ht="36" customHeight="1" x14ac:dyDescent="0.25">
      <c r="B28" s="405">
        <v>21</v>
      </c>
      <c r="C28" s="312">
        <v>641903122</v>
      </c>
      <c r="D28" s="313"/>
      <c r="E28" s="322" t="s">
        <v>828</v>
      </c>
      <c r="F28" s="323"/>
      <c r="G28" s="323"/>
      <c r="H28" s="324"/>
      <c r="I28" s="318" t="s">
        <v>1142</v>
      </c>
      <c r="J28" s="319"/>
      <c r="K28" s="322" t="s">
        <v>16</v>
      </c>
      <c r="L28" s="323"/>
      <c r="M28" s="324"/>
    </row>
    <row r="29" spans="2:15" ht="57" customHeight="1" thickBot="1" x14ac:dyDescent="0.3">
      <c r="B29" s="406"/>
      <c r="C29" s="314"/>
      <c r="D29" s="315"/>
      <c r="E29" s="328"/>
      <c r="F29" s="329"/>
      <c r="G29" s="329"/>
      <c r="H29" s="330"/>
      <c r="I29" s="320"/>
      <c r="J29" s="321"/>
      <c r="K29" s="328"/>
      <c r="L29" s="329"/>
      <c r="M29" s="330"/>
      <c r="O29" s="108"/>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5.5" customHeight="1" thickBot="1" x14ac:dyDescent="0.3">
      <c r="B35" s="370" t="s">
        <v>47</v>
      </c>
      <c r="C35" s="371"/>
      <c r="D35" s="371"/>
      <c r="E35" s="371"/>
      <c r="F35" s="371"/>
      <c r="G35" s="371"/>
      <c r="H35" s="371"/>
      <c r="I35" s="371"/>
      <c r="J35" s="371"/>
      <c r="K35" s="371"/>
      <c r="L35" s="371"/>
      <c r="M35" s="372"/>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1689601"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689601" r:id="rId4"/>
      </mc:Fallback>
    </mc:AlternateContent>
  </oleObjects>
  <mc:AlternateContent xmlns:mc="http://schemas.openxmlformats.org/markup-compatibility/2006">
    <mc:Choice Requires="x14">
      <controls>
        <mc:AlternateContent xmlns:mc="http://schemas.openxmlformats.org/markup-compatibility/2006">
          <mc:Choice Requires="x14">
            <control shapeId="1689602"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1689603"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1689604"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1689605"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1689606"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9" tint="-0.249977111117893"/>
  </sheetPr>
  <dimension ref="B1:AU30"/>
  <sheetViews>
    <sheetView rightToLeft="1" view="pageBreakPreview" zoomScale="10" zoomScaleNormal="100" zoomScaleSheetLayoutView="10" workbookViewId="0">
      <selection activeCell="I27" sqref="I27:N28"/>
    </sheetView>
  </sheetViews>
  <sheetFormatPr defaultRowHeight="23.25" x14ac:dyDescent="0.35"/>
  <cols>
    <col min="2" max="2" width="25.7109375" customWidth="1"/>
    <col min="3" max="3" width="32" customWidth="1"/>
    <col min="4" max="4" width="20.42578125" customWidth="1"/>
    <col min="5" max="5" width="44.5703125" customWidth="1"/>
    <col min="6" max="6" width="75" style="5" customWidth="1"/>
    <col min="7" max="7" width="156.5703125"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1120</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10.75" customHeight="1" thickBot="1" x14ac:dyDescent="0.3">
      <c r="B4" s="523" t="s">
        <v>55</v>
      </c>
      <c r="C4" s="524"/>
      <c r="D4" s="524"/>
      <c r="E4" s="524"/>
      <c r="F4" s="524"/>
      <c r="G4" s="524"/>
      <c r="H4" s="524"/>
      <c r="I4" s="524"/>
      <c r="J4" s="524"/>
      <c r="K4" s="524"/>
      <c r="L4" s="524"/>
      <c r="M4" s="524"/>
      <c r="N4" s="525"/>
      <c r="V4" s="6"/>
      <c r="W4" s="6"/>
      <c r="X4" s="6"/>
      <c r="Y4" s="6"/>
      <c r="Z4" s="6"/>
      <c r="AA4" s="6"/>
      <c r="AB4" s="6"/>
      <c r="AC4" s="6"/>
      <c r="AD4" s="6"/>
      <c r="AE4" s="6"/>
      <c r="AF4" s="6"/>
      <c r="AG4" s="6"/>
      <c r="AH4" s="6"/>
      <c r="AI4" s="6"/>
      <c r="AJ4" s="6"/>
      <c r="AK4" s="6"/>
      <c r="AL4" s="6"/>
      <c r="AM4" s="6"/>
      <c r="AN4" s="6"/>
      <c r="AO4" s="6"/>
      <c r="AP4" s="6"/>
      <c r="AQ4" s="6"/>
      <c r="AR4" s="6"/>
      <c r="AS4" s="6"/>
      <c r="AT4" s="6"/>
      <c r="AU4" s="6"/>
    </row>
    <row r="5" spans="2:47" ht="199.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192" customHeight="1" thickBot="1" x14ac:dyDescent="1.1499999999999999">
      <c r="B6" s="180" t="s">
        <v>9</v>
      </c>
      <c r="C6" s="434" t="s">
        <v>11</v>
      </c>
      <c r="D6" s="435"/>
      <c r="E6" s="435"/>
      <c r="F6" s="435"/>
      <c r="G6" s="436"/>
      <c r="H6" s="180" t="s">
        <v>122</v>
      </c>
      <c r="I6" s="180" t="s">
        <v>23</v>
      </c>
      <c r="J6" s="180" t="s">
        <v>24</v>
      </c>
      <c r="K6" s="180" t="s">
        <v>121</v>
      </c>
      <c r="L6" s="180" t="s">
        <v>183</v>
      </c>
      <c r="M6" s="180" t="s">
        <v>181</v>
      </c>
      <c r="N6" s="180" t="s">
        <v>124</v>
      </c>
    </row>
    <row r="7" spans="2:47" s="96" customFormat="1" ht="249.95" customHeight="1" thickBot="1" x14ac:dyDescent="1.3">
      <c r="B7" s="42">
        <v>1</v>
      </c>
      <c r="C7" s="551" t="s">
        <v>1103</v>
      </c>
      <c r="D7" s="489"/>
      <c r="E7" s="489"/>
      <c r="F7" s="490"/>
      <c r="G7" s="176" t="s">
        <v>27</v>
      </c>
      <c r="H7" s="45">
        <v>1.8280000000000001</v>
      </c>
      <c r="I7" s="72">
        <v>0</v>
      </c>
      <c r="J7" s="100">
        <f>11277+2*6096</f>
        <v>23469</v>
      </c>
      <c r="K7" s="100">
        <f>11277+2*6096</f>
        <v>23469</v>
      </c>
      <c r="L7" s="46">
        <v>0.39116000000000001</v>
      </c>
      <c r="M7" s="98">
        <f>K7*H7/1000</f>
        <v>42.901332000000004</v>
      </c>
      <c r="N7" s="40">
        <v>0</v>
      </c>
    </row>
    <row r="8" spans="2:47" s="96" customFormat="1" ht="249.95" customHeight="1" thickBot="1" x14ac:dyDescent="1.3">
      <c r="B8" s="42">
        <v>2</v>
      </c>
      <c r="C8" s="551" t="s">
        <v>1104</v>
      </c>
      <c r="D8" s="489"/>
      <c r="E8" s="489"/>
      <c r="F8" s="490"/>
      <c r="G8" s="176" t="s">
        <v>27</v>
      </c>
      <c r="H8" s="45">
        <v>1.8280000000000001</v>
      </c>
      <c r="I8" s="72">
        <v>0</v>
      </c>
      <c r="J8" s="100">
        <f>11277+2*6096</f>
        <v>23469</v>
      </c>
      <c r="K8" s="100">
        <f>11277+2*6096</f>
        <v>23469</v>
      </c>
      <c r="L8" s="46">
        <v>1.4321999999999999</v>
      </c>
      <c r="M8" s="98">
        <f>K8*H8/1000</f>
        <v>42.901332000000004</v>
      </c>
      <c r="N8" s="40">
        <v>0</v>
      </c>
    </row>
    <row r="9" spans="2:47" s="96" customFormat="1" ht="249.95" customHeight="1" thickBot="1" x14ac:dyDescent="1.3">
      <c r="B9" s="42">
        <v>3</v>
      </c>
      <c r="C9" s="488" t="s">
        <v>1105</v>
      </c>
      <c r="D9" s="489"/>
      <c r="E9" s="489"/>
      <c r="F9" s="490"/>
      <c r="G9" s="176" t="s">
        <v>35</v>
      </c>
      <c r="H9" s="102">
        <v>0.94399999999999995</v>
      </c>
      <c r="I9" s="72">
        <v>2</v>
      </c>
      <c r="J9" s="100">
        <v>1817</v>
      </c>
      <c r="K9" s="100">
        <v>1735</v>
      </c>
      <c r="L9" s="99">
        <v>0</v>
      </c>
      <c r="M9" s="98">
        <f>H9*K9/1000</f>
        <v>1.63784</v>
      </c>
      <c r="N9" s="40">
        <f>M9*I9-L9*I9</f>
        <v>3.2756799999999999</v>
      </c>
    </row>
    <row r="10" spans="2:47" s="96" customFormat="1" ht="249.95" customHeight="1" thickBot="1" x14ac:dyDescent="1.3">
      <c r="B10" s="42">
        <v>4</v>
      </c>
      <c r="C10" s="488" t="s">
        <v>1106</v>
      </c>
      <c r="D10" s="489"/>
      <c r="E10" s="489"/>
      <c r="F10" s="490"/>
      <c r="G10" s="176" t="s">
        <v>35</v>
      </c>
      <c r="H10" s="102">
        <v>0.94399999999999995</v>
      </c>
      <c r="I10" s="72">
        <v>9</v>
      </c>
      <c r="J10" s="100">
        <v>1510</v>
      </c>
      <c r="K10" s="100">
        <v>1510</v>
      </c>
      <c r="L10" s="99">
        <v>0</v>
      </c>
      <c r="M10" s="98">
        <f>H10*K10/1000</f>
        <v>1.4254399999999998</v>
      </c>
      <c r="N10" s="40">
        <f>M10*I10-L10*I10</f>
        <v>12.828959999999999</v>
      </c>
    </row>
    <row r="11" spans="2:47" s="96" customFormat="1" ht="249.95" customHeight="1" thickBot="1" x14ac:dyDescent="1.3">
      <c r="B11" s="42">
        <v>5</v>
      </c>
      <c r="C11" s="488" t="s">
        <v>1107</v>
      </c>
      <c r="D11" s="489"/>
      <c r="E11" s="489"/>
      <c r="F11" s="490"/>
      <c r="G11" s="176" t="s">
        <v>35</v>
      </c>
      <c r="H11" s="102">
        <v>0.94399999999999995</v>
      </c>
      <c r="I11" s="72">
        <v>10</v>
      </c>
      <c r="J11" s="100">
        <v>2402</v>
      </c>
      <c r="K11" s="100">
        <v>2251</v>
      </c>
      <c r="L11" s="99">
        <v>0</v>
      </c>
      <c r="M11" s="98">
        <f>H11*K11/1000</f>
        <v>2.1249440000000002</v>
      </c>
      <c r="N11" s="40">
        <f>M11*I11-L11*I11</f>
        <v>21.24944</v>
      </c>
    </row>
    <row r="12" spans="2:47" s="96" customFormat="1" ht="249.95" customHeight="1" thickBot="1" x14ac:dyDescent="1.3">
      <c r="B12" s="42">
        <v>6</v>
      </c>
      <c r="C12" s="488" t="s">
        <v>1108</v>
      </c>
      <c r="D12" s="489"/>
      <c r="E12" s="489"/>
      <c r="F12" s="490"/>
      <c r="G12" s="176" t="s">
        <v>29</v>
      </c>
      <c r="H12" s="102">
        <v>1.284</v>
      </c>
      <c r="I12" s="72">
        <v>0</v>
      </c>
      <c r="J12" s="100">
        <v>1510</v>
      </c>
      <c r="K12" s="100">
        <v>1510</v>
      </c>
      <c r="L12" s="99">
        <v>0</v>
      </c>
      <c r="M12" s="98">
        <f>H12*K12/1000</f>
        <v>1.9388400000000001</v>
      </c>
      <c r="N12" s="40">
        <f>M12*I12-L12*I12</f>
        <v>0</v>
      </c>
    </row>
    <row r="13" spans="2:47" s="36" customFormat="1" ht="249.95" customHeight="1" thickBot="1" x14ac:dyDescent="1.1000000000000001">
      <c r="B13" s="42">
        <v>7</v>
      </c>
      <c r="C13" s="548" t="s">
        <v>1109</v>
      </c>
      <c r="D13" s="549"/>
      <c r="E13" s="549"/>
      <c r="F13" s="550"/>
      <c r="G13" s="178" t="s">
        <v>1110</v>
      </c>
      <c r="H13" s="164">
        <v>2.148542</v>
      </c>
      <c r="I13" s="165">
        <v>0</v>
      </c>
      <c r="J13" s="70" t="s">
        <v>160</v>
      </c>
      <c r="K13" s="70" t="s">
        <v>160</v>
      </c>
      <c r="L13" s="46">
        <v>1.0178</v>
      </c>
      <c r="M13" s="40">
        <f>H13*I13</f>
        <v>0</v>
      </c>
      <c r="N13" s="40">
        <f>ROUNDUP(M13*I13-I13*L13,1)</f>
        <v>0</v>
      </c>
    </row>
    <row r="14" spans="2:47" s="36" customFormat="1" ht="249.95" customHeight="1" thickBot="1" x14ac:dyDescent="1.1000000000000001">
      <c r="B14" s="42">
        <v>8</v>
      </c>
      <c r="C14" s="548" t="s">
        <v>1111</v>
      </c>
      <c r="D14" s="549"/>
      <c r="E14" s="549"/>
      <c r="F14" s="550"/>
      <c r="G14" s="178" t="s">
        <v>1112</v>
      </c>
      <c r="H14" s="164">
        <v>2.3325</v>
      </c>
      <c r="I14" s="165">
        <v>0</v>
      </c>
      <c r="J14" s="70" t="s">
        <v>160</v>
      </c>
      <c r="K14" s="70" t="s">
        <v>160</v>
      </c>
      <c r="L14" s="46">
        <v>1.0178</v>
      </c>
      <c r="M14" s="40">
        <f>H14*I14</f>
        <v>0</v>
      </c>
      <c r="N14" s="40">
        <f>ROUNDUP(M14*I14-I14*L14,1)</f>
        <v>0</v>
      </c>
    </row>
    <row r="15" spans="2:47" s="36" customFormat="1" ht="249.95" customHeight="1" thickBot="1" x14ac:dyDescent="1.1000000000000001">
      <c r="B15" s="42">
        <v>9</v>
      </c>
      <c r="C15" s="492" t="s">
        <v>161</v>
      </c>
      <c r="D15" s="493"/>
      <c r="E15" s="493"/>
      <c r="F15" s="494"/>
      <c r="G15" s="47" t="s">
        <v>1113</v>
      </c>
      <c r="H15" s="178" t="s">
        <v>160</v>
      </c>
      <c r="I15" s="101">
        <v>1</v>
      </c>
      <c r="J15" s="177" t="s">
        <v>160</v>
      </c>
      <c r="K15" s="177" t="s">
        <v>160</v>
      </c>
      <c r="L15" s="116">
        <v>1.575</v>
      </c>
      <c r="M15" s="49">
        <v>9.6280000000000001</v>
      </c>
      <c r="N15" s="97">
        <f t="shared" ref="N15" si="0">ROUND(M15*I15-I15*L15,1)</f>
        <v>8.1</v>
      </c>
    </row>
    <row r="16" spans="2:47" s="36" customFormat="1" ht="249.95" customHeight="1" thickBot="1" x14ac:dyDescent="1.1000000000000001">
      <c r="B16" s="42">
        <v>10</v>
      </c>
      <c r="C16" s="555" t="s">
        <v>1114</v>
      </c>
      <c r="D16" s="492" t="s">
        <v>1005</v>
      </c>
      <c r="E16" s="493"/>
      <c r="F16" s="493"/>
      <c r="G16" s="178" t="s">
        <v>76</v>
      </c>
      <c r="H16" s="45">
        <v>1.22</v>
      </c>
      <c r="I16" s="72">
        <v>1</v>
      </c>
      <c r="J16" s="70">
        <v>4586</v>
      </c>
      <c r="K16" s="70">
        <v>4586</v>
      </c>
      <c r="L16" s="99">
        <f>2*0.21*0.3+0.154*0.21</f>
        <v>0.15834000000000001</v>
      </c>
      <c r="M16" s="88">
        <f>ROUNDUP(H16*K16/1000,1)</f>
        <v>5.6</v>
      </c>
      <c r="N16" s="40">
        <f t="shared" ref="N16:N24" si="1">M16*I16-L16*I16</f>
        <v>5.4416599999999997</v>
      </c>
    </row>
    <row r="17" spans="2:18" s="36" customFormat="1" ht="249.95" customHeight="1" thickBot="1" x14ac:dyDescent="1.1000000000000001">
      <c r="B17" s="42">
        <v>11</v>
      </c>
      <c r="C17" s="556"/>
      <c r="D17" s="492" t="s">
        <v>1006</v>
      </c>
      <c r="E17" s="493"/>
      <c r="F17" s="493"/>
      <c r="G17" s="178" t="s">
        <v>76</v>
      </c>
      <c r="H17" s="45">
        <v>1.22</v>
      </c>
      <c r="I17" s="72">
        <v>1</v>
      </c>
      <c r="J17" s="70">
        <v>4586</v>
      </c>
      <c r="K17" s="70">
        <v>4586</v>
      </c>
      <c r="L17" s="99">
        <f>2*0.21*0.3</f>
        <v>0.126</v>
      </c>
      <c r="M17" s="88">
        <f>ROUNDUP(H17*K17/1000,1)</f>
        <v>5.6</v>
      </c>
      <c r="N17" s="40">
        <f t="shared" si="1"/>
        <v>5.4739999999999993</v>
      </c>
    </row>
    <row r="18" spans="2:18" s="36" customFormat="1" ht="249.95" customHeight="1" thickBot="1" x14ac:dyDescent="1.1000000000000001">
      <c r="B18" s="42">
        <v>12</v>
      </c>
      <c r="C18" s="556"/>
      <c r="D18" s="492" t="s">
        <v>1115</v>
      </c>
      <c r="E18" s="493"/>
      <c r="F18" s="493"/>
      <c r="G18" s="176" t="s">
        <v>35</v>
      </c>
      <c r="H18" s="102">
        <v>0.94399999999999995</v>
      </c>
      <c r="I18" s="72">
        <v>1</v>
      </c>
      <c r="J18" s="70">
        <v>2948</v>
      </c>
      <c r="K18" s="70">
        <v>2771</v>
      </c>
      <c r="L18" s="46">
        <v>0</v>
      </c>
      <c r="M18" s="88">
        <f>ROUNDUP(H18*K18/1000,1)</f>
        <v>2.7</v>
      </c>
      <c r="N18" s="40">
        <f t="shared" si="1"/>
        <v>2.7</v>
      </c>
    </row>
    <row r="19" spans="2:18" s="36" customFormat="1" ht="249.95" customHeight="1" thickBot="1" x14ac:dyDescent="1.1000000000000001">
      <c r="B19" s="42">
        <v>13</v>
      </c>
      <c r="C19" s="556"/>
      <c r="D19" s="492" t="s">
        <v>1116</v>
      </c>
      <c r="E19" s="493"/>
      <c r="F19" s="493"/>
      <c r="G19" s="176" t="s">
        <v>35</v>
      </c>
      <c r="H19" s="102">
        <v>0.94399999999999995</v>
      </c>
      <c r="I19" s="72">
        <v>1</v>
      </c>
      <c r="J19" s="70">
        <v>2593</v>
      </c>
      <c r="K19" s="70">
        <v>2411</v>
      </c>
      <c r="L19" s="46">
        <v>0</v>
      </c>
      <c r="M19" s="88">
        <f>ROUNDUP(H19*K19/1000,1)</f>
        <v>2.3000000000000003</v>
      </c>
      <c r="N19" s="40">
        <f t="shared" si="1"/>
        <v>2.3000000000000003</v>
      </c>
    </row>
    <row r="20" spans="2:18" s="36" customFormat="1" ht="249.95" customHeight="1" thickBot="1" x14ac:dyDescent="1.1000000000000001">
      <c r="B20" s="42">
        <v>13</v>
      </c>
      <c r="C20" s="556"/>
      <c r="D20" s="492" t="s">
        <v>1117</v>
      </c>
      <c r="E20" s="493"/>
      <c r="F20" s="493"/>
      <c r="G20" s="176" t="s">
        <v>35</v>
      </c>
      <c r="H20" s="102">
        <v>0.94399999999999995</v>
      </c>
      <c r="I20" s="72">
        <v>1</v>
      </c>
      <c r="J20" s="70">
        <v>1629</v>
      </c>
      <c r="K20" s="70">
        <v>1629</v>
      </c>
      <c r="L20" s="46">
        <v>0</v>
      </c>
      <c r="M20" s="88">
        <f>ROUNDUP(H20*K20/1000,1)</f>
        <v>1.6</v>
      </c>
      <c r="N20" s="40">
        <f t="shared" si="1"/>
        <v>1.6</v>
      </c>
    </row>
    <row r="21" spans="2:18" s="96" customFormat="1" ht="249.95" customHeight="1" thickBot="1" x14ac:dyDescent="1.3">
      <c r="B21" s="42">
        <v>14</v>
      </c>
      <c r="C21" s="488" t="s">
        <v>1021</v>
      </c>
      <c r="D21" s="489"/>
      <c r="E21" s="489"/>
      <c r="F21" s="490"/>
      <c r="G21" s="176" t="s">
        <v>76</v>
      </c>
      <c r="H21" s="102">
        <v>1.22</v>
      </c>
      <c r="I21" s="72">
        <v>1</v>
      </c>
      <c r="J21" s="100">
        <v>7829</v>
      </c>
      <c r="K21" s="100">
        <v>7829</v>
      </c>
      <c r="L21" s="99">
        <v>0.252</v>
      </c>
      <c r="M21" s="98">
        <f t="shared" ref="M21:M24" si="2">H21*K21/1000</f>
        <v>9.55138</v>
      </c>
      <c r="N21" s="40">
        <f t="shared" si="1"/>
        <v>9.2993799999999993</v>
      </c>
    </row>
    <row r="22" spans="2:18" s="96" customFormat="1" ht="249.95" customHeight="1" thickBot="1" x14ac:dyDescent="1.3">
      <c r="B22" s="42">
        <v>15</v>
      </c>
      <c r="C22" s="488" t="s">
        <v>1024</v>
      </c>
      <c r="D22" s="489"/>
      <c r="E22" s="489"/>
      <c r="F22" s="490"/>
      <c r="G22" s="176" t="s">
        <v>76</v>
      </c>
      <c r="H22" s="102">
        <v>1.22</v>
      </c>
      <c r="I22" s="72">
        <v>1</v>
      </c>
      <c r="J22" s="100">
        <v>7829</v>
      </c>
      <c r="K22" s="100">
        <v>7829</v>
      </c>
      <c r="L22" s="99">
        <v>0.252</v>
      </c>
      <c r="M22" s="98">
        <f t="shared" si="2"/>
        <v>9.55138</v>
      </c>
      <c r="N22" s="40">
        <f t="shared" si="1"/>
        <v>9.2993799999999993</v>
      </c>
    </row>
    <row r="23" spans="2:18" s="96" customFormat="1" ht="249.95" customHeight="1" thickBot="1" x14ac:dyDescent="1.3">
      <c r="B23" s="42">
        <v>16</v>
      </c>
      <c r="C23" s="488" t="s">
        <v>1020</v>
      </c>
      <c r="D23" s="489"/>
      <c r="E23" s="489"/>
      <c r="F23" s="490"/>
      <c r="G23" s="176" t="s">
        <v>76</v>
      </c>
      <c r="H23" s="102">
        <v>1.22</v>
      </c>
      <c r="I23" s="72">
        <v>1</v>
      </c>
      <c r="J23" s="100">
        <v>7579</v>
      </c>
      <c r="K23" s="100">
        <v>7579</v>
      </c>
      <c r="L23" s="99">
        <v>0.252</v>
      </c>
      <c r="M23" s="98">
        <f t="shared" si="2"/>
        <v>9.2463799999999985</v>
      </c>
      <c r="N23" s="40">
        <f t="shared" si="1"/>
        <v>8.9943799999999978</v>
      </c>
    </row>
    <row r="24" spans="2:18" s="96" customFormat="1" ht="249.95" customHeight="1" thickBot="1" x14ac:dyDescent="1.3">
      <c r="B24" s="42">
        <v>17</v>
      </c>
      <c r="C24" s="488" t="s">
        <v>1023</v>
      </c>
      <c r="D24" s="489"/>
      <c r="E24" s="489"/>
      <c r="F24" s="490"/>
      <c r="G24" s="176" t="s">
        <v>76</v>
      </c>
      <c r="H24" s="102">
        <v>1.22</v>
      </c>
      <c r="I24" s="72">
        <v>1</v>
      </c>
      <c r="J24" s="100">
        <v>7579</v>
      </c>
      <c r="K24" s="100">
        <v>7579</v>
      </c>
      <c r="L24" s="99">
        <v>0.252</v>
      </c>
      <c r="M24" s="98">
        <f t="shared" si="2"/>
        <v>9.2463799999999985</v>
      </c>
      <c r="N24" s="40">
        <f t="shared" si="1"/>
        <v>8.9943799999999978</v>
      </c>
    </row>
    <row r="25" spans="2:18" s="50" customFormat="1" ht="249.95" customHeight="1" thickBot="1" x14ac:dyDescent="1.1000000000000001">
      <c r="B25" s="458" t="s">
        <v>30</v>
      </c>
      <c r="C25" s="459"/>
      <c r="D25" s="459"/>
      <c r="E25" s="459"/>
      <c r="F25" s="459"/>
      <c r="G25" s="459"/>
      <c r="H25" s="459"/>
      <c r="I25" s="459"/>
      <c r="J25" s="459"/>
      <c r="K25" s="459"/>
      <c r="L25" s="459"/>
      <c r="M25" s="460"/>
      <c r="N25" s="95">
        <f>SUM(N7:N24)</f>
        <v>99.557259999999971</v>
      </c>
    </row>
    <row r="26" spans="2:18" s="50" customFormat="1" ht="221.25" customHeight="1" thickBot="1" x14ac:dyDescent="1.1000000000000001">
      <c r="B26" s="513" t="s">
        <v>53</v>
      </c>
      <c r="C26" s="513"/>
      <c r="D26" s="513"/>
      <c r="E26" s="513"/>
      <c r="F26" s="513"/>
      <c r="G26" s="513"/>
      <c r="H26" s="513"/>
      <c r="I26" s="513"/>
      <c r="J26" s="513"/>
      <c r="K26" s="513"/>
      <c r="L26" s="513"/>
      <c r="M26" s="513"/>
      <c r="N26" s="88">
        <v>199.2</v>
      </c>
    </row>
    <row r="27" spans="2:18" s="179" customFormat="1" ht="189.75" customHeight="1" x14ac:dyDescent="0.25">
      <c r="B27" s="422" t="s">
        <v>320</v>
      </c>
      <c r="C27" s="422"/>
      <c r="D27" s="422"/>
      <c r="E27" s="422"/>
      <c r="F27" s="422"/>
      <c r="G27" s="422"/>
      <c r="H27" s="422"/>
      <c r="I27" s="422" t="s">
        <v>319</v>
      </c>
      <c r="J27" s="422"/>
      <c r="K27" s="422"/>
      <c r="L27" s="422"/>
      <c r="M27" s="422"/>
      <c r="N27" s="422"/>
    </row>
    <row r="28" spans="2:18" s="51" customFormat="1" ht="409.5" customHeight="1" thickBot="1" x14ac:dyDescent="1.1499999999999999">
      <c r="B28" s="423"/>
      <c r="C28" s="423"/>
      <c r="D28" s="423"/>
      <c r="E28" s="423"/>
      <c r="F28" s="423"/>
      <c r="G28" s="423"/>
      <c r="H28" s="423"/>
      <c r="I28" s="423"/>
      <c r="J28" s="423"/>
      <c r="K28" s="423"/>
      <c r="L28" s="423"/>
      <c r="M28" s="423"/>
      <c r="N28" s="423"/>
    </row>
    <row r="29" spans="2:18" s="58" customFormat="1" ht="129.75" customHeight="1" thickBot="1" x14ac:dyDescent="1.1499999999999999">
      <c r="B29" s="53" t="s">
        <v>45</v>
      </c>
      <c r="C29" s="54"/>
      <c r="D29" s="54"/>
      <c r="E29" s="54"/>
      <c r="F29" s="54"/>
      <c r="G29" s="54"/>
      <c r="H29" s="54"/>
      <c r="I29" s="54"/>
      <c r="J29" s="54"/>
      <c r="K29" s="54"/>
      <c r="L29" s="54"/>
      <c r="M29" s="54"/>
      <c r="N29" s="55"/>
      <c r="O29" s="56"/>
      <c r="P29" s="68"/>
      <c r="Q29" s="35"/>
      <c r="R29" s="35"/>
    </row>
    <row r="30" spans="2:18" s="51" customFormat="1" ht="174.95" customHeight="1" x14ac:dyDescent="1.1000000000000001"/>
  </sheetData>
  <mergeCells count="29">
    <mergeCell ref="B25:M25"/>
    <mergeCell ref="B27:H28"/>
    <mergeCell ref="I27:N28"/>
    <mergeCell ref="B26:M26"/>
    <mergeCell ref="C13:F13"/>
    <mergeCell ref="C14:F14"/>
    <mergeCell ref="C15:F15"/>
    <mergeCell ref="C16:C20"/>
    <mergeCell ref="D16:F16"/>
    <mergeCell ref="D17:F17"/>
    <mergeCell ref="D18:F18"/>
    <mergeCell ref="D19:F19"/>
    <mergeCell ref="D20:F20"/>
    <mergeCell ref="C21:F21"/>
    <mergeCell ref="C22:F22"/>
    <mergeCell ref="C23:F23"/>
    <mergeCell ref="C24:F24"/>
    <mergeCell ref="C12:F12"/>
    <mergeCell ref="B2:F3"/>
    <mergeCell ref="G2:K3"/>
    <mergeCell ref="L2:N3"/>
    <mergeCell ref="B4:N4"/>
    <mergeCell ref="B5:N5"/>
    <mergeCell ref="C6:G6"/>
    <mergeCell ref="C7:F7"/>
    <mergeCell ref="C8:F8"/>
    <mergeCell ref="C9:F9"/>
    <mergeCell ref="C10:F10"/>
    <mergeCell ref="C11:F11"/>
  </mergeCells>
  <printOptions horizontalCentered="1"/>
  <pageMargins left="0.25" right="0.25" top="1" bottom="1" header="0.5" footer="0.255"/>
  <pageSetup paperSize="9" scale="10" orientation="portrait" r:id="rId1"/>
  <drawing r:id="rId2"/>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9" tint="-0.499984740745262"/>
    <pageSetUpPr fitToPage="1"/>
  </sheetPr>
  <dimension ref="A1:AG35"/>
  <sheetViews>
    <sheetView rightToLeft="1" view="pageBreakPreview"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5" max="15" width="12.8554687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1125</v>
      </c>
      <c r="G11" s="332"/>
      <c r="H11" s="332"/>
      <c r="I11" s="333"/>
      <c r="J11" s="331" t="s">
        <v>1141</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541</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824</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1124</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9.75" customHeight="1" thickBot="1" x14ac:dyDescent="0.3">
      <c r="B27" s="398"/>
      <c r="C27" s="401"/>
      <c r="D27" s="402"/>
      <c r="E27" s="401"/>
      <c r="F27" s="402"/>
      <c r="G27" s="402"/>
      <c r="H27" s="404"/>
      <c r="I27" s="401"/>
      <c r="J27" s="404"/>
      <c r="K27" s="401"/>
      <c r="L27" s="402"/>
      <c r="M27" s="404"/>
    </row>
    <row r="28" spans="2:15" ht="36" customHeight="1" x14ac:dyDescent="0.25">
      <c r="B28" s="405">
        <v>17</v>
      </c>
      <c r="C28" s="312">
        <v>641903107</v>
      </c>
      <c r="D28" s="313"/>
      <c r="E28" s="322" t="s">
        <v>826</v>
      </c>
      <c r="F28" s="323"/>
      <c r="G28" s="323"/>
      <c r="H28" s="324"/>
      <c r="I28" s="318" t="s">
        <v>1123</v>
      </c>
      <c r="J28" s="319"/>
      <c r="K28" s="322" t="s">
        <v>16</v>
      </c>
      <c r="L28" s="323"/>
      <c r="M28" s="324"/>
    </row>
    <row r="29" spans="2:15" ht="45" customHeight="1" thickBot="1" x14ac:dyDescent="0.3">
      <c r="B29" s="406"/>
      <c r="C29" s="314"/>
      <c r="D29" s="315"/>
      <c r="E29" s="328"/>
      <c r="F29" s="329"/>
      <c r="G29" s="329"/>
      <c r="H29" s="330"/>
      <c r="I29" s="320"/>
      <c r="J29" s="321"/>
      <c r="K29" s="328"/>
      <c r="L29" s="329"/>
      <c r="M29" s="330"/>
      <c r="O29" s="192">
        <v>453.90000000000003</v>
      </c>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20" customFormat="1" ht="25.5" customHeight="1" thickBot="1" x14ac:dyDescent="0.3">
      <c r="A35" s="21"/>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1690625"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690625" r:id="rId4"/>
      </mc:Fallback>
    </mc:AlternateContent>
  </oleObjects>
  <mc:AlternateContent xmlns:mc="http://schemas.openxmlformats.org/markup-compatibility/2006">
    <mc:Choice Requires="x14">
      <controls>
        <mc:AlternateContent xmlns:mc="http://schemas.openxmlformats.org/markup-compatibility/2006">
          <mc:Choice Requires="x14">
            <control shapeId="1690626"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1690627"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1690628"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1690629"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1690630"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9" tint="-0.249977111117893"/>
  </sheetPr>
  <dimension ref="B1:AU30"/>
  <sheetViews>
    <sheetView rightToLeft="1" view="pageBreakPreview" zoomScale="10" zoomScaleNormal="100" zoomScaleSheetLayoutView="10" workbookViewId="0">
      <selection activeCell="N26" sqref="N26"/>
    </sheetView>
  </sheetViews>
  <sheetFormatPr defaultRowHeight="23.25" x14ac:dyDescent="0.35"/>
  <cols>
    <col min="2" max="2" width="25.7109375" customWidth="1"/>
    <col min="3" max="3" width="32" customWidth="1"/>
    <col min="4" max="4" width="20.42578125" customWidth="1"/>
    <col min="5" max="5" width="44.5703125" customWidth="1"/>
    <col min="6" max="6" width="75" style="5" customWidth="1"/>
    <col min="7" max="7" width="156.5703125"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1118</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10.75" customHeight="1" thickBot="1" x14ac:dyDescent="0.3">
      <c r="B4" s="522" t="s">
        <v>823</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199.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192" customHeight="1" thickBot="1" x14ac:dyDescent="1.1499999999999999">
      <c r="B6" s="180" t="s">
        <v>9</v>
      </c>
      <c r="C6" s="434" t="s">
        <v>11</v>
      </c>
      <c r="D6" s="435"/>
      <c r="E6" s="435"/>
      <c r="F6" s="435"/>
      <c r="G6" s="436"/>
      <c r="H6" s="180" t="s">
        <v>122</v>
      </c>
      <c r="I6" s="180" t="s">
        <v>23</v>
      </c>
      <c r="J6" s="180" t="s">
        <v>24</v>
      </c>
      <c r="K6" s="180" t="s">
        <v>121</v>
      </c>
      <c r="L6" s="180" t="s">
        <v>183</v>
      </c>
      <c r="M6" s="180" t="s">
        <v>181</v>
      </c>
      <c r="N6" s="180" t="s">
        <v>124</v>
      </c>
    </row>
    <row r="7" spans="2:47" s="96" customFormat="1" ht="249.95" customHeight="1" thickBot="1" x14ac:dyDescent="1.3">
      <c r="B7" s="42">
        <v>1</v>
      </c>
      <c r="C7" s="551" t="s">
        <v>1103</v>
      </c>
      <c r="D7" s="489"/>
      <c r="E7" s="489"/>
      <c r="F7" s="490"/>
      <c r="G7" s="176" t="s">
        <v>27</v>
      </c>
      <c r="H7" s="45">
        <v>1.8280000000000001</v>
      </c>
      <c r="I7" s="72">
        <v>1</v>
      </c>
      <c r="J7" s="100">
        <f>11277+2*6096</f>
        <v>23469</v>
      </c>
      <c r="K7" s="100">
        <f>11277+2*6096</f>
        <v>23469</v>
      </c>
      <c r="L7" s="46">
        <v>0.39116000000000001</v>
      </c>
      <c r="M7" s="98">
        <f>K7*H7/1000</f>
        <v>42.901332000000004</v>
      </c>
      <c r="N7" s="40">
        <f>M7*I7-L7</f>
        <v>42.510172000000004</v>
      </c>
    </row>
    <row r="8" spans="2:47" s="96" customFormat="1" ht="249.95" customHeight="1" thickBot="1" x14ac:dyDescent="1.3">
      <c r="B8" s="42">
        <v>2</v>
      </c>
      <c r="C8" s="551" t="s">
        <v>1104</v>
      </c>
      <c r="D8" s="489"/>
      <c r="E8" s="489"/>
      <c r="F8" s="490"/>
      <c r="G8" s="176" t="s">
        <v>27</v>
      </c>
      <c r="H8" s="45">
        <v>1.8280000000000001</v>
      </c>
      <c r="I8" s="72">
        <v>1</v>
      </c>
      <c r="J8" s="100">
        <f>11277+2*6096</f>
        <v>23469</v>
      </c>
      <c r="K8" s="100">
        <f>11277+2*6096</f>
        <v>23469</v>
      </c>
      <c r="L8" s="46">
        <v>1.4321999999999999</v>
      </c>
      <c r="M8" s="98">
        <f>K8*H8/1000</f>
        <v>42.901332000000004</v>
      </c>
      <c r="N8" s="40">
        <f>M8*I8-L8</f>
        <v>41.469132000000002</v>
      </c>
    </row>
    <row r="9" spans="2:47" s="96" customFormat="1" ht="249.95" customHeight="1" thickBot="1" x14ac:dyDescent="1.3">
      <c r="B9" s="42">
        <v>3</v>
      </c>
      <c r="C9" s="488" t="s">
        <v>1105</v>
      </c>
      <c r="D9" s="489"/>
      <c r="E9" s="489"/>
      <c r="F9" s="490"/>
      <c r="G9" s="176" t="s">
        <v>35</v>
      </c>
      <c r="H9" s="102">
        <v>0.94399999999999995</v>
      </c>
      <c r="I9" s="72">
        <v>2</v>
      </c>
      <c r="J9" s="100">
        <v>1817</v>
      </c>
      <c r="K9" s="100">
        <v>1735</v>
      </c>
      <c r="L9" s="99">
        <v>0</v>
      </c>
      <c r="M9" s="98">
        <f>H9*K9/1000</f>
        <v>1.63784</v>
      </c>
      <c r="N9" s="40">
        <f>M9*I9-L9*I9</f>
        <v>3.2756799999999999</v>
      </c>
    </row>
    <row r="10" spans="2:47" s="96" customFormat="1" ht="249.95" customHeight="1" thickBot="1" x14ac:dyDescent="1.3">
      <c r="B10" s="42">
        <v>4</v>
      </c>
      <c r="C10" s="488" t="s">
        <v>1106</v>
      </c>
      <c r="D10" s="489"/>
      <c r="E10" s="489"/>
      <c r="F10" s="490"/>
      <c r="G10" s="176" t="s">
        <v>35</v>
      </c>
      <c r="H10" s="102">
        <v>0.94399999999999995</v>
      </c>
      <c r="I10" s="72">
        <v>9</v>
      </c>
      <c r="J10" s="100">
        <v>1510</v>
      </c>
      <c r="K10" s="100">
        <v>1510</v>
      </c>
      <c r="L10" s="99">
        <v>0</v>
      </c>
      <c r="M10" s="98">
        <f>H10*K10/1000</f>
        <v>1.4254399999999998</v>
      </c>
      <c r="N10" s="40">
        <f>M10*I10-L10*I10</f>
        <v>12.828959999999999</v>
      </c>
    </row>
    <row r="11" spans="2:47" s="96" customFormat="1" ht="249.95" customHeight="1" thickBot="1" x14ac:dyDescent="1.3">
      <c r="B11" s="42">
        <v>5</v>
      </c>
      <c r="C11" s="488" t="s">
        <v>1107</v>
      </c>
      <c r="D11" s="489"/>
      <c r="E11" s="489"/>
      <c r="F11" s="490"/>
      <c r="G11" s="176" t="s">
        <v>35</v>
      </c>
      <c r="H11" s="102">
        <v>0.94399999999999995</v>
      </c>
      <c r="I11" s="72">
        <v>10</v>
      </c>
      <c r="J11" s="100">
        <v>2402</v>
      </c>
      <c r="K11" s="100">
        <v>2251</v>
      </c>
      <c r="L11" s="99">
        <v>0</v>
      </c>
      <c r="M11" s="98">
        <f>H11*K11/1000</f>
        <v>2.1249440000000002</v>
      </c>
      <c r="N11" s="40">
        <f>M11*I11-L11*I11</f>
        <v>21.24944</v>
      </c>
    </row>
    <row r="12" spans="2:47" s="96" customFormat="1" ht="249.95" customHeight="1" thickBot="1" x14ac:dyDescent="1.3">
      <c r="B12" s="42">
        <v>6</v>
      </c>
      <c r="C12" s="488" t="s">
        <v>1108</v>
      </c>
      <c r="D12" s="489"/>
      <c r="E12" s="489"/>
      <c r="F12" s="490"/>
      <c r="G12" s="176" t="s">
        <v>29</v>
      </c>
      <c r="H12" s="102">
        <v>1.284</v>
      </c>
      <c r="I12" s="72">
        <v>2</v>
      </c>
      <c r="J12" s="100">
        <v>1510</v>
      </c>
      <c r="K12" s="100">
        <v>1510</v>
      </c>
      <c r="L12" s="99">
        <v>0</v>
      </c>
      <c r="M12" s="98">
        <f>H12*K12/1000</f>
        <v>1.9388400000000001</v>
      </c>
      <c r="N12" s="40">
        <f>M12*I12-L12*I12</f>
        <v>3.8776800000000002</v>
      </c>
    </row>
    <row r="13" spans="2:47" s="36" customFormat="1" ht="249.95" customHeight="1" thickBot="1" x14ac:dyDescent="1.1000000000000001">
      <c r="B13" s="42">
        <v>7</v>
      </c>
      <c r="C13" s="548" t="s">
        <v>1109</v>
      </c>
      <c r="D13" s="549"/>
      <c r="E13" s="549"/>
      <c r="F13" s="550"/>
      <c r="G13" s="178" t="s">
        <v>1110</v>
      </c>
      <c r="H13" s="164">
        <v>2.148542</v>
      </c>
      <c r="I13" s="165">
        <v>1</v>
      </c>
      <c r="J13" s="70" t="s">
        <v>160</v>
      </c>
      <c r="K13" s="70" t="s">
        <v>160</v>
      </c>
      <c r="L13" s="46">
        <v>1.0178</v>
      </c>
      <c r="M13" s="40">
        <f>H13*I13</f>
        <v>2.148542</v>
      </c>
      <c r="N13" s="40">
        <f>ROUNDUP(M13*I13-I13*L13,1)</f>
        <v>1.2000000000000002</v>
      </c>
    </row>
    <row r="14" spans="2:47" s="36" customFormat="1" ht="249.95" customHeight="1" thickBot="1" x14ac:dyDescent="1.1000000000000001">
      <c r="B14" s="42">
        <v>8</v>
      </c>
      <c r="C14" s="548" t="s">
        <v>1111</v>
      </c>
      <c r="D14" s="549"/>
      <c r="E14" s="549"/>
      <c r="F14" s="550"/>
      <c r="G14" s="178" t="s">
        <v>1112</v>
      </c>
      <c r="H14" s="164">
        <v>2.3325</v>
      </c>
      <c r="I14" s="165">
        <v>1</v>
      </c>
      <c r="J14" s="70" t="s">
        <v>160</v>
      </c>
      <c r="K14" s="70" t="s">
        <v>160</v>
      </c>
      <c r="L14" s="46">
        <v>1.0178</v>
      </c>
      <c r="M14" s="40">
        <f>H14*I14</f>
        <v>2.3325</v>
      </c>
      <c r="N14" s="40">
        <f>ROUNDUP(M14*I14-I14*L14,1)</f>
        <v>1.4000000000000001</v>
      </c>
    </row>
    <row r="15" spans="2:47" s="36" customFormat="1" ht="249.95" customHeight="1" thickBot="1" x14ac:dyDescent="1.1000000000000001">
      <c r="B15" s="42">
        <v>9</v>
      </c>
      <c r="C15" s="492" t="s">
        <v>161</v>
      </c>
      <c r="D15" s="493"/>
      <c r="E15" s="493"/>
      <c r="F15" s="494"/>
      <c r="G15" s="47" t="s">
        <v>1113</v>
      </c>
      <c r="H15" s="178">
        <v>45.869</v>
      </c>
      <c r="I15" s="101">
        <v>1</v>
      </c>
      <c r="J15" s="177" t="s">
        <v>160</v>
      </c>
      <c r="K15" s="177" t="s">
        <v>160</v>
      </c>
      <c r="L15" s="116">
        <v>0.86899999999999999</v>
      </c>
      <c r="M15" s="49">
        <v>45.869</v>
      </c>
      <c r="N15" s="97">
        <f t="shared" ref="N15" si="0">ROUND(M15*I15-I15*L15,1)</f>
        <v>45</v>
      </c>
    </row>
    <row r="16" spans="2:47" s="36" customFormat="1" ht="249.95" customHeight="1" thickBot="1" x14ac:dyDescent="1.1000000000000001">
      <c r="B16" s="42">
        <v>10</v>
      </c>
      <c r="C16" s="555" t="s">
        <v>1114</v>
      </c>
      <c r="D16" s="492" t="s">
        <v>1005</v>
      </c>
      <c r="E16" s="493"/>
      <c r="F16" s="493"/>
      <c r="G16" s="178" t="s">
        <v>76</v>
      </c>
      <c r="H16" s="45">
        <v>1.22</v>
      </c>
      <c r="I16" s="72">
        <v>1</v>
      </c>
      <c r="J16" s="70">
        <v>4586</v>
      </c>
      <c r="K16" s="70">
        <v>4586</v>
      </c>
      <c r="L16" s="99">
        <f>2*0.21*0.3+0.154*0.21</f>
        <v>0.15834000000000001</v>
      </c>
      <c r="M16" s="88">
        <f>ROUNDUP(H16*K16/1000,1)</f>
        <v>5.6</v>
      </c>
      <c r="N16" s="40">
        <f t="shared" ref="N16:N24" si="1">M16*I16-L16*I16</f>
        <v>5.4416599999999997</v>
      </c>
    </row>
    <row r="17" spans="2:18" s="36" customFormat="1" ht="249.95" customHeight="1" thickBot="1" x14ac:dyDescent="1.1000000000000001">
      <c r="B17" s="42">
        <v>11</v>
      </c>
      <c r="C17" s="556"/>
      <c r="D17" s="492" t="s">
        <v>1006</v>
      </c>
      <c r="E17" s="493"/>
      <c r="F17" s="493"/>
      <c r="G17" s="178" t="s">
        <v>76</v>
      </c>
      <c r="H17" s="45">
        <v>1.22</v>
      </c>
      <c r="I17" s="72">
        <v>1</v>
      </c>
      <c r="J17" s="70">
        <v>4586</v>
      </c>
      <c r="K17" s="70">
        <v>4586</v>
      </c>
      <c r="L17" s="99">
        <f>2*0.21*0.3</f>
        <v>0.126</v>
      </c>
      <c r="M17" s="88">
        <f>ROUNDUP(H17*K17/1000,1)</f>
        <v>5.6</v>
      </c>
      <c r="N17" s="40">
        <f t="shared" si="1"/>
        <v>5.4739999999999993</v>
      </c>
    </row>
    <row r="18" spans="2:18" s="36" customFormat="1" ht="249.95" customHeight="1" thickBot="1" x14ac:dyDescent="1.1000000000000001">
      <c r="B18" s="42">
        <v>12</v>
      </c>
      <c r="C18" s="556"/>
      <c r="D18" s="492" t="s">
        <v>1115</v>
      </c>
      <c r="E18" s="493"/>
      <c r="F18" s="493"/>
      <c r="G18" s="176" t="s">
        <v>35</v>
      </c>
      <c r="H18" s="102">
        <v>0.94399999999999995</v>
      </c>
      <c r="I18" s="72">
        <v>1</v>
      </c>
      <c r="J18" s="70">
        <v>2948</v>
      </c>
      <c r="K18" s="70">
        <v>2771</v>
      </c>
      <c r="L18" s="46">
        <v>0</v>
      </c>
      <c r="M18" s="88">
        <f>ROUNDUP(H18*K18/1000,1)</f>
        <v>2.7</v>
      </c>
      <c r="N18" s="40">
        <f t="shared" si="1"/>
        <v>2.7</v>
      </c>
    </row>
    <row r="19" spans="2:18" s="36" customFormat="1" ht="249.95" customHeight="1" thickBot="1" x14ac:dyDescent="1.1000000000000001">
      <c r="B19" s="42">
        <v>13</v>
      </c>
      <c r="C19" s="556"/>
      <c r="D19" s="492" t="s">
        <v>1116</v>
      </c>
      <c r="E19" s="493"/>
      <c r="F19" s="493"/>
      <c r="G19" s="176" t="s">
        <v>35</v>
      </c>
      <c r="H19" s="102">
        <v>0.94399999999999995</v>
      </c>
      <c r="I19" s="72">
        <v>1</v>
      </c>
      <c r="J19" s="70">
        <v>2593</v>
      </c>
      <c r="K19" s="70">
        <v>2411</v>
      </c>
      <c r="L19" s="46">
        <v>0</v>
      </c>
      <c r="M19" s="88">
        <f>ROUNDUP(H19*K19/1000,1)</f>
        <v>2.3000000000000003</v>
      </c>
      <c r="N19" s="40">
        <f t="shared" si="1"/>
        <v>2.3000000000000003</v>
      </c>
    </row>
    <row r="20" spans="2:18" s="36" customFormat="1" ht="249.95" customHeight="1" thickBot="1" x14ac:dyDescent="1.1000000000000001">
      <c r="B20" s="42">
        <v>13</v>
      </c>
      <c r="C20" s="556"/>
      <c r="D20" s="492" t="s">
        <v>1117</v>
      </c>
      <c r="E20" s="493"/>
      <c r="F20" s="493"/>
      <c r="G20" s="176" t="s">
        <v>35</v>
      </c>
      <c r="H20" s="102">
        <v>0.94399999999999995</v>
      </c>
      <c r="I20" s="72">
        <v>1</v>
      </c>
      <c r="J20" s="70">
        <v>1629</v>
      </c>
      <c r="K20" s="70">
        <v>1629</v>
      </c>
      <c r="L20" s="46">
        <v>0</v>
      </c>
      <c r="M20" s="88">
        <f>ROUNDUP(H20*K20/1000,1)</f>
        <v>1.6</v>
      </c>
      <c r="N20" s="40">
        <f t="shared" si="1"/>
        <v>1.6</v>
      </c>
    </row>
    <row r="21" spans="2:18" s="96" customFormat="1" ht="249.95" customHeight="1" thickBot="1" x14ac:dyDescent="1.3">
      <c r="B21" s="42">
        <v>14</v>
      </c>
      <c r="C21" s="488" t="s">
        <v>1021</v>
      </c>
      <c r="D21" s="489"/>
      <c r="E21" s="489"/>
      <c r="F21" s="490"/>
      <c r="G21" s="176" t="s">
        <v>76</v>
      </c>
      <c r="H21" s="102">
        <v>1.22</v>
      </c>
      <c r="I21" s="72">
        <v>1</v>
      </c>
      <c r="J21" s="100">
        <v>7829</v>
      </c>
      <c r="K21" s="100">
        <v>7829</v>
      </c>
      <c r="L21" s="99">
        <v>0.252</v>
      </c>
      <c r="M21" s="98">
        <f t="shared" ref="M21:M24" si="2">H21*K21/1000</f>
        <v>9.55138</v>
      </c>
      <c r="N21" s="40">
        <f t="shared" si="1"/>
        <v>9.2993799999999993</v>
      </c>
    </row>
    <row r="22" spans="2:18" s="96" customFormat="1" ht="249.95" customHeight="1" thickBot="1" x14ac:dyDescent="1.3">
      <c r="B22" s="42">
        <v>15</v>
      </c>
      <c r="C22" s="488" t="s">
        <v>1024</v>
      </c>
      <c r="D22" s="489"/>
      <c r="E22" s="489"/>
      <c r="F22" s="490"/>
      <c r="G22" s="176" t="s">
        <v>76</v>
      </c>
      <c r="H22" s="102">
        <v>1.22</v>
      </c>
      <c r="I22" s="72">
        <v>1</v>
      </c>
      <c r="J22" s="100">
        <v>7829</v>
      </c>
      <c r="K22" s="100">
        <v>7829</v>
      </c>
      <c r="L22" s="99">
        <v>0.252</v>
      </c>
      <c r="M22" s="98">
        <f t="shared" si="2"/>
        <v>9.55138</v>
      </c>
      <c r="N22" s="40">
        <f t="shared" si="1"/>
        <v>9.2993799999999993</v>
      </c>
    </row>
    <row r="23" spans="2:18" s="96" customFormat="1" ht="249.95" customHeight="1" thickBot="1" x14ac:dyDescent="1.3">
      <c r="B23" s="42">
        <v>16</v>
      </c>
      <c r="C23" s="488" t="s">
        <v>1020</v>
      </c>
      <c r="D23" s="489"/>
      <c r="E23" s="489"/>
      <c r="F23" s="490"/>
      <c r="G23" s="176" t="s">
        <v>76</v>
      </c>
      <c r="H23" s="102">
        <v>1.22</v>
      </c>
      <c r="I23" s="72">
        <v>1</v>
      </c>
      <c r="J23" s="100">
        <v>7579</v>
      </c>
      <c r="K23" s="100">
        <v>7579</v>
      </c>
      <c r="L23" s="99">
        <v>0.252</v>
      </c>
      <c r="M23" s="98">
        <f t="shared" si="2"/>
        <v>9.2463799999999985</v>
      </c>
      <c r="N23" s="40">
        <f t="shared" si="1"/>
        <v>8.9943799999999978</v>
      </c>
    </row>
    <row r="24" spans="2:18" s="96" customFormat="1" ht="249.95" customHeight="1" thickBot="1" x14ac:dyDescent="1.3">
      <c r="B24" s="42">
        <v>17</v>
      </c>
      <c r="C24" s="488" t="s">
        <v>1023</v>
      </c>
      <c r="D24" s="489"/>
      <c r="E24" s="489"/>
      <c r="F24" s="490"/>
      <c r="G24" s="176" t="s">
        <v>76</v>
      </c>
      <c r="H24" s="102">
        <v>1.22</v>
      </c>
      <c r="I24" s="72">
        <v>1</v>
      </c>
      <c r="J24" s="100">
        <v>7579</v>
      </c>
      <c r="K24" s="100">
        <v>7579</v>
      </c>
      <c r="L24" s="99">
        <v>0.252</v>
      </c>
      <c r="M24" s="98">
        <f t="shared" si="2"/>
        <v>9.2463799999999985</v>
      </c>
      <c r="N24" s="40">
        <f t="shared" si="1"/>
        <v>8.9943799999999978</v>
      </c>
    </row>
    <row r="25" spans="2:18" s="50" customFormat="1" ht="249.95" customHeight="1" thickBot="1" x14ac:dyDescent="1.1000000000000001">
      <c r="B25" s="458" t="s">
        <v>30</v>
      </c>
      <c r="C25" s="459"/>
      <c r="D25" s="459"/>
      <c r="E25" s="459"/>
      <c r="F25" s="459"/>
      <c r="G25" s="459"/>
      <c r="H25" s="459"/>
      <c r="I25" s="459"/>
      <c r="J25" s="459"/>
      <c r="K25" s="459"/>
      <c r="L25" s="459"/>
      <c r="M25" s="460"/>
      <c r="N25" s="95">
        <f>SUM(N7:N24)</f>
        <v>226.914244</v>
      </c>
    </row>
    <row r="26" spans="2:18" s="50" customFormat="1" ht="221.25" customHeight="1" thickBot="1" x14ac:dyDescent="1.1000000000000001">
      <c r="B26" s="513" t="s">
        <v>53</v>
      </c>
      <c r="C26" s="513"/>
      <c r="D26" s="513"/>
      <c r="E26" s="513"/>
      <c r="F26" s="513"/>
      <c r="G26" s="513"/>
      <c r="H26" s="513"/>
      <c r="I26" s="513"/>
      <c r="J26" s="513"/>
      <c r="K26" s="513"/>
      <c r="L26" s="513"/>
      <c r="M26" s="513"/>
      <c r="N26" s="88">
        <f>ROUNDUP(N25*2,1)</f>
        <v>453.90000000000003</v>
      </c>
    </row>
    <row r="27" spans="2:18" s="179" customFormat="1" ht="189.75" customHeight="1" x14ac:dyDescent="0.25">
      <c r="B27" s="422" t="s">
        <v>320</v>
      </c>
      <c r="C27" s="422"/>
      <c r="D27" s="422"/>
      <c r="E27" s="422"/>
      <c r="F27" s="422"/>
      <c r="G27" s="422"/>
      <c r="H27" s="422"/>
      <c r="I27" s="422" t="s">
        <v>319</v>
      </c>
      <c r="J27" s="422"/>
      <c r="K27" s="422"/>
      <c r="L27" s="422"/>
      <c r="M27" s="422"/>
      <c r="N27" s="422"/>
    </row>
    <row r="28" spans="2:18" s="51" customFormat="1" ht="409.5" customHeight="1" thickBot="1" x14ac:dyDescent="1.1499999999999999">
      <c r="B28" s="423"/>
      <c r="C28" s="423"/>
      <c r="D28" s="423"/>
      <c r="E28" s="423"/>
      <c r="F28" s="423"/>
      <c r="G28" s="423"/>
      <c r="H28" s="423"/>
      <c r="I28" s="423"/>
      <c r="J28" s="423"/>
      <c r="K28" s="423"/>
      <c r="L28" s="423"/>
      <c r="M28" s="423"/>
      <c r="N28" s="423"/>
    </row>
    <row r="29" spans="2:18" s="58" customFormat="1" ht="129.75" customHeight="1" thickBot="1" x14ac:dyDescent="1.1499999999999999">
      <c r="B29" s="53" t="s">
        <v>45</v>
      </c>
      <c r="C29" s="54"/>
      <c r="D29" s="54"/>
      <c r="E29" s="54"/>
      <c r="F29" s="54"/>
      <c r="G29" s="54"/>
      <c r="H29" s="54"/>
      <c r="I29" s="54"/>
      <c r="J29" s="54"/>
      <c r="K29" s="54"/>
      <c r="L29" s="54"/>
      <c r="M29" s="54"/>
      <c r="N29" s="55"/>
      <c r="O29" s="56"/>
      <c r="P29" s="68"/>
      <c r="Q29" s="35"/>
      <c r="R29" s="35"/>
    </row>
    <row r="30" spans="2:18" s="51" customFormat="1" ht="174.95" customHeight="1" x14ac:dyDescent="1.1000000000000001"/>
  </sheetData>
  <mergeCells count="29">
    <mergeCell ref="B25:M25"/>
    <mergeCell ref="B27:H28"/>
    <mergeCell ref="I27:N28"/>
    <mergeCell ref="B26:M26"/>
    <mergeCell ref="C13:F13"/>
    <mergeCell ref="C14:F14"/>
    <mergeCell ref="C15:F15"/>
    <mergeCell ref="C16:C20"/>
    <mergeCell ref="D16:F16"/>
    <mergeCell ref="D17:F17"/>
    <mergeCell ref="D18:F18"/>
    <mergeCell ref="D19:F19"/>
    <mergeCell ref="D20:F20"/>
    <mergeCell ref="C21:F21"/>
    <mergeCell ref="C22:F22"/>
    <mergeCell ref="C23:F23"/>
    <mergeCell ref="C24:F24"/>
    <mergeCell ref="C12:F12"/>
    <mergeCell ref="B2:F3"/>
    <mergeCell ref="G2:K3"/>
    <mergeCell ref="L2:N3"/>
    <mergeCell ref="B4:N4"/>
    <mergeCell ref="B5:N5"/>
    <mergeCell ref="C6:G6"/>
    <mergeCell ref="C7:F7"/>
    <mergeCell ref="C8:F8"/>
    <mergeCell ref="C9:F9"/>
    <mergeCell ref="C10:F10"/>
    <mergeCell ref="C11:F11"/>
  </mergeCells>
  <printOptions horizontalCentered="1"/>
  <pageMargins left="0.25" right="0.25" top="1" bottom="1" header="0.5" footer="0.255"/>
  <pageSetup paperSize="9" scale="10" orientation="portrait" r:id="rId1"/>
  <drawing r:id="rId2"/>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theme="9" tint="-0.499984740745262"/>
    <pageSetUpPr fitToPage="1"/>
  </sheetPr>
  <dimension ref="B1:M35"/>
  <sheetViews>
    <sheetView rightToLeft="1" view="pageBreakPreview" topLeftCell="A10" zoomScale="70" zoomScaleNormal="85" zoomScaleSheetLayoutView="70" workbookViewId="0">
      <selection activeCell="B17" sqref="B17:M19"/>
    </sheetView>
  </sheetViews>
  <sheetFormatPr defaultRowHeight="15" x14ac:dyDescent="0.25"/>
  <cols>
    <col min="1" max="1" width="4.85546875" customWidth="1"/>
    <col min="4" max="4" width="11.85546875" customWidth="1"/>
    <col min="5" max="5" width="24" customWidth="1"/>
    <col min="7" max="7" width="20.140625" customWidth="1"/>
    <col min="8" max="8" width="18.7109375" customWidth="1"/>
    <col min="9" max="9" width="16.285156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1031</v>
      </c>
      <c r="G11" s="323"/>
      <c r="H11" s="323"/>
      <c r="I11" s="324"/>
      <c r="J11" s="331" t="s">
        <v>1039</v>
      </c>
      <c r="K11" s="332"/>
      <c r="L11" s="332"/>
      <c r="M11" s="333"/>
    </row>
    <row r="12" spans="2:13" ht="15.75" customHeight="1" x14ac:dyDescent="0.25">
      <c r="B12" s="325"/>
      <c r="C12" s="326"/>
      <c r="D12" s="326"/>
      <c r="E12" s="327"/>
      <c r="F12" s="325"/>
      <c r="G12" s="326"/>
      <c r="H12" s="326"/>
      <c r="I12" s="327"/>
      <c r="J12" s="334"/>
      <c r="K12" s="335"/>
      <c r="L12" s="335"/>
      <c r="M12" s="336"/>
    </row>
    <row r="13" spans="2:13" ht="25.5" customHeight="1" thickBot="1" x14ac:dyDescent="0.3">
      <c r="B13" s="328"/>
      <c r="C13" s="329"/>
      <c r="D13" s="329"/>
      <c r="E13" s="330"/>
      <c r="F13" s="328"/>
      <c r="G13" s="329"/>
      <c r="H13" s="329"/>
      <c r="I13" s="330"/>
      <c r="J13" s="337"/>
      <c r="K13" s="338"/>
      <c r="L13" s="338"/>
      <c r="M13" s="339"/>
    </row>
    <row r="14" spans="2:13" ht="15" customHeight="1" x14ac:dyDescent="0.25">
      <c r="B14" s="322" t="s">
        <v>6</v>
      </c>
      <c r="C14" s="323"/>
      <c r="D14" s="323"/>
      <c r="E14" s="324"/>
      <c r="F14" s="322" t="s">
        <v>7</v>
      </c>
      <c r="G14" s="323"/>
      <c r="H14" s="323"/>
      <c r="I14" s="324"/>
      <c r="J14" s="331" t="s">
        <v>989</v>
      </c>
      <c r="K14" s="332"/>
      <c r="L14" s="332"/>
      <c r="M14" s="333"/>
    </row>
    <row r="15" spans="2:13" ht="15" customHeight="1" x14ac:dyDescent="0.25">
      <c r="B15" s="325"/>
      <c r="C15" s="326"/>
      <c r="D15" s="326"/>
      <c r="E15" s="327"/>
      <c r="F15" s="325"/>
      <c r="G15" s="326"/>
      <c r="H15" s="326"/>
      <c r="I15" s="327"/>
      <c r="J15" s="334"/>
      <c r="K15" s="335"/>
      <c r="L15" s="335"/>
      <c r="M15" s="336"/>
    </row>
    <row r="16" spans="2:13" ht="19.5" customHeight="1" thickBot="1" x14ac:dyDescent="0.3">
      <c r="B16" s="328"/>
      <c r="C16" s="329"/>
      <c r="D16" s="329"/>
      <c r="E16" s="330"/>
      <c r="F16" s="328"/>
      <c r="G16" s="329"/>
      <c r="H16" s="329"/>
      <c r="I16" s="330"/>
      <c r="J16" s="337"/>
      <c r="K16" s="338"/>
      <c r="L16" s="338"/>
      <c r="M16" s="339"/>
    </row>
    <row r="17" spans="2:13" ht="15" customHeight="1" x14ac:dyDescent="0.25">
      <c r="B17" s="287" t="s">
        <v>833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1034</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52.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835</v>
      </c>
      <c r="F28" s="316"/>
      <c r="G28" s="316"/>
      <c r="H28" s="313"/>
      <c r="I28" s="318" t="s">
        <v>1032</v>
      </c>
      <c r="J28" s="319"/>
      <c r="K28" s="312" t="s">
        <v>16</v>
      </c>
      <c r="L28" s="316"/>
      <c r="M28" s="313"/>
    </row>
    <row r="29" spans="2:13" ht="49.5" customHeight="1" thickBot="1" x14ac:dyDescent="0.3">
      <c r="B29" s="311"/>
      <c r="C29" s="314"/>
      <c r="D29" s="315"/>
      <c r="E29" s="314"/>
      <c r="F29" s="317"/>
      <c r="G29" s="317"/>
      <c r="H29" s="315"/>
      <c r="I29" s="320"/>
      <c r="J29" s="321"/>
      <c r="K29" s="314"/>
      <c r="L29" s="317"/>
      <c r="M29" s="315"/>
    </row>
    <row r="30" spans="2:13" ht="36" customHeight="1" thickBot="1" x14ac:dyDescent="0.3">
      <c r="B30" s="284"/>
      <c r="C30" s="285"/>
      <c r="D30" s="285"/>
      <c r="E30" s="285"/>
      <c r="F30" s="285"/>
      <c r="G30" s="285"/>
      <c r="H30" s="285"/>
      <c r="I30" s="285"/>
      <c r="J30" s="285"/>
      <c r="K30" s="285"/>
      <c r="L30" s="285"/>
      <c r="M30" s="286"/>
    </row>
    <row r="31" spans="2:13" ht="18.75" customHeight="1" x14ac:dyDescent="0.25">
      <c r="B31" s="272" t="s">
        <v>17</v>
      </c>
      <c r="C31" s="273"/>
      <c r="D31" s="273"/>
      <c r="E31" s="274"/>
      <c r="F31" s="272" t="s">
        <v>18</v>
      </c>
      <c r="G31" s="273"/>
      <c r="H31" s="273"/>
      <c r="I31" s="274"/>
      <c r="J31" s="272" t="s">
        <v>19</v>
      </c>
      <c r="K31" s="273"/>
      <c r="L31" s="273"/>
      <c r="M31" s="274"/>
    </row>
    <row r="32" spans="2:13" ht="29.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18" customFormat="1" ht="22.5" customHeight="1" thickBot="1" x14ac:dyDescent="0.3">
      <c r="B35" s="269" t="s">
        <v>61</v>
      </c>
      <c r="C35" s="270"/>
      <c r="D35" s="270"/>
      <c r="E35" s="270"/>
      <c r="F35" s="270"/>
      <c r="G35" s="270"/>
      <c r="H35" s="270"/>
      <c r="I35" s="270"/>
      <c r="J35" s="270"/>
      <c r="K35" s="270"/>
      <c r="L35" s="270"/>
      <c r="M35" s="271"/>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25" top="0.75" bottom="0.75" header="0.3" footer="0.3"/>
  <pageSetup paperSize="9" scale="56" orientation="portrait" r:id="rId1"/>
  <colBreaks count="1" manualBreakCount="1">
    <brk id="13" max="1048575" man="1"/>
  </colBreaks>
  <drawing r:id="rId2"/>
  <legacyDrawing r:id="rId3"/>
  <oleObjects>
    <mc:AlternateContent xmlns:mc="http://schemas.openxmlformats.org/markup-compatibility/2006">
      <mc:Choice Requires="x14">
        <oleObject progId="PBrush" shapeId="1537030" r:id="rId4">
          <objectPr defaultSize="0" autoPict="0" r:id="rId5">
            <anchor moveWithCells="1" sizeWithCells="1">
              <from>
                <xdr:col>1</xdr:col>
                <xdr:colOff>95250</xdr:colOff>
                <xdr:row>3</xdr:row>
                <xdr:rowOff>85725</xdr:rowOff>
              </from>
              <to>
                <xdr:col>2</xdr:col>
                <xdr:colOff>447675</xdr:colOff>
                <xdr:row>7</xdr:row>
                <xdr:rowOff>9525</xdr:rowOff>
              </to>
            </anchor>
          </objectPr>
        </oleObject>
      </mc:Choice>
      <mc:Fallback>
        <oleObject progId="PBrush" shapeId="1537030" r:id="rId4"/>
      </mc:Fallback>
    </mc:AlternateContent>
  </oleObjects>
  <mc:AlternateContent xmlns:mc="http://schemas.openxmlformats.org/markup-compatibility/2006">
    <mc:Choice Requires="x14">
      <controls>
        <mc:AlternateContent xmlns:mc="http://schemas.openxmlformats.org/markup-compatibility/2006">
          <mc:Choice Requires="x14">
            <control shapeId="1537025" r:id="rId6" name="Check Box 1">
              <controlPr defaultSize="0" autoFill="0" autoLine="0" autoPict="0">
                <anchor moveWithCells="1">
                  <from>
                    <xdr:col>3</xdr:col>
                    <xdr:colOff>381000</xdr:colOff>
                    <xdr:row>35</xdr:row>
                    <xdr:rowOff>0</xdr:rowOff>
                  </from>
                  <to>
                    <xdr:col>4</xdr:col>
                    <xdr:colOff>419100</xdr:colOff>
                    <xdr:row>36</xdr:row>
                    <xdr:rowOff>38100</xdr:rowOff>
                  </to>
                </anchor>
              </controlPr>
            </control>
          </mc:Choice>
        </mc:AlternateContent>
        <mc:AlternateContent xmlns:mc="http://schemas.openxmlformats.org/markup-compatibility/2006">
          <mc:Choice Requires="x14">
            <control shapeId="1537026" r:id="rId7" name="Check Box 2">
              <controlPr defaultSize="0" autoFill="0" autoLine="0" autoPict="0">
                <anchor moveWithCells="1">
                  <from>
                    <xdr:col>6</xdr:col>
                    <xdr:colOff>180975</xdr:colOff>
                    <xdr:row>35</xdr:row>
                    <xdr:rowOff>0</xdr:rowOff>
                  </from>
                  <to>
                    <xdr:col>6</xdr:col>
                    <xdr:colOff>1009650</xdr:colOff>
                    <xdr:row>36</xdr:row>
                    <xdr:rowOff>9525</xdr:rowOff>
                  </to>
                </anchor>
              </controlPr>
            </control>
          </mc:Choice>
        </mc:AlternateContent>
        <mc:AlternateContent xmlns:mc="http://schemas.openxmlformats.org/markup-compatibility/2006">
          <mc:Choice Requires="x14">
            <control shapeId="1537027"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1537028" r:id="rId9" name="Check Box 4">
              <controlPr defaultSize="0" autoFill="0" autoLine="0" autoPict="0">
                <anchor moveWithCells="1">
                  <from>
                    <xdr:col>10</xdr:col>
                    <xdr:colOff>381000</xdr:colOff>
                    <xdr:row>35</xdr:row>
                    <xdr:rowOff>0</xdr:rowOff>
                  </from>
                  <to>
                    <xdr:col>11</xdr:col>
                    <xdr:colOff>609600</xdr:colOff>
                    <xdr:row>36</xdr:row>
                    <xdr:rowOff>38100</xdr:rowOff>
                  </to>
                </anchor>
              </controlPr>
            </control>
          </mc:Choice>
        </mc:AlternateContent>
        <mc:AlternateContent xmlns:mc="http://schemas.openxmlformats.org/markup-compatibility/2006">
          <mc:Choice Requires="x14">
            <control shapeId="1537029" r:id="rId10" name="Check Box 5">
              <controlPr defaultSize="0" autoFill="0" autoLine="0" autoPict="0">
                <anchor moveWithCells="1">
                  <from>
                    <xdr:col>11</xdr:col>
                    <xdr:colOff>552450</xdr:colOff>
                    <xdr:row>35</xdr:row>
                    <xdr:rowOff>0</xdr:rowOff>
                  </from>
                  <to>
                    <xdr:col>12</xdr:col>
                    <xdr:colOff>628650</xdr:colOff>
                    <xdr:row>36</xdr:row>
                    <xdr:rowOff>38100</xdr:rowOff>
                  </to>
                </anchor>
              </controlPr>
            </control>
          </mc:Choice>
        </mc:AlternateContent>
        <mc:AlternateContent xmlns:mc="http://schemas.openxmlformats.org/markup-compatibility/2006">
          <mc:Choice Requires="x14">
            <control shapeId="1537031" r:id="rId11" name="Check Box 7">
              <controlPr defaultSize="0" autoFill="0" autoLine="0" autoPict="0">
                <anchor moveWithCells="1">
                  <from>
                    <xdr:col>2</xdr:col>
                    <xdr:colOff>476250</xdr:colOff>
                    <xdr:row>34</xdr:row>
                    <xdr:rowOff>47625</xdr:rowOff>
                  </from>
                  <to>
                    <xdr:col>3</xdr:col>
                    <xdr:colOff>180975</xdr:colOff>
                    <xdr:row>34</xdr:row>
                    <xdr:rowOff>247650</xdr:rowOff>
                  </to>
                </anchor>
              </controlPr>
            </control>
          </mc:Choice>
        </mc:AlternateContent>
        <mc:AlternateContent xmlns:mc="http://schemas.openxmlformats.org/markup-compatibility/2006">
          <mc:Choice Requires="x14">
            <control shapeId="1537032" r:id="rId12" name="Check Box 8">
              <controlPr defaultSize="0" autoFill="0" autoLine="0" autoPict="0">
                <anchor moveWithCells="1">
                  <from>
                    <xdr:col>4</xdr:col>
                    <xdr:colOff>400050</xdr:colOff>
                    <xdr:row>34</xdr:row>
                    <xdr:rowOff>57150</xdr:rowOff>
                  </from>
                  <to>
                    <xdr:col>4</xdr:col>
                    <xdr:colOff>657225</xdr:colOff>
                    <xdr:row>34</xdr:row>
                    <xdr:rowOff>247650</xdr:rowOff>
                  </to>
                </anchor>
              </controlPr>
            </control>
          </mc:Choice>
        </mc:AlternateContent>
        <mc:AlternateContent xmlns:mc="http://schemas.openxmlformats.org/markup-compatibility/2006">
          <mc:Choice Requires="x14">
            <control shapeId="1537033" r:id="rId13" name="Check Box 9">
              <controlPr defaultSize="0" autoFill="0" autoLine="0" autoPict="0">
                <anchor moveWithCells="1">
                  <from>
                    <xdr:col>7</xdr:col>
                    <xdr:colOff>1104900</xdr:colOff>
                    <xdr:row>34</xdr:row>
                    <xdr:rowOff>57150</xdr:rowOff>
                  </from>
                  <to>
                    <xdr:col>8</xdr:col>
                    <xdr:colOff>85725</xdr:colOff>
                    <xdr:row>34</xdr:row>
                    <xdr:rowOff>228600</xdr:rowOff>
                  </to>
                </anchor>
              </controlPr>
            </control>
          </mc:Choice>
        </mc:AlternateContent>
        <mc:AlternateContent xmlns:mc="http://schemas.openxmlformats.org/markup-compatibility/2006">
          <mc:Choice Requires="x14">
            <control shapeId="1537034" r:id="rId14" name="Check Box 10">
              <controlPr defaultSize="0" autoFill="0" autoLine="0" autoPict="0">
                <anchor moveWithCells="1">
                  <from>
                    <xdr:col>6</xdr:col>
                    <xdr:colOff>457200</xdr:colOff>
                    <xdr:row>34</xdr:row>
                    <xdr:rowOff>66675</xdr:rowOff>
                  </from>
                  <to>
                    <xdr:col>6</xdr:col>
                    <xdr:colOff>657225</xdr:colOff>
                    <xdr:row>34</xdr:row>
                    <xdr:rowOff>276225</xdr:rowOff>
                  </to>
                </anchor>
              </controlPr>
            </control>
          </mc:Choice>
        </mc:AlternateContent>
        <mc:AlternateContent xmlns:mc="http://schemas.openxmlformats.org/markup-compatibility/2006">
          <mc:Choice Requires="x14">
            <control shapeId="1537035" r:id="rId15" name="Check Box 11">
              <controlPr defaultSize="0" autoFill="0" autoLine="0" autoPict="0">
                <anchor moveWithCells="1">
                  <from>
                    <xdr:col>9</xdr:col>
                    <xdr:colOff>409575</xdr:colOff>
                    <xdr:row>34</xdr:row>
                    <xdr:rowOff>66675</xdr:rowOff>
                  </from>
                  <to>
                    <xdr:col>10</xdr:col>
                    <xdr:colOff>228600</xdr:colOff>
                    <xdr:row>34</xdr:row>
                    <xdr:rowOff>228600</xdr:rowOff>
                  </to>
                </anchor>
              </controlPr>
            </control>
          </mc:Choice>
        </mc:AlternateContent>
      </controls>
    </mc:Choice>
  </mc:AlternateContent>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9" tint="-0.499984740745262"/>
    <pageSetUpPr fitToPage="1"/>
  </sheetPr>
  <dimension ref="B1:P39"/>
  <sheetViews>
    <sheetView rightToLeft="1" view="pageBreakPreview" zoomScale="85" zoomScaleNormal="85" zoomScaleSheetLayoutView="85" workbookViewId="0">
      <selection activeCell="B17" sqref="B17:M19"/>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1030</v>
      </c>
      <c r="G11" s="332"/>
      <c r="H11" s="332"/>
      <c r="I11" s="333"/>
      <c r="J11" s="331" t="s">
        <v>1036</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541</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6" ht="15" customHeight="1" x14ac:dyDescent="0.25">
      <c r="B17" s="385" t="s">
        <v>830</v>
      </c>
      <c r="C17" s="386"/>
      <c r="D17" s="386"/>
      <c r="E17" s="386"/>
      <c r="F17" s="386"/>
      <c r="G17" s="386"/>
      <c r="H17" s="386"/>
      <c r="I17" s="386"/>
      <c r="J17" s="386"/>
      <c r="K17" s="386"/>
      <c r="L17" s="386"/>
      <c r="M17" s="387"/>
    </row>
    <row r="18" spans="2:16" ht="15" customHeight="1" x14ac:dyDescent="0.25">
      <c r="B18" s="388"/>
      <c r="C18" s="389"/>
      <c r="D18" s="389"/>
      <c r="E18" s="389"/>
      <c r="F18" s="389"/>
      <c r="G18" s="389"/>
      <c r="H18" s="389"/>
      <c r="I18" s="389"/>
      <c r="J18" s="389"/>
      <c r="K18" s="389"/>
      <c r="L18" s="389"/>
      <c r="M18" s="390"/>
    </row>
    <row r="19" spans="2:16" ht="41.25" customHeight="1" thickBot="1" x14ac:dyDescent="0.3">
      <c r="B19" s="388"/>
      <c r="C19" s="389"/>
      <c r="D19" s="389"/>
      <c r="E19" s="389"/>
      <c r="F19" s="389"/>
      <c r="G19" s="389"/>
      <c r="H19" s="389"/>
      <c r="I19" s="389"/>
      <c r="J19" s="389"/>
      <c r="K19" s="389"/>
      <c r="L19" s="389"/>
      <c r="M19" s="390"/>
    </row>
    <row r="20" spans="2:16" ht="15" customHeight="1" x14ac:dyDescent="0.25">
      <c r="B20" s="391" t="s">
        <v>1035</v>
      </c>
      <c r="C20" s="392"/>
      <c r="D20" s="392"/>
      <c r="E20" s="392"/>
      <c r="F20" s="392"/>
      <c r="G20" s="392"/>
      <c r="H20" s="392"/>
      <c r="I20" s="392"/>
      <c r="J20" s="392"/>
      <c r="K20" s="392"/>
      <c r="L20" s="392"/>
      <c r="M20" s="393"/>
    </row>
    <row r="21" spans="2:16" ht="15" customHeight="1" x14ac:dyDescent="0.25">
      <c r="B21" s="394"/>
      <c r="C21" s="395"/>
      <c r="D21" s="395"/>
      <c r="E21" s="395"/>
      <c r="F21" s="395"/>
      <c r="G21" s="395"/>
      <c r="H21" s="395"/>
      <c r="I21" s="395"/>
      <c r="J21" s="395"/>
      <c r="K21" s="395"/>
      <c r="L21" s="395"/>
      <c r="M21" s="396"/>
    </row>
    <row r="22" spans="2:16" ht="15" customHeight="1" x14ac:dyDescent="0.25">
      <c r="B22" s="394"/>
      <c r="C22" s="395"/>
      <c r="D22" s="395"/>
      <c r="E22" s="395"/>
      <c r="F22" s="395"/>
      <c r="G22" s="395"/>
      <c r="H22" s="395"/>
      <c r="I22" s="395"/>
      <c r="J22" s="395"/>
      <c r="K22" s="395"/>
      <c r="L22" s="395"/>
      <c r="M22" s="396"/>
    </row>
    <row r="23" spans="2:16" ht="15.75" customHeight="1" x14ac:dyDescent="0.25">
      <c r="B23" s="394"/>
      <c r="C23" s="395"/>
      <c r="D23" s="395"/>
      <c r="E23" s="395"/>
      <c r="F23" s="395"/>
      <c r="G23" s="395"/>
      <c r="H23" s="395"/>
      <c r="I23" s="395"/>
      <c r="J23" s="395"/>
      <c r="K23" s="395"/>
      <c r="L23" s="395"/>
      <c r="M23" s="396"/>
    </row>
    <row r="24" spans="2:16" ht="51.75" customHeight="1" thickBot="1" x14ac:dyDescent="0.3">
      <c r="B24" s="394"/>
      <c r="C24" s="395"/>
      <c r="D24" s="395"/>
      <c r="E24" s="395"/>
      <c r="F24" s="395"/>
      <c r="G24" s="395"/>
      <c r="H24" s="395"/>
      <c r="I24" s="395"/>
      <c r="J24" s="395"/>
      <c r="K24" s="395"/>
      <c r="L24" s="395"/>
      <c r="M24" s="396"/>
    </row>
    <row r="25" spans="2:16" ht="31.5" customHeight="1" thickBot="1" x14ac:dyDescent="0.3">
      <c r="B25" s="299"/>
      <c r="C25" s="300"/>
      <c r="D25" s="300"/>
      <c r="E25" s="300"/>
      <c r="F25" s="300"/>
      <c r="G25" s="300"/>
      <c r="H25" s="300"/>
      <c r="I25" s="300"/>
      <c r="J25" s="300"/>
      <c r="K25" s="300"/>
      <c r="L25" s="300"/>
      <c r="M25" s="301"/>
    </row>
    <row r="26" spans="2:16" ht="15.75" customHeight="1" x14ac:dyDescent="0.25">
      <c r="B26" s="397" t="s">
        <v>9</v>
      </c>
      <c r="C26" s="399" t="s">
        <v>10</v>
      </c>
      <c r="D26" s="400"/>
      <c r="E26" s="399" t="s">
        <v>11</v>
      </c>
      <c r="F26" s="400"/>
      <c r="G26" s="400"/>
      <c r="H26" s="403"/>
      <c r="I26" s="399" t="s">
        <v>12</v>
      </c>
      <c r="J26" s="403"/>
      <c r="K26" s="399" t="s">
        <v>13</v>
      </c>
      <c r="L26" s="400"/>
      <c r="M26" s="403"/>
    </row>
    <row r="27" spans="2:16" ht="15.75" customHeight="1" thickBot="1" x14ac:dyDescent="0.3">
      <c r="B27" s="398"/>
      <c r="C27" s="401"/>
      <c r="D27" s="402"/>
      <c r="E27" s="401"/>
      <c r="F27" s="402"/>
      <c r="G27" s="402"/>
      <c r="H27" s="404"/>
      <c r="I27" s="401"/>
      <c r="J27" s="404"/>
      <c r="K27" s="401"/>
      <c r="L27" s="402"/>
      <c r="M27" s="404"/>
    </row>
    <row r="28" spans="2:16" ht="49.5" customHeight="1" x14ac:dyDescent="0.25">
      <c r="B28" s="405">
        <v>24</v>
      </c>
      <c r="C28" s="312" t="s">
        <v>14</v>
      </c>
      <c r="D28" s="313"/>
      <c r="E28" s="331" t="s">
        <v>832</v>
      </c>
      <c r="F28" s="332"/>
      <c r="G28" s="332"/>
      <c r="H28" s="333"/>
      <c r="I28" s="318" t="s">
        <v>1032</v>
      </c>
      <c r="J28" s="319"/>
      <c r="K28" s="322" t="s">
        <v>16</v>
      </c>
      <c r="L28" s="323"/>
      <c r="M28" s="324"/>
      <c r="P28">
        <v>569.15109599999994</v>
      </c>
    </row>
    <row r="29" spans="2:16" ht="57" customHeight="1" thickBot="1" x14ac:dyDescent="0.3">
      <c r="B29" s="406"/>
      <c r="C29" s="314"/>
      <c r="D29" s="315"/>
      <c r="E29" s="337"/>
      <c r="F29" s="338"/>
      <c r="G29" s="338"/>
      <c r="H29" s="339"/>
      <c r="I29" s="320"/>
      <c r="J29" s="321"/>
      <c r="K29" s="328"/>
      <c r="L29" s="329"/>
      <c r="M29" s="330"/>
    </row>
    <row r="30" spans="2:16" ht="37.5" customHeight="1" thickBot="1" x14ac:dyDescent="0.3">
      <c r="B30" s="382"/>
      <c r="C30" s="383"/>
      <c r="D30" s="383"/>
      <c r="E30" s="383"/>
      <c r="F30" s="383"/>
      <c r="G30" s="383"/>
      <c r="H30" s="383"/>
      <c r="I30" s="383"/>
      <c r="J30" s="383"/>
      <c r="K30" s="383"/>
      <c r="L30" s="383"/>
      <c r="M30" s="384"/>
    </row>
    <row r="31" spans="2:16" ht="18.75" customHeight="1" x14ac:dyDescent="0.25">
      <c r="B31" s="375" t="s">
        <v>17</v>
      </c>
      <c r="C31" s="376"/>
      <c r="D31" s="376"/>
      <c r="E31" s="377"/>
      <c r="F31" s="375" t="s">
        <v>18</v>
      </c>
      <c r="G31" s="376"/>
      <c r="H31" s="376"/>
      <c r="I31" s="377"/>
      <c r="J31" s="375" t="s">
        <v>19</v>
      </c>
      <c r="K31" s="376"/>
      <c r="L31" s="376"/>
      <c r="M31" s="377"/>
    </row>
    <row r="32" spans="2:16"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D39:E39"/>
    <mergeCell ref="B31:E32"/>
    <mergeCell ref="F31:I32"/>
    <mergeCell ref="J31:M32"/>
    <mergeCell ref="B33:E34"/>
    <mergeCell ref="F33:I34"/>
    <mergeCell ref="J33:M34"/>
  </mergeCells>
  <printOptions horizontalCentered="1" verticalCentered="1"/>
  <pageMargins left="0.25" right="0" top="0" bottom="0" header="0" footer="0"/>
  <pageSetup paperSize="9" scale="64" orientation="portrait" r:id="rId1"/>
  <colBreaks count="1" manualBreakCount="1">
    <brk id="13" max="1048575" man="1"/>
  </colBreaks>
  <drawing r:id="rId2"/>
  <legacyDrawing r:id="rId3"/>
  <oleObjects>
    <mc:AlternateContent xmlns:mc="http://schemas.openxmlformats.org/markup-compatibility/2006">
      <mc:Choice Requires="x14">
        <oleObject progId="PBrush" shapeId="1538053"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538053" r:id="rId4"/>
      </mc:Fallback>
    </mc:AlternateContent>
  </oleObjects>
  <mc:AlternateContent xmlns:mc="http://schemas.openxmlformats.org/markup-compatibility/2006">
    <mc:Choice Requires="x14">
      <controls>
        <mc:AlternateContent xmlns:mc="http://schemas.openxmlformats.org/markup-compatibility/2006">
          <mc:Choice Requires="x14">
            <control shapeId="1538049" r:id="rId6" name="Check Box 1">
              <controlPr defaultSize="0" autoFill="0" autoLine="0" autoPict="0">
                <anchor moveWithCells="1">
                  <from>
                    <xdr:col>2</xdr:col>
                    <xdr:colOff>476250</xdr:colOff>
                    <xdr:row>34</xdr:row>
                    <xdr:rowOff>47625</xdr:rowOff>
                  </from>
                  <to>
                    <xdr:col>3</xdr:col>
                    <xdr:colOff>152400</xdr:colOff>
                    <xdr:row>34</xdr:row>
                    <xdr:rowOff>247650</xdr:rowOff>
                  </to>
                </anchor>
              </controlPr>
            </control>
          </mc:Choice>
        </mc:AlternateContent>
        <mc:AlternateContent xmlns:mc="http://schemas.openxmlformats.org/markup-compatibility/2006">
          <mc:Choice Requires="x14">
            <control shapeId="1538050"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1538051" r:id="rId8" name="Check Box 3">
              <controlPr defaultSize="0" autoFill="0" autoLine="0" autoPict="0">
                <anchor moveWithCells="1">
                  <from>
                    <xdr:col>7</xdr:col>
                    <xdr:colOff>1104900</xdr:colOff>
                    <xdr:row>34</xdr:row>
                    <xdr:rowOff>57150</xdr:rowOff>
                  </from>
                  <to>
                    <xdr:col>8</xdr:col>
                    <xdr:colOff>76200</xdr:colOff>
                    <xdr:row>34</xdr:row>
                    <xdr:rowOff>228600</xdr:rowOff>
                  </to>
                </anchor>
              </controlPr>
            </control>
          </mc:Choice>
        </mc:AlternateContent>
        <mc:AlternateContent xmlns:mc="http://schemas.openxmlformats.org/markup-compatibility/2006">
          <mc:Choice Requires="x14">
            <control shapeId="1538052" r:id="rId9" name="Check Box 4">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1538054" r:id="rId10" name="Check Box 6">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9" tint="-0.249977111117893"/>
  </sheetPr>
  <dimension ref="B1:AU45"/>
  <sheetViews>
    <sheetView rightToLeft="1" view="pageBreakPreview" topLeftCell="A7" zoomScale="10" zoomScaleNormal="100" zoomScaleSheetLayoutView="10" workbookViewId="0">
      <selection activeCell="A41" sqref="A41:XFD41"/>
    </sheetView>
  </sheetViews>
  <sheetFormatPr defaultRowHeight="23.25" x14ac:dyDescent="0.35"/>
  <cols>
    <col min="2" max="2" width="25.7109375" customWidth="1"/>
    <col min="3" max="3" width="32" customWidth="1"/>
    <col min="4" max="4" width="20.42578125" customWidth="1"/>
    <col min="5" max="5" width="44.5703125" customWidth="1"/>
    <col min="6" max="6" width="75" style="5" customWidth="1"/>
    <col min="7" max="7" width="156.5703125"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1027</v>
      </c>
      <c r="H2" s="520"/>
      <c r="I2" s="520"/>
      <c r="J2" s="520"/>
      <c r="K2" s="520"/>
      <c r="L2" s="440"/>
      <c r="M2" s="440"/>
      <c r="N2" s="440"/>
    </row>
    <row r="3" spans="2:47" ht="360.75" customHeight="1" thickBot="1" x14ac:dyDescent="0.3">
      <c r="B3" s="441"/>
      <c r="C3" s="441"/>
      <c r="D3" s="441"/>
      <c r="E3" s="441"/>
      <c r="F3" s="441"/>
      <c r="G3" s="521"/>
      <c r="H3" s="521"/>
      <c r="I3" s="521"/>
      <c r="J3" s="521"/>
      <c r="K3" s="521"/>
      <c r="L3" s="441"/>
      <c r="M3" s="441"/>
      <c r="N3" s="441"/>
    </row>
    <row r="4" spans="2:47" ht="225.75" customHeight="1" thickBot="1" x14ac:dyDescent="0.3">
      <c r="B4" s="522" t="s">
        <v>830</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135.7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165.75" customHeight="1" thickBot="1" x14ac:dyDescent="1.1499999999999999">
      <c r="B6" s="174" t="s">
        <v>9</v>
      </c>
      <c r="C6" s="434" t="s">
        <v>11</v>
      </c>
      <c r="D6" s="435"/>
      <c r="E6" s="435"/>
      <c r="F6" s="435"/>
      <c r="G6" s="436"/>
      <c r="H6" s="174" t="s">
        <v>122</v>
      </c>
      <c r="I6" s="174" t="s">
        <v>23</v>
      </c>
      <c r="J6" s="174" t="s">
        <v>24</v>
      </c>
      <c r="K6" s="174" t="s">
        <v>121</v>
      </c>
      <c r="L6" s="174" t="s">
        <v>183</v>
      </c>
      <c r="M6" s="174" t="s">
        <v>181</v>
      </c>
      <c r="N6" s="174" t="s">
        <v>124</v>
      </c>
    </row>
    <row r="7" spans="2:47" s="36" customFormat="1" ht="150" customHeight="1" thickBot="1" x14ac:dyDescent="1.1000000000000001">
      <c r="B7" s="42">
        <v>1</v>
      </c>
      <c r="C7" s="555" t="s">
        <v>999</v>
      </c>
      <c r="D7" s="492" t="s">
        <v>655</v>
      </c>
      <c r="E7" s="493"/>
      <c r="F7" s="493"/>
      <c r="G7" s="171" t="s">
        <v>76</v>
      </c>
      <c r="H7" s="45">
        <v>1.22</v>
      </c>
      <c r="I7" s="72">
        <v>1</v>
      </c>
      <c r="J7" s="70">
        <v>5486</v>
      </c>
      <c r="K7" s="70">
        <v>5486</v>
      </c>
      <c r="L7" s="99">
        <f>2*0.21*0.3+0.154*0.21</f>
        <v>0.15834000000000001</v>
      </c>
      <c r="M7" s="88">
        <f>ROUNDUP(H7*K7/1000,1)</f>
        <v>6.6999999999999993</v>
      </c>
      <c r="N7" s="40">
        <f t="shared" ref="N7:N10" si="0">M7*I7-L7*I7</f>
        <v>6.5416599999999994</v>
      </c>
    </row>
    <row r="8" spans="2:47" s="36" customFormat="1" ht="150" customHeight="1" thickBot="1" x14ac:dyDescent="1.1000000000000001">
      <c r="B8" s="42">
        <v>2</v>
      </c>
      <c r="C8" s="556"/>
      <c r="D8" s="492" t="s">
        <v>652</v>
      </c>
      <c r="E8" s="493"/>
      <c r="F8" s="493"/>
      <c r="G8" s="171" t="s">
        <v>76</v>
      </c>
      <c r="H8" s="45">
        <v>1.22</v>
      </c>
      <c r="I8" s="72">
        <v>1</v>
      </c>
      <c r="J8" s="70">
        <v>5486</v>
      </c>
      <c r="K8" s="70">
        <v>5486</v>
      </c>
      <c r="L8" s="99">
        <f>L7*0.5</f>
        <v>7.9170000000000004E-2</v>
      </c>
      <c r="M8" s="88">
        <f>ROUNDUP(H8*K8/1000,1)</f>
        <v>6.6999999999999993</v>
      </c>
      <c r="N8" s="40">
        <f t="shared" si="0"/>
        <v>6.6208299999999989</v>
      </c>
    </row>
    <row r="9" spans="2:47" s="36" customFormat="1" ht="150" customHeight="1" thickBot="1" x14ac:dyDescent="1.1000000000000001">
      <c r="B9" s="42">
        <v>3</v>
      </c>
      <c r="C9" s="556"/>
      <c r="D9" s="492" t="s">
        <v>1000</v>
      </c>
      <c r="E9" s="493"/>
      <c r="F9" s="493"/>
      <c r="G9" s="173" t="s">
        <v>35</v>
      </c>
      <c r="H9" s="102">
        <v>0.94399999999999995</v>
      </c>
      <c r="I9" s="72">
        <v>2</v>
      </c>
      <c r="J9" s="70">
        <v>2948</v>
      </c>
      <c r="K9" s="70">
        <v>2771</v>
      </c>
      <c r="L9" s="46">
        <v>0</v>
      </c>
      <c r="M9" s="88">
        <f>ROUNDUP(H9*K9/1000,1)</f>
        <v>2.7</v>
      </c>
      <c r="N9" s="40">
        <f t="shared" si="0"/>
        <v>5.4</v>
      </c>
    </row>
    <row r="10" spans="2:47" s="36" customFormat="1" ht="150" customHeight="1" thickBot="1" x14ac:dyDescent="1.1000000000000001">
      <c r="B10" s="42">
        <v>4</v>
      </c>
      <c r="C10" s="556"/>
      <c r="D10" s="492" t="s">
        <v>1001</v>
      </c>
      <c r="E10" s="493"/>
      <c r="F10" s="493"/>
      <c r="G10" s="173" t="s">
        <v>35</v>
      </c>
      <c r="H10" s="102">
        <v>0.94399999999999995</v>
      </c>
      <c r="I10" s="72">
        <v>1</v>
      </c>
      <c r="J10" s="70">
        <v>1629</v>
      </c>
      <c r="K10" s="70">
        <v>1629</v>
      </c>
      <c r="L10" s="46">
        <v>0</v>
      </c>
      <c r="M10" s="88">
        <f>ROUNDUP(H10*K10/1000,1)</f>
        <v>1.6</v>
      </c>
      <c r="N10" s="40">
        <f t="shared" si="0"/>
        <v>1.6</v>
      </c>
    </row>
    <row r="11" spans="2:47" s="96" customFormat="1" ht="174.95" customHeight="1" thickBot="1" x14ac:dyDescent="1.3">
      <c r="B11" s="42">
        <v>5</v>
      </c>
      <c r="C11" s="551" t="s">
        <v>1002</v>
      </c>
      <c r="D11" s="489"/>
      <c r="E11" s="489"/>
      <c r="F11" s="490"/>
      <c r="G11" s="173" t="s">
        <v>27</v>
      </c>
      <c r="H11" s="45">
        <v>1.8280000000000001</v>
      </c>
      <c r="I11" s="72">
        <v>1</v>
      </c>
      <c r="J11" s="100">
        <v>6096</v>
      </c>
      <c r="K11" s="100">
        <v>6096</v>
      </c>
      <c r="L11" s="46">
        <v>0.16320000000000001</v>
      </c>
      <c r="M11" s="98">
        <f>K11*H11/1000</f>
        <v>11.143488000000001</v>
      </c>
      <c r="N11" s="40">
        <f>M11*I11-L11</f>
        <v>10.980288000000002</v>
      </c>
    </row>
    <row r="12" spans="2:47" s="96" customFormat="1" ht="174.95" customHeight="1" thickBot="1" x14ac:dyDescent="1.3">
      <c r="B12" s="42">
        <v>6</v>
      </c>
      <c r="C12" s="551" t="s">
        <v>1003</v>
      </c>
      <c r="D12" s="489"/>
      <c r="E12" s="489"/>
      <c r="F12" s="490"/>
      <c r="G12" s="173" t="s">
        <v>27</v>
      </c>
      <c r="H12" s="45">
        <v>1.8280000000000001</v>
      </c>
      <c r="I12" s="72">
        <v>1</v>
      </c>
      <c r="J12" s="100">
        <v>6096</v>
      </c>
      <c r="K12" s="100">
        <v>6096</v>
      </c>
      <c r="L12" s="46">
        <v>0.42349999999999999</v>
      </c>
      <c r="M12" s="98">
        <f>K12*H12/1000</f>
        <v>11.143488000000001</v>
      </c>
      <c r="N12" s="40">
        <f>M12*I12-L12</f>
        <v>10.719988000000001</v>
      </c>
    </row>
    <row r="13" spans="2:47" s="96" customFormat="1" ht="135" customHeight="1" thickBot="1" x14ac:dyDescent="1.3">
      <c r="B13" s="42">
        <v>7</v>
      </c>
      <c r="C13" s="488" t="s">
        <v>648</v>
      </c>
      <c r="D13" s="489"/>
      <c r="E13" s="489"/>
      <c r="F13" s="490"/>
      <c r="G13" s="173" t="s">
        <v>35</v>
      </c>
      <c r="H13" s="102">
        <v>0.94399999999999995</v>
      </c>
      <c r="I13" s="72">
        <v>3</v>
      </c>
      <c r="J13" s="100">
        <v>2402</v>
      </c>
      <c r="K13" s="100">
        <v>2251</v>
      </c>
      <c r="L13" s="99">
        <v>0</v>
      </c>
      <c r="M13" s="98">
        <f>H13*K13/1000</f>
        <v>2.1249440000000002</v>
      </c>
      <c r="N13" s="40">
        <f>M13*I13-L13*I13</f>
        <v>6.3748320000000005</v>
      </c>
    </row>
    <row r="14" spans="2:47" s="96" customFormat="1" ht="135" customHeight="1" thickBot="1" x14ac:dyDescent="1.3">
      <c r="B14" s="42">
        <v>8</v>
      </c>
      <c r="C14" s="488" t="s">
        <v>647</v>
      </c>
      <c r="D14" s="489"/>
      <c r="E14" s="489"/>
      <c r="F14" s="490"/>
      <c r="G14" s="173" t="s">
        <v>35</v>
      </c>
      <c r="H14" s="102">
        <v>0.94399999999999995</v>
      </c>
      <c r="I14" s="72">
        <v>3</v>
      </c>
      <c r="J14" s="100">
        <v>1510</v>
      </c>
      <c r="K14" s="100">
        <v>1510</v>
      </c>
      <c r="L14" s="99">
        <v>0</v>
      </c>
      <c r="M14" s="98">
        <f>H14*K14/1000</f>
        <v>1.4254399999999998</v>
      </c>
      <c r="N14" s="40">
        <f>M14*I14-L14*I14</f>
        <v>4.2763199999999992</v>
      </c>
    </row>
    <row r="15" spans="2:47" s="96" customFormat="1" ht="135" customHeight="1" thickBot="1" x14ac:dyDescent="1.3">
      <c r="B15" s="42">
        <v>9</v>
      </c>
      <c r="C15" s="488" t="s">
        <v>656</v>
      </c>
      <c r="D15" s="489"/>
      <c r="E15" s="489"/>
      <c r="F15" s="490"/>
      <c r="G15" s="173" t="s">
        <v>76</v>
      </c>
      <c r="H15" s="102">
        <v>1.22</v>
      </c>
      <c r="I15" s="72">
        <v>1</v>
      </c>
      <c r="J15" s="100">
        <v>7829</v>
      </c>
      <c r="K15" s="100">
        <v>7829</v>
      </c>
      <c r="L15" s="99">
        <v>0.252</v>
      </c>
      <c r="M15" s="98">
        <f t="shared" ref="M15:M25" si="1">H15*K15/1000</f>
        <v>9.55138</v>
      </c>
      <c r="N15" s="40">
        <f t="shared" ref="N15:N39" si="2">M15*I15-L15*I15</f>
        <v>9.2993799999999993</v>
      </c>
    </row>
    <row r="16" spans="2:47" s="96" customFormat="1" ht="135" customHeight="1" thickBot="1" x14ac:dyDescent="1.3">
      <c r="B16" s="42">
        <v>10</v>
      </c>
      <c r="C16" s="488" t="s">
        <v>653</v>
      </c>
      <c r="D16" s="489"/>
      <c r="E16" s="489"/>
      <c r="F16" s="490"/>
      <c r="G16" s="173" t="s">
        <v>76</v>
      </c>
      <c r="H16" s="102">
        <v>1.22</v>
      </c>
      <c r="I16" s="72">
        <v>1</v>
      </c>
      <c r="J16" s="100">
        <v>7829</v>
      </c>
      <c r="K16" s="100">
        <v>7829</v>
      </c>
      <c r="L16" s="99">
        <v>0.252</v>
      </c>
      <c r="M16" s="98">
        <f t="shared" si="1"/>
        <v>9.55138</v>
      </c>
      <c r="N16" s="40">
        <f t="shared" si="2"/>
        <v>9.2993799999999993</v>
      </c>
    </row>
    <row r="17" spans="2:14" s="36" customFormat="1" ht="150" customHeight="1" thickBot="1" x14ac:dyDescent="1.1000000000000001">
      <c r="B17" s="42">
        <v>11</v>
      </c>
      <c r="C17" s="555" t="s">
        <v>1004</v>
      </c>
      <c r="D17" s="492" t="s">
        <v>1005</v>
      </c>
      <c r="E17" s="493"/>
      <c r="F17" s="493"/>
      <c r="G17" s="171" t="s">
        <v>76</v>
      </c>
      <c r="H17" s="45">
        <v>1.22</v>
      </c>
      <c r="I17" s="72">
        <v>1</v>
      </c>
      <c r="J17" s="70">
        <v>4586</v>
      </c>
      <c r="K17" s="70">
        <v>4586</v>
      </c>
      <c r="L17" s="99">
        <f>2*0.21*0.3+0.154*0.21</f>
        <v>0.15834000000000001</v>
      </c>
      <c r="M17" s="88">
        <f>ROUNDUP(H17*K17/1000,1)</f>
        <v>5.6</v>
      </c>
      <c r="N17" s="40">
        <f t="shared" si="2"/>
        <v>5.4416599999999997</v>
      </c>
    </row>
    <row r="18" spans="2:14" s="36" customFormat="1" ht="150" customHeight="1" thickBot="1" x14ac:dyDescent="1.1000000000000001">
      <c r="B18" s="42">
        <v>12</v>
      </c>
      <c r="C18" s="556"/>
      <c r="D18" s="492" t="s">
        <v>1006</v>
      </c>
      <c r="E18" s="493"/>
      <c r="F18" s="493"/>
      <c r="G18" s="171" t="s">
        <v>76</v>
      </c>
      <c r="H18" s="45">
        <v>1.22</v>
      </c>
      <c r="I18" s="72">
        <v>1</v>
      </c>
      <c r="J18" s="70">
        <v>4586</v>
      </c>
      <c r="K18" s="70">
        <v>4586</v>
      </c>
      <c r="L18" s="99">
        <v>0.126</v>
      </c>
      <c r="M18" s="88">
        <f>ROUNDUP(H18*K18/1000,1)</f>
        <v>5.6</v>
      </c>
      <c r="N18" s="40">
        <f t="shared" si="2"/>
        <v>5.4739999999999993</v>
      </c>
    </row>
    <row r="19" spans="2:14" s="36" customFormat="1" ht="150" customHeight="1" thickBot="1" x14ac:dyDescent="1.1000000000000001">
      <c r="B19" s="42">
        <v>13</v>
      </c>
      <c r="C19" s="556"/>
      <c r="D19" s="492" t="s">
        <v>1007</v>
      </c>
      <c r="E19" s="493"/>
      <c r="F19" s="493"/>
      <c r="G19" s="173" t="s">
        <v>35</v>
      </c>
      <c r="H19" s="102">
        <v>0.94399999999999995</v>
      </c>
      <c r="I19" s="72">
        <v>1</v>
      </c>
      <c r="J19" s="70">
        <v>2948</v>
      </c>
      <c r="K19" s="70">
        <v>2771</v>
      </c>
      <c r="L19" s="46">
        <v>0</v>
      </c>
      <c r="M19" s="88">
        <f>ROUNDUP(H19*K19/1000,1)</f>
        <v>2.7</v>
      </c>
      <c r="N19" s="40">
        <f t="shared" si="2"/>
        <v>2.7</v>
      </c>
    </row>
    <row r="20" spans="2:14" s="36" customFormat="1" ht="150" customHeight="1" thickBot="1" x14ac:dyDescent="1.1000000000000001">
      <c r="B20" s="42">
        <v>14</v>
      </c>
      <c r="C20" s="556"/>
      <c r="D20" s="492" t="s">
        <v>1008</v>
      </c>
      <c r="E20" s="493"/>
      <c r="F20" s="493"/>
      <c r="G20" s="173" t="s">
        <v>35</v>
      </c>
      <c r="H20" s="102">
        <v>0.94399999999999995</v>
      </c>
      <c r="I20" s="72">
        <v>1</v>
      </c>
      <c r="J20" s="70">
        <v>2593</v>
      </c>
      <c r="K20" s="70">
        <v>2411</v>
      </c>
      <c r="L20" s="46">
        <v>0</v>
      </c>
      <c r="M20" s="88">
        <f>ROUNDUP(H20*K20/1000,1)</f>
        <v>2.3000000000000003</v>
      </c>
      <c r="N20" s="40">
        <f t="shared" si="2"/>
        <v>2.3000000000000003</v>
      </c>
    </row>
    <row r="21" spans="2:14" s="36" customFormat="1" ht="150" customHeight="1" thickBot="1" x14ac:dyDescent="1.1000000000000001">
      <c r="B21" s="42">
        <v>15</v>
      </c>
      <c r="C21" s="556"/>
      <c r="D21" s="492" t="s">
        <v>1009</v>
      </c>
      <c r="E21" s="493"/>
      <c r="F21" s="493"/>
      <c r="G21" s="173" t="s">
        <v>35</v>
      </c>
      <c r="H21" s="102">
        <v>0.94399999999999995</v>
      </c>
      <c r="I21" s="72">
        <v>1</v>
      </c>
      <c r="J21" s="70">
        <v>1629</v>
      </c>
      <c r="K21" s="70">
        <v>1629</v>
      </c>
      <c r="L21" s="46">
        <v>0</v>
      </c>
      <c r="M21" s="88">
        <f>ROUNDUP(H21*K21/1000,1)</f>
        <v>1.6</v>
      </c>
      <c r="N21" s="40">
        <f t="shared" si="2"/>
        <v>1.6</v>
      </c>
    </row>
    <row r="22" spans="2:14" s="96" customFormat="1" ht="150" customHeight="1" thickBot="1" x14ac:dyDescent="1.3">
      <c r="B22" s="42">
        <v>16</v>
      </c>
      <c r="C22" s="565" t="s">
        <v>1010</v>
      </c>
      <c r="D22" s="570" t="s">
        <v>1011</v>
      </c>
      <c r="E22" s="570"/>
      <c r="F22" s="570"/>
      <c r="G22" s="173" t="s">
        <v>76</v>
      </c>
      <c r="H22" s="102">
        <v>1.22</v>
      </c>
      <c r="I22" s="72">
        <v>1</v>
      </c>
      <c r="J22" s="100">
        <v>5486</v>
      </c>
      <c r="K22" s="100">
        <v>5486</v>
      </c>
      <c r="L22" s="99">
        <f>2*0.21*0.3+0.154*0.21</f>
        <v>0.15834000000000001</v>
      </c>
      <c r="M22" s="98">
        <f t="shared" si="1"/>
        <v>6.69292</v>
      </c>
      <c r="N22" s="88">
        <f t="shared" si="2"/>
        <v>6.5345800000000001</v>
      </c>
    </row>
    <row r="23" spans="2:14" s="96" customFormat="1" ht="150" customHeight="1" thickBot="1" x14ac:dyDescent="1.3">
      <c r="B23" s="42">
        <v>17</v>
      </c>
      <c r="C23" s="566"/>
      <c r="D23" s="488" t="s">
        <v>1012</v>
      </c>
      <c r="E23" s="489"/>
      <c r="F23" s="490"/>
      <c r="G23" s="173" t="s">
        <v>76</v>
      </c>
      <c r="H23" s="102">
        <v>1.22</v>
      </c>
      <c r="I23" s="72">
        <v>1</v>
      </c>
      <c r="J23" s="100">
        <v>5486</v>
      </c>
      <c r="K23" s="100">
        <v>5486</v>
      </c>
      <c r="L23" s="99">
        <v>0.126</v>
      </c>
      <c r="M23" s="98">
        <f t="shared" si="1"/>
        <v>6.69292</v>
      </c>
      <c r="N23" s="88">
        <f t="shared" si="2"/>
        <v>6.5669199999999996</v>
      </c>
    </row>
    <row r="24" spans="2:14" s="96" customFormat="1" ht="150" customHeight="1" thickBot="1" x14ac:dyDescent="1.3">
      <c r="B24" s="42">
        <v>18</v>
      </c>
      <c r="C24" s="566"/>
      <c r="D24" s="488" t="s">
        <v>1013</v>
      </c>
      <c r="E24" s="489"/>
      <c r="F24" s="490"/>
      <c r="G24" s="173" t="s">
        <v>35</v>
      </c>
      <c r="H24" s="102">
        <v>0.94399999999999995</v>
      </c>
      <c r="I24" s="72">
        <v>2</v>
      </c>
      <c r="J24" s="100">
        <v>2948</v>
      </c>
      <c r="K24" s="100">
        <v>2771</v>
      </c>
      <c r="L24" s="99">
        <v>0</v>
      </c>
      <c r="M24" s="98">
        <f t="shared" si="1"/>
        <v>2.6158239999999999</v>
      </c>
      <c r="N24" s="88">
        <f t="shared" si="2"/>
        <v>5.2316479999999999</v>
      </c>
    </row>
    <row r="25" spans="2:14" s="96" customFormat="1" ht="150" customHeight="1" thickBot="1" x14ac:dyDescent="1.3">
      <c r="B25" s="42">
        <v>19</v>
      </c>
      <c r="C25" s="569"/>
      <c r="D25" s="488" t="s">
        <v>1014</v>
      </c>
      <c r="E25" s="489"/>
      <c r="F25" s="490"/>
      <c r="G25" s="173" t="s">
        <v>35</v>
      </c>
      <c r="H25" s="102">
        <v>0.94399999999999995</v>
      </c>
      <c r="I25" s="72">
        <v>1</v>
      </c>
      <c r="J25" s="100">
        <v>1629</v>
      </c>
      <c r="K25" s="100">
        <v>1629</v>
      </c>
      <c r="L25" s="99">
        <v>0</v>
      </c>
      <c r="M25" s="98">
        <f t="shared" si="1"/>
        <v>1.5377759999999998</v>
      </c>
      <c r="N25" s="88">
        <f t="shared" si="2"/>
        <v>1.5377759999999998</v>
      </c>
    </row>
    <row r="26" spans="2:14" s="36" customFormat="1" ht="232.5" customHeight="1" thickBot="1" x14ac:dyDescent="1.1000000000000001">
      <c r="B26" s="42">
        <v>20</v>
      </c>
      <c r="C26" s="567" t="s">
        <v>1015</v>
      </c>
      <c r="D26" s="492" t="s">
        <v>1011</v>
      </c>
      <c r="E26" s="493"/>
      <c r="F26" s="493"/>
      <c r="G26" s="171" t="s">
        <v>76</v>
      </c>
      <c r="H26" s="45">
        <v>1.22</v>
      </c>
      <c r="I26" s="72">
        <v>1</v>
      </c>
      <c r="J26" s="70">
        <v>5486</v>
      </c>
      <c r="K26" s="70">
        <v>5486</v>
      </c>
      <c r="L26" s="46">
        <v>0.15834000000000001</v>
      </c>
      <c r="M26" s="88">
        <f>ROUNDUP(H26*K26/1000,1)</f>
        <v>6.6999999999999993</v>
      </c>
      <c r="N26" s="40">
        <f t="shared" si="2"/>
        <v>6.5416599999999994</v>
      </c>
    </row>
    <row r="27" spans="2:14" s="36" customFormat="1" ht="225" customHeight="1" thickBot="1" x14ac:dyDescent="1.1000000000000001">
      <c r="B27" s="42">
        <v>21</v>
      </c>
      <c r="C27" s="568"/>
      <c r="D27" s="492" t="s">
        <v>1012</v>
      </c>
      <c r="E27" s="493"/>
      <c r="F27" s="493"/>
      <c r="G27" s="171" t="s">
        <v>76</v>
      </c>
      <c r="H27" s="45">
        <v>1.22</v>
      </c>
      <c r="I27" s="72">
        <v>1</v>
      </c>
      <c r="J27" s="70">
        <v>5486</v>
      </c>
      <c r="K27" s="70">
        <v>5486</v>
      </c>
      <c r="L27" s="46">
        <v>0.126</v>
      </c>
      <c r="M27" s="88">
        <f>ROUNDUP(H27*K27/1000,1)</f>
        <v>6.6999999999999993</v>
      </c>
      <c r="N27" s="40">
        <f t="shared" si="2"/>
        <v>6.573999999999999</v>
      </c>
    </row>
    <row r="28" spans="2:14" s="96" customFormat="1" ht="150" customHeight="1" thickBot="1" x14ac:dyDescent="1.3">
      <c r="B28" s="42">
        <v>22</v>
      </c>
      <c r="C28" s="565" t="s">
        <v>1016</v>
      </c>
      <c r="D28" s="570" t="s">
        <v>1011</v>
      </c>
      <c r="E28" s="570"/>
      <c r="F28" s="570"/>
      <c r="G28" s="173" t="s">
        <v>76</v>
      </c>
      <c r="H28" s="102">
        <v>1.22</v>
      </c>
      <c r="I28" s="72">
        <v>1</v>
      </c>
      <c r="J28" s="100">
        <v>5486</v>
      </c>
      <c r="K28" s="100">
        <v>5486</v>
      </c>
      <c r="L28" s="99">
        <f>2*0.21*0.3+0.154*0.21</f>
        <v>0.15834000000000001</v>
      </c>
      <c r="M28" s="98">
        <f t="shared" ref="M28:M39" si="3">H28*K28/1000</f>
        <v>6.69292</v>
      </c>
      <c r="N28" s="88">
        <f t="shared" si="2"/>
        <v>6.5345800000000001</v>
      </c>
    </row>
    <row r="29" spans="2:14" s="96" customFormat="1" ht="150" customHeight="1" thickBot="1" x14ac:dyDescent="1.3">
      <c r="B29" s="42">
        <v>23</v>
      </c>
      <c r="C29" s="566"/>
      <c r="D29" s="488" t="s">
        <v>1012</v>
      </c>
      <c r="E29" s="489"/>
      <c r="F29" s="490"/>
      <c r="G29" s="173" t="s">
        <v>76</v>
      </c>
      <c r="H29" s="102">
        <v>1.22</v>
      </c>
      <c r="I29" s="72">
        <v>1</v>
      </c>
      <c r="J29" s="100">
        <v>5486</v>
      </c>
      <c r="K29" s="100">
        <v>5486</v>
      </c>
      <c r="L29" s="99">
        <v>0.126</v>
      </c>
      <c r="M29" s="98">
        <f t="shared" si="3"/>
        <v>6.69292</v>
      </c>
      <c r="N29" s="88">
        <f t="shared" si="2"/>
        <v>6.5669199999999996</v>
      </c>
    </row>
    <row r="30" spans="2:14" s="96" customFormat="1" ht="150" customHeight="1" thickBot="1" x14ac:dyDescent="1.3">
      <c r="B30" s="42">
        <v>24</v>
      </c>
      <c r="C30" s="566"/>
      <c r="D30" s="488" t="s">
        <v>1017</v>
      </c>
      <c r="E30" s="489"/>
      <c r="F30" s="490"/>
      <c r="G30" s="173" t="s">
        <v>35</v>
      </c>
      <c r="H30" s="102">
        <v>0.94399999999999995</v>
      </c>
      <c r="I30" s="72">
        <v>2</v>
      </c>
      <c r="J30" s="100">
        <v>2948</v>
      </c>
      <c r="K30" s="100">
        <v>2771</v>
      </c>
      <c r="L30" s="99">
        <v>0</v>
      </c>
      <c r="M30" s="98">
        <f t="shared" si="3"/>
        <v>2.6158239999999999</v>
      </c>
      <c r="N30" s="88">
        <f t="shared" si="2"/>
        <v>5.2316479999999999</v>
      </c>
    </row>
    <row r="31" spans="2:14" s="96" customFormat="1" ht="150" customHeight="1" thickBot="1" x14ac:dyDescent="1.3">
      <c r="B31" s="42">
        <v>25</v>
      </c>
      <c r="C31" s="569"/>
      <c r="D31" s="488" t="s">
        <v>1018</v>
      </c>
      <c r="E31" s="489"/>
      <c r="F31" s="490"/>
      <c r="G31" s="173" t="s">
        <v>35</v>
      </c>
      <c r="H31" s="102">
        <v>0.94399999999999995</v>
      </c>
      <c r="I31" s="72">
        <v>1</v>
      </c>
      <c r="J31" s="100">
        <v>1629</v>
      </c>
      <c r="K31" s="100">
        <v>1629</v>
      </c>
      <c r="L31" s="99">
        <v>0</v>
      </c>
      <c r="M31" s="98">
        <f t="shared" si="3"/>
        <v>1.5377759999999998</v>
      </c>
      <c r="N31" s="88">
        <f t="shared" si="2"/>
        <v>1.5377759999999998</v>
      </c>
    </row>
    <row r="32" spans="2:14" s="36" customFormat="1" ht="135" customHeight="1" thickBot="1" x14ac:dyDescent="1.1000000000000001">
      <c r="B32" s="42">
        <v>26</v>
      </c>
      <c r="C32" s="492" t="s">
        <v>203</v>
      </c>
      <c r="D32" s="493"/>
      <c r="E32" s="493"/>
      <c r="F32" s="494"/>
      <c r="G32" s="171" t="s">
        <v>182</v>
      </c>
      <c r="H32" s="45">
        <v>1.254</v>
      </c>
      <c r="I32" s="72">
        <v>6</v>
      </c>
      <c r="J32" s="70">
        <v>5460</v>
      </c>
      <c r="K32" s="70">
        <v>5460</v>
      </c>
      <c r="L32" s="46">
        <f>0.25*0.165</f>
        <v>4.1250000000000002E-2</v>
      </c>
      <c r="M32" s="40">
        <f>ROUNDUP(H32*K32/1000,2)</f>
        <v>6.85</v>
      </c>
      <c r="N32" s="40">
        <f t="shared" si="2"/>
        <v>40.852499999999992</v>
      </c>
    </row>
    <row r="33" spans="2:18" s="36" customFormat="1" ht="135" customHeight="1" thickBot="1" x14ac:dyDescent="1.1000000000000001">
      <c r="B33" s="42">
        <v>27</v>
      </c>
      <c r="C33" s="492" t="s">
        <v>516</v>
      </c>
      <c r="D33" s="493"/>
      <c r="E33" s="493"/>
      <c r="F33" s="494"/>
      <c r="G33" s="171" t="s">
        <v>914</v>
      </c>
      <c r="H33" s="45">
        <v>0.38119999999999998</v>
      </c>
      <c r="I33" s="72">
        <v>6</v>
      </c>
      <c r="J33" s="131" t="s">
        <v>514</v>
      </c>
      <c r="K33" s="131" t="s">
        <v>514</v>
      </c>
      <c r="L33" s="46">
        <f>0.165*0.25</f>
        <v>4.1250000000000002E-2</v>
      </c>
      <c r="M33" s="40">
        <f>H33</f>
        <v>0.38119999999999998</v>
      </c>
      <c r="N33" s="40">
        <f t="shared" si="2"/>
        <v>2.0396999999999998</v>
      </c>
    </row>
    <row r="34" spans="2:18" s="96" customFormat="1" ht="129.94999999999999" customHeight="1" thickBot="1" x14ac:dyDescent="1.3">
      <c r="B34" s="42">
        <v>28</v>
      </c>
      <c r="C34" s="488" t="s">
        <v>1019</v>
      </c>
      <c r="D34" s="489"/>
      <c r="E34" s="489"/>
      <c r="F34" s="490"/>
      <c r="G34" s="173" t="s">
        <v>76</v>
      </c>
      <c r="H34" s="102">
        <v>1.22</v>
      </c>
      <c r="I34" s="72">
        <v>1</v>
      </c>
      <c r="J34" s="100">
        <v>7619</v>
      </c>
      <c r="K34" s="100">
        <v>7619</v>
      </c>
      <c r="L34" s="99">
        <v>0.252</v>
      </c>
      <c r="M34" s="98">
        <f t="shared" si="3"/>
        <v>9.2951800000000002</v>
      </c>
      <c r="N34" s="40">
        <f t="shared" si="2"/>
        <v>9.0431799999999996</v>
      </c>
    </row>
    <row r="35" spans="2:18" s="96" customFormat="1" ht="129.94999999999999" customHeight="1" thickBot="1" x14ac:dyDescent="1.3">
      <c r="B35" s="42">
        <v>29</v>
      </c>
      <c r="C35" s="488" t="s">
        <v>1020</v>
      </c>
      <c r="D35" s="489"/>
      <c r="E35" s="489"/>
      <c r="F35" s="490"/>
      <c r="G35" s="173" t="s">
        <v>76</v>
      </c>
      <c r="H35" s="102">
        <v>1.22</v>
      </c>
      <c r="I35" s="72">
        <v>1</v>
      </c>
      <c r="J35" s="100">
        <v>7579</v>
      </c>
      <c r="K35" s="100">
        <v>7579</v>
      </c>
      <c r="L35" s="99">
        <v>0.252</v>
      </c>
      <c r="M35" s="98">
        <f t="shared" si="3"/>
        <v>9.2463799999999985</v>
      </c>
      <c r="N35" s="40">
        <f t="shared" si="2"/>
        <v>8.9943799999999978</v>
      </c>
    </row>
    <row r="36" spans="2:18" s="96" customFormat="1" ht="129.94999999999999" customHeight="1" thickBot="1" x14ac:dyDescent="1.3">
      <c r="B36" s="42">
        <v>30</v>
      </c>
      <c r="C36" s="488" t="s">
        <v>1021</v>
      </c>
      <c r="D36" s="489"/>
      <c r="E36" s="489"/>
      <c r="F36" s="490"/>
      <c r="G36" s="173" t="s">
        <v>76</v>
      </c>
      <c r="H36" s="102">
        <v>1.22</v>
      </c>
      <c r="I36" s="72">
        <v>1</v>
      </c>
      <c r="J36" s="100">
        <v>7829</v>
      </c>
      <c r="K36" s="100">
        <v>7829</v>
      </c>
      <c r="L36" s="99">
        <v>0.252</v>
      </c>
      <c r="M36" s="98">
        <f t="shared" si="3"/>
        <v>9.55138</v>
      </c>
      <c r="N36" s="40">
        <f t="shared" si="2"/>
        <v>9.2993799999999993</v>
      </c>
    </row>
    <row r="37" spans="2:18" s="96" customFormat="1" ht="129.94999999999999" customHeight="1" thickBot="1" x14ac:dyDescent="1.3">
      <c r="B37" s="42">
        <v>31</v>
      </c>
      <c r="C37" s="488" t="s">
        <v>1022</v>
      </c>
      <c r="D37" s="489"/>
      <c r="E37" s="489"/>
      <c r="F37" s="490"/>
      <c r="G37" s="173" t="s">
        <v>76</v>
      </c>
      <c r="H37" s="102">
        <v>1.22</v>
      </c>
      <c r="I37" s="72">
        <v>1</v>
      </c>
      <c r="J37" s="100">
        <v>7619</v>
      </c>
      <c r="K37" s="100">
        <v>7619</v>
      </c>
      <c r="L37" s="99">
        <v>0.252</v>
      </c>
      <c r="M37" s="98">
        <f t="shared" si="3"/>
        <v>9.2951800000000002</v>
      </c>
      <c r="N37" s="40">
        <f t="shared" si="2"/>
        <v>9.0431799999999996</v>
      </c>
    </row>
    <row r="38" spans="2:18" s="96" customFormat="1" ht="129.94999999999999" customHeight="1" thickBot="1" x14ac:dyDescent="1.3">
      <c r="B38" s="42">
        <v>32</v>
      </c>
      <c r="C38" s="488" t="s">
        <v>1023</v>
      </c>
      <c r="D38" s="489"/>
      <c r="E38" s="489"/>
      <c r="F38" s="490"/>
      <c r="G38" s="173" t="s">
        <v>76</v>
      </c>
      <c r="H38" s="102">
        <v>1.22</v>
      </c>
      <c r="I38" s="72">
        <v>1</v>
      </c>
      <c r="J38" s="100">
        <v>7579</v>
      </c>
      <c r="K38" s="100">
        <v>7579</v>
      </c>
      <c r="L38" s="99">
        <v>0.252</v>
      </c>
      <c r="M38" s="98">
        <f t="shared" si="3"/>
        <v>9.2463799999999985</v>
      </c>
      <c r="N38" s="40">
        <f t="shared" si="2"/>
        <v>8.9943799999999978</v>
      </c>
    </row>
    <row r="39" spans="2:18" s="96" customFormat="1" ht="129.94999999999999" customHeight="1" thickBot="1" x14ac:dyDescent="1.3">
      <c r="B39" s="42">
        <v>33</v>
      </c>
      <c r="C39" s="488" t="s">
        <v>1024</v>
      </c>
      <c r="D39" s="489"/>
      <c r="E39" s="489"/>
      <c r="F39" s="490"/>
      <c r="G39" s="173" t="s">
        <v>76</v>
      </c>
      <c r="H39" s="102">
        <v>1.22</v>
      </c>
      <c r="I39" s="72">
        <v>1</v>
      </c>
      <c r="J39" s="100">
        <v>7829</v>
      </c>
      <c r="K39" s="100">
        <v>7829</v>
      </c>
      <c r="L39" s="99">
        <v>0.252</v>
      </c>
      <c r="M39" s="98">
        <f t="shared" si="3"/>
        <v>9.55138</v>
      </c>
      <c r="N39" s="40">
        <f t="shared" si="2"/>
        <v>9.2993799999999993</v>
      </c>
    </row>
    <row r="40" spans="2:18" s="50" customFormat="1" ht="124.5" customHeight="1" thickBot="1" x14ac:dyDescent="1.1000000000000001">
      <c r="B40" s="458" t="s">
        <v>30</v>
      </c>
      <c r="C40" s="459"/>
      <c r="D40" s="459"/>
      <c r="E40" s="459"/>
      <c r="F40" s="459"/>
      <c r="G40" s="459"/>
      <c r="H40" s="459"/>
      <c r="I40" s="459"/>
      <c r="J40" s="459"/>
      <c r="K40" s="459"/>
      <c r="L40" s="459"/>
      <c r="M40" s="460"/>
      <c r="N40" s="95">
        <f>SUM(N7:N39)</f>
        <v>239.05192600000004</v>
      </c>
    </row>
    <row r="41" spans="2:18" s="50" customFormat="1" ht="131.25" customHeight="1" thickBot="1" x14ac:dyDescent="1.1000000000000001">
      <c r="B41" s="513" t="s">
        <v>53</v>
      </c>
      <c r="C41" s="513"/>
      <c r="D41" s="513"/>
      <c r="E41" s="513"/>
      <c r="F41" s="513"/>
      <c r="G41" s="513"/>
      <c r="H41" s="513"/>
      <c r="I41" s="513"/>
      <c r="J41" s="513"/>
      <c r="K41" s="513"/>
      <c r="L41" s="513"/>
      <c r="M41" s="513"/>
      <c r="N41" s="88">
        <f>ROUNDUP(N40*2,1)</f>
        <v>478.20000000000005</v>
      </c>
    </row>
    <row r="42" spans="2:18" s="172" customFormat="1" ht="174.95" customHeight="1" x14ac:dyDescent="0.25">
      <c r="B42" s="422" t="s">
        <v>320</v>
      </c>
      <c r="C42" s="422"/>
      <c r="D42" s="422"/>
      <c r="E42" s="422"/>
      <c r="F42" s="422"/>
      <c r="G42" s="422"/>
      <c r="H42" s="422"/>
      <c r="I42" s="422" t="s">
        <v>319</v>
      </c>
      <c r="J42" s="422"/>
      <c r="K42" s="422"/>
      <c r="L42" s="422"/>
      <c r="M42" s="422"/>
      <c r="N42" s="422"/>
    </row>
    <row r="43" spans="2:18" s="51" customFormat="1" ht="353.25" customHeight="1" thickBot="1" x14ac:dyDescent="1.1499999999999999">
      <c r="B43" s="423"/>
      <c r="C43" s="423"/>
      <c r="D43" s="423"/>
      <c r="E43" s="423"/>
      <c r="F43" s="423"/>
      <c r="G43" s="423"/>
      <c r="H43" s="423"/>
      <c r="I43" s="423"/>
      <c r="J43" s="423"/>
      <c r="K43" s="423"/>
      <c r="L43" s="423"/>
      <c r="M43" s="423"/>
      <c r="N43" s="423"/>
    </row>
    <row r="44" spans="2:18" s="58" customFormat="1" ht="129.75" customHeight="1" thickBot="1" x14ac:dyDescent="1.1499999999999999">
      <c r="B44" s="53" t="s">
        <v>45</v>
      </c>
      <c r="C44" s="54"/>
      <c r="D44" s="54"/>
      <c r="E44" s="54"/>
      <c r="F44" s="54"/>
      <c r="G44" s="54"/>
      <c r="H44" s="54"/>
      <c r="I44" s="54"/>
      <c r="J44" s="54"/>
      <c r="K44" s="54"/>
      <c r="L44" s="54"/>
      <c r="M44" s="54"/>
      <c r="N44" s="55"/>
      <c r="O44" s="56"/>
      <c r="P44" s="68"/>
      <c r="Q44" s="35"/>
      <c r="R44" s="35"/>
    </row>
    <row r="45" spans="2:18" s="51" customFormat="1" ht="174.95" customHeight="1" x14ac:dyDescent="1.1000000000000001"/>
  </sheetData>
  <mergeCells count="48">
    <mergeCell ref="C11:F11"/>
    <mergeCell ref="B2:F3"/>
    <mergeCell ref="G2:K3"/>
    <mergeCell ref="L2:N3"/>
    <mergeCell ref="B4:N4"/>
    <mergeCell ref="B5:N5"/>
    <mergeCell ref="C6:G6"/>
    <mergeCell ref="C7:C10"/>
    <mergeCell ref="D7:F7"/>
    <mergeCell ref="D8:F8"/>
    <mergeCell ref="D9:F9"/>
    <mergeCell ref="D10:F10"/>
    <mergeCell ref="C12:F12"/>
    <mergeCell ref="C13:F13"/>
    <mergeCell ref="C14:F14"/>
    <mergeCell ref="C15:F15"/>
    <mergeCell ref="C16:F16"/>
    <mergeCell ref="D21:F21"/>
    <mergeCell ref="C22:C25"/>
    <mergeCell ref="D22:F22"/>
    <mergeCell ref="D23:F23"/>
    <mergeCell ref="D24:F24"/>
    <mergeCell ref="D25:F25"/>
    <mergeCell ref="C17:C21"/>
    <mergeCell ref="D17:F17"/>
    <mergeCell ref="D18:F18"/>
    <mergeCell ref="D19:F19"/>
    <mergeCell ref="D20:F20"/>
    <mergeCell ref="C37:F37"/>
    <mergeCell ref="C26:C27"/>
    <mergeCell ref="D26:F26"/>
    <mergeCell ref="D27:F27"/>
    <mergeCell ref="C28:C31"/>
    <mergeCell ref="D28:F28"/>
    <mergeCell ref="D29:F29"/>
    <mergeCell ref="D30:F30"/>
    <mergeCell ref="D31:F31"/>
    <mergeCell ref="C32:F32"/>
    <mergeCell ref="C33:F33"/>
    <mergeCell ref="C34:F34"/>
    <mergeCell ref="C35:F35"/>
    <mergeCell ref="C36:F36"/>
    <mergeCell ref="C38:F38"/>
    <mergeCell ref="C39:F39"/>
    <mergeCell ref="B40:M40"/>
    <mergeCell ref="B42:H43"/>
    <mergeCell ref="I42:N43"/>
    <mergeCell ref="B41:M41"/>
  </mergeCells>
  <printOptions horizontalCentered="1"/>
  <pageMargins left="0.25" right="0.25" top="1" bottom="1" header="0.5" footer="0.255"/>
  <pageSetup paperSize="9" scale="10" orientation="portrait" r:id="rId1"/>
  <drawing r:id="rId2"/>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9" tint="-0.499984740745262"/>
    <pageSetUpPr fitToPage="1"/>
  </sheetPr>
  <dimension ref="B1:O35"/>
  <sheetViews>
    <sheetView rightToLeft="1" view="pageBreakPreview" zoomScale="80" zoomScaleNormal="85" zoomScaleSheetLayoutView="80" workbookViewId="0">
      <selection activeCell="B17" sqref="B17:M19"/>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1029</v>
      </c>
      <c r="G11" s="332"/>
      <c r="H11" s="332"/>
      <c r="I11" s="333"/>
      <c r="J11" s="331" t="s">
        <v>1036</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541</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827</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1038</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15.75" customHeight="1" thickBot="1" x14ac:dyDescent="0.3">
      <c r="B27" s="398"/>
      <c r="C27" s="401"/>
      <c r="D27" s="402"/>
      <c r="E27" s="401"/>
      <c r="F27" s="402"/>
      <c r="G27" s="402"/>
      <c r="H27" s="404"/>
      <c r="I27" s="401"/>
      <c r="J27" s="404"/>
      <c r="K27" s="401"/>
      <c r="L27" s="402"/>
      <c r="M27" s="404"/>
    </row>
    <row r="28" spans="2:15" ht="36" customHeight="1" x14ac:dyDescent="0.25">
      <c r="B28" s="405">
        <v>21</v>
      </c>
      <c r="C28" s="312">
        <v>641903122</v>
      </c>
      <c r="D28" s="313"/>
      <c r="E28" s="322" t="s">
        <v>828</v>
      </c>
      <c r="F28" s="323"/>
      <c r="G28" s="323"/>
      <c r="H28" s="324"/>
      <c r="I28" s="318" t="s">
        <v>1037</v>
      </c>
      <c r="J28" s="319"/>
      <c r="K28" s="322" t="s">
        <v>16</v>
      </c>
      <c r="L28" s="323"/>
      <c r="M28" s="324"/>
    </row>
    <row r="29" spans="2:15" ht="57" customHeight="1" thickBot="1" x14ac:dyDescent="0.3">
      <c r="B29" s="406"/>
      <c r="C29" s="314"/>
      <c r="D29" s="315"/>
      <c r="E29" s="328"/>
      <c r="F29" s="329"/>
      <c r="G29" s="329"/>
      <c r="H29" s="330"/>
      <c r="I29" s="320"/>
      <c r="J29" s="321"/>
      <c r="K29" s="328"/>
      <c r="L29" s="329"/>
      <c r="M29" s="330"/>
      <c r="O29" s="108"/>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5.5" customHeight="1" thickBot="1" x14ac:dyDescent="0.3">
      <c r="B35" s="370" t="s">
        <v>47</v>
      </c>
      <c r="C35" s="371"/>
      <c r="D35" s="371"/>
      <c r="E35" s="371"/>
      <c r="F35" s="371"/>
      <c r="G35" s="371"/>
      <c r="H35" s="371"/>
      <c r="I35" s="371"/>
      <c r="J35" s="371"/>
      <c r="K35" s="371"/>
      <c r="L35" s="371"/>
      <c r="M35" s="372"/>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1539073"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539073" r:id="rId4"/>
      </mc:Fallback>
    </mc:AlternateContent>
  </oleObjects>
  <mc:AlternateContent xmlns:mc="http://schemas.openxmlformats.org/markup-compatibility/2006">
    <mc:Choice Requires="x14">
      <controls>
        <mc:AlternateContent xmlns:mc="http://schemas.openxmlformats.org/markup-compatibility/2006">
          <mc:Choice Requires="x14">
            <control shapeId="1539074"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1539075"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1539076"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1539077"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1539078"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9" tint="-0.249977111117893"/>
  </sheetPr>
  <dimension ref="B1:AU45"/>
  <sheetViews>
    <sheetView rightToLeft="1" view="pageBreakPreview" zoomScale="20" zoomScaleNormal="100" zoomScaleSheetLayoutView="20" workbookViewId="0">
      <selection activeCell="G2" sqref="B2:N4"/>
    </sheetView>
  </sheetViews>
  <sheetFormatPr defaultRowHeight="23.25" x14ac:dyDescent="0.35"/>
  <cols>
    <col min="2" max="2" width="25.7109375" customWidth="1"/>
    <col min="3" max="3" width="32" customWidth="1"/>
    <col min="4" max="4" width="20.42578125" customWidth="1"/>
    <col min="5" max="5" width="44.5703125" customWidth="1"/>
    <col min="6" max="6" width="75" style="5" customWidth="1"/>
    <col min="7" max="7" width="156.5703125"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1026</v>
      </c>
      <c r="H2" s="520"/>
      <c r="I2" s="520"/>
      <c r="J2" s="520"/>
      <c r="K2" s="520"/>
      <c r="L2" s="440"/>
      <c r="M2" s="440"/>
      <c r="N2" s="440"/>
    </row>
    <row r="3" spans="2:47" ht="357" customHeight="1" thickBot="1" x14ac:dyDescent="0.3">
      <c r="B3" s="441"/>
      <c r="C3" s="441"/>
      <c r="D3" s="441"/>
      <c r="E3" s="441"/>
      <c r="F3" s="441"/>
      <c r="G3" s="521"/>
      <c r="H3" s="521"/>
      <c r="I3" s="521"/>
      <c r="J3" s="521"/>
      <c r="K3" s="521"/>
      <c r="L3" s="441"/>
      <c r="M3" s="441"/>
      <c r="N3" s="441"/>
    </row>
    <row r="4" spans="2:47" ht="218.25" customHeight="1" thickBot="1" x14ac:dyDescent="0.3">
      <c r="B4" s="523" t="s">
        <v>55</v>
      </c>
      <c r="C4" s="524"/>
      <c r="D4" s="524"/>
      <c r="E4" s="524"/>
      <c r="F4" s="524"/>
      <c r="G4" s="524"/>
      <c r="H4" s="524"/>
      <c r="I4" s="524"/>
      <c r="J4" s="524"/>
      <c r="K4" s="524"/>
      <c r="L4" s="524"/>
      <c r="M4" s="524"/>
      <c r="N4" s="525"/>
      <c r="V4" s="6"/>
      <c r="W4" s="6"/>
      <c r="X4" s="6"/>
      <c r="Y4" s="6"/>
      <c r="Z4" s="6"/>
      <c r="AA4" s="6"/>
      <c r="AB4" s="6"/>
      <c r="AC4" s="6"/>
      <c r="AD4" s="6"/>
      <c r="AE4" s="6"/>
      <c r="AF4" s="6"/>
      <c r="AG4" s="6"/>
      <c r="AH4" s="6"/>
      <c r="AI4" s="6"/>
      <c r="AJ4" s="6"/>
      <c r="AK4" s="6"/>
      <c r="AL4" s="6"/>
      <c r="AM4" s="6"/>
      <c r="AN4" s="6"/>
      <c r="AO4" s="6"/>
      <c r="AP4" s="6"/>
      <c r="AQ4" s="6"/>
      <c r="AR4" s="6"/>
      <c r="AS4" s="6"/>
      <c r="AT4" s="6"/>
      <c r="AU4" s="6"/>
    </row>
    <row r="5" spans="2:47" ht="135.7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165.75" customHeight="1" thickBot="1" x14ac:dyDescent="1.1499999999999999">
      <c r="B6" s="174" t="s">
        <v>9</v>
      </c>
      <c r="C6" s="434" t="s">
        <v>11</v>
      </c>
      <c r="D6" s="435"/>
      <c r="E6" s="435"/>
      <c r="F6" s="435"/>
      <c r="G6" s="436"/>
      <c r="H6" s="174" t="s">
        <v>122</v>
      </c>
      <c r="I6" s="174" t="s">
        <v>23</v>
      </c>
      <c r="J6" s="174" t="s">
        <v>24</v>
      </c>
      <c r="K6" s="174" t="s">
        <v>121</v>
      </c>
      <c r="L6" s="174" t="s">
        <v>183</v>
      </c>
      <c r="M6" s="174" t="s">
        <v>181</v>
      </c>
      <c r="N6" s="174" t="s">
        <v>124</v>
      </c>
    </row>
    <row r="7" spans="2:47" s="36" customFormat="1" ht="120" customHeight="1" thickBot="1" x14ac:dyDescent="1.1000000000000001">
      <c r="B7" s="42">
        <v>1</v>
      </c>
      <c r="C7" s="555" t="s">
        <v>999</v>
      </c>
      <c r="D7" s="492" t="s">
        <v>655</v>
      </c>
      <c r="E7" s="493"/>
      <c r="F7" s="493"/>
      <c r="G7" s="171" t="s">
        <v>76</v>
      </c>
      <c r="H7" s="45">
        <v>1.22</v>
      </c>
      <c r="I7" s="72">
        <v>1</v>
      </c>
      <c r="J7" s="70">
        <v>5486</v>
      </c>
      <c r="K7" s="70">
        <v>5486</v>
      </c>
      <c r="L7" s="99">
        <f>2*0.21*0.3+0.154*0.21</f>
        <v>0.15834000000000001</v>
      </c>
      <c r="M7" s="88">
        <f>ROUNDUP(H7*K7/1000,1)</f>
        <v>6.6999999999999993</v>
      </c>
      <c r="N7" s="40">
        <f t="shared" ref="N7:N10" si="0">M7*I7-L7*I7</f>
        <v>6.5416599999999994</v>
      </c>
    </row>
    <row r="8" spans="2:47" s="36" customFormat="1" ht="120" customHeight="1" thickBot="1" x14ac:dyDescent="1.1000000000000001">
      <c r="B8" s="42">
        <v>2</v>
      </c>
      <c r="C8" s="556"/>
      <c r="D8" s="492" t="s">
        <v>652</v>
      </c>
      <c r="E8" s="493"/>
      <c r="F8" s="493"/>
      <c r="G8" s="171" t="s">
        <v>76</v>
      </c>
      <c r="H8" s="45">
        <v>1.22</v>
      </c>
      <c r="I8" s="72">
        <v>1</v>
      </c>
      <c r="J8" s="70">
        <v>5486</v>
      </c>
      <c r="K8" s="70">
        <v>5486</v>
      </c>
      <c r="L8" s="99">
        <f>L7*0.5</f>
        <v>7.9170000000000004E-2</v>
      </c>
      <c r="M8" s="88">
        <f>ROUNDUP(H8*K8/1000,1)</f>
        <v>6.6999999999999993</v>
      </c>
      <c r="N8" s="40">
        <f t="shared" si="0"/>
        <v>6.6208299999999989</v>
      </c>
    </row>
    <row r="9" spans="2:47" s="36" customFormat="1" ht="135" customHeight="1" thickBot="1" x14ac:dyDescent="1.1000000000000001">
      <c r="B9" s="42">
        <v>3</v>
      </c>
      <c r="C9" s="556"/>
      <c r="D9" s="492" t="s">
        <v>1000</v>
      </c>
      <c r="E9" s="493"/>
      <c r="F9" s="493"/>
      <c r="G9" s="173" t="s">
        <v>35</v>
      </c>
      <c r="H9" s="102">
        <v>0.94399999999999995</v>
      </c>
      <c r="I9" s="72">
        <v>2</v>
      </c>
      <c r="J9" s="70">
        <v>2948</v>
      </c>
      <c r="K9" s="70">
        <v>2771</v>
      </c>
      <c r="L9" s="46">
        <v>0</v>
      </c>
      <c r="M9" s="88">
        <f>ROUNDUP(H9*K9/1000,1)</f>
        <v>2.7</v>
      </c>
      <c r="N9" s="40">
        <f t="shared" si="0"/>
        <v>5.4</v>
      </c>
    </row>
    <row r="10" spans="2:47" s="36" customFormat="1" ht="176.25" customHeight="1" thickBot="1" x14ac:dyDescent="1.1000000000000001">
      <c r="B10" s="42">
        <v>4</v>
      </c>
      <c r="C10" s="556"/>
      <c r="D10" s="492" t="s">
        <v>1001</v>
      </c>
      <c r="E10" s="493"/>
      <c r="F10" s="493"/>
      <c r="G10" s="173" t="s">
        <v>35</v>
      </c>
      <c r="H10" s="102">
        <v>0.94399999999999995</v>
      </c>
      <c r="I10" s="72">
        <v>1</v>
      </c>
      <c r="J10" s="70">
        <v>1629</v>
      </c>
      <c r="K10" s="70">
        <v>1629</v>
      </c>
      <c r="L10" s="46">
        <v>0</v>
      </c>
      <c r="M10" s="88">
        <f>ROUNDUP(H10*K10/1000,1)</f>
        <v>1.6</v>
      </c>
      <c r="N10" s="40">
        <f t="shared" si="0"/>
        <v>1.6</v>
      </c>
    </row>
    <row r="11" spans="2:47" s="96" customFormat="1" ht="174.95" customHeight="1" thickBot="1" x14ac:dyDescent="1.3">
      <c r="B11" s="42">
        <v>5</v>
      </c>
      <c r="C11" s="551" t="s">
        <v>1002</v>
      </c>
      <c r="D11" s="489"/>
      <c r="E11" s="489"/>
      <c r="F11" s="490"/>
      <c r="G11" s="173" t="s">
        <v>27</v>
      </c>
      <c r="H11" s="45">
        <v>1.8280000000000001</v>
      </c>
      <c r="I11" s="72">
        <v>0</v>
      </c>
      <c r="J11" s="100">
        <v>6096</v>
      </c>
      <c r="K11" s="100">
        <v>6096</v>
      </c>
      <c r="L11" s="46">
        <v>0</v>
      </c>
      <c r="M11" s="98">
        <f>K11*H11/1000</f>
        <v>11.143488000000001</v>
      </c>
      <c r="N11" s="40">
        <f>M11*I11-L11</f>
        <v>0</v>
      </c>
    </row>
    <row r="12" spans="2:47" s="96" customFormat="1" ht="174.95" customHeight="1" thickBot="1" x14ac:dyDescent="1.3">
      <c r="B12" s="42">
        <v>6</v>
      </c>
      <c r="C12" s="551" t="s">
        <v>1003</v>
      </c>
      <c r="D12" s="489"/>
      <c r="E12" s="489"/>
      <c r="F12" s="490"/>
      <c r="G12" s="173" t="s">
        <v>27</v>
      </c>
      <c r="H12" s="45">
        <v>1.8280000000000001</v>
      </c>
      <c r="I12" s="72">
        <v>0</v>
      </c>
      <c r="J12" s="100">
        <v>6096</v>
      </c>
      <c r="K12" s="100">
        <v>6096</v>
      </c>
      <c r="L12" s="46">
        <v>0</v>
      </c>
      <c r="M12" s="98">
        <f>K12*H12/1000</f>
        <v>11.143488000000001</v>
      </c>
      <c r="N12" s="40">
        <f>M12*I12-L12</f>
        <v>0</v>
      </c>
    </row>
    <row r="13" spans="2:47" s="96" customFormat="1" ht="140.1" customHeight="1" thickBot="1" x14ac:dyDescent="1.3">
      <c r="B13" s="42">
        <v>7</v>
      </c>
      <c r="C13" s="488" t="s">
        <v>648</v>
      </c>
      <c r="D13" s="489"/>
      <c r="E13" s="489"/>
      <c r="F13" s="490"/>
      <c r="G13" s="173" t="s">
        <v>35</v>
      </c>
      <c r="H13" s="102">
        <v>0.94399999999999995</v>
      </c>
      <c r="I13" s="72">
        <v>3</v>
      </c>
      <c r="J13" s="100">
        <v>2402</v>
      </c>
      <c r="K13" s="100">
        <v>2251</v>
      </c>
      <c r="L13" s="99">
        <v>0</v>
      </c>
      <c r="M13" s="98">
        <f>H13*K13/1000</f>
        <v>2.1249440000000002</v>
      </c>
      <c r="N13" s="40">
        <f>M13*I13-L13*I13</f>
        <v>6.3748320000000005</v>
      </c>
    </row>
    <row r="14" spans="2:47" s="96" customFormat="1" ht="140.1" customHeight="1" thickBot="1" x14ac:dyDescent="1.3">
      <c r="B14" s="42">
        <v>8</v>
      </c>
      <c r="C14" s="488" t="s">
        <v>647</v>
      </c>
      <c r="D14" s="489"/>
      <c r="E14" s="489"/>
      <c r="F14" s="490"/>
      <c r="G14" s="173" t="s">
        <v>35</v>
      </c>
      <c r="H14" s="102">
        <v>0.94399999999999995</v>
      </c>
      <c r="I14" s="72">
        <v>3</v>
      </c>
      <c r="J14" s="100">
        <v>1510</v>
      </c>
      <c r="K14" s="100">
        <v>1510</v>
      </c>
      <c r="L14" s="99">
        <v>0</v>
      </c>
      <c r="M14" s="98">
        <f>H14*K14/1000</f>
        <v>1.4254399999999998</v>
      </c>
      <c r="N14" s="40">
        <f>M14*I14-L14*I14</f>
        <v>4.2763199999999992</v>
      </c>
    </row>
    <row r="15" spans="2:47" s="96" customFormat="1" ht="140.1" customHeight="1" thickBot="1" x14ac:dyDescent="1.3">
      <c r="B15" s="42">
        <v>9</v>
      </c>
      <c r="C15" s="488" t="s">
        <v>656</v>
      </c>
      <c r="D15" s="489"/>
      <c r="E15" s="489"/>
      <c r="F15" s="490"/>
      <c r="G15" s="173" t="s">
        <v>76</v>
      </c>
      <c r="H15" s="102">
        <v>1.22</v>
      </c>
      <c r="I15" s="72">
        <v>1</v>
      </c>
      <c r="J15" s="100">
        <v>7829</v>
      </c>
      <c r="K15" s="100">
        <v>7829</v>
      </c>
      <c r="L15" s="99">
        <v>0.252</v>
      </c>
      <c r="M15" s="98">
        <f t="shared" ref="M15:M25" si="1">H15*K15/1000</f>
        <v>9.55138</v>
      </c>
      <c r="N15" s="40">
        <f t="shared" ref="N15:N39" si="2">M15*I15-L15*I15</f>
        <v>9.2993799999999993</v>
      </c>
    </row>
    <row r="16" spans="2:47" s="96" customFormat="1" ht="140.1" customHeight="1" thickBot="1" x14ac:dyDescent="1.3">
      <c r="B16" s="42">
        <v>10</v>
      </c>
      <c r="C16" s="488" t="s">
        <v>653</v>
      </c>
      <c r="D16" s="489"/>
      <c r="E16" s="489"/>
      <c r="F16" s="490"/>
      <c r="G16" s="173" t="s">
        <v>76</v>
      </c>
      <c r="H16" s="102">
        <v>1.22</v>
      </c>
      <c r="I16" s="72">
        <v>1</v>
      </c>
      <c r="J16" s="100">
        <v>7829</v>
      </c>
      <c r="K16" s="100">
        <v>7829</v>
      </c>
      <c r="L16" s="99">
        <v>0.252</v>
      </c>
      <c r="M16" s="98">
        <f t="shared" si="1"/>
        <v>9.55138</v>
      </c>
      <c r="N16" s="40">
        <f t="shared" si="2"/>
        <v>9.2993799999999993</v>
      </c>
    </row>
    <row r="17" spans="2:14" s="36" customFormat="1" ht="150" customHeight="1" thickBot="1" x14ac:dyDescent="1.1000000000000001">
      <c r="B17" s="42">
        <v>11</v>
      </c>
      <c r="C17" s="555" t="s">
        <v>1004</v>
      </c>
      <c r="D17" s="492" t="s">
        <v>1005</v>
      </c>
      <c r="E17" s="493"/>
      <c r="F17" s="493"/>
      <c r="G17" s="171" t="s">
        <v>76</v>
      </c>
      <c r="H17" s="45">
        <v>1.22</v>
      </c>
      <c r="I17" s="72">
        <v>1</v>
      </c>
      <c r="J17" s="70">
        <v>4586</v>
      </c>
      <c r="K17" s="70">
        <v>4586</v>
      </c>
      <c r="L17" s="99">
        <f>2*0.21*0.3+0.154*0.21</f>
        <v>0.15834000000000001</v>
      </c>
      <c r="M17" s="88">
        <f>ROUNDUP(H17*K17/1000,1)</f>
        <v>5.6</v>
      </c>
      <c r="N17" s="40">
        <f t="shared" si="2"/>
        <v>5.4416599999999997</v>
      </c>
    </row>
    <row r="18" spans="2:14" s="36" customFormat="1" ht="150" customHeight="1" thickBot="1" x14ac:dyDescent="1.1000000000000001">
      <c r="B18" s="42">
        <v>12</v>
      </c>
      <c r="C18" s="556"/>
      <c r="D18" s="492" t="s">
        <v>1006</v>
      </c>
      <c r="E18" s="493"/>
      <c r="F18" s="493"/>
      <c r="G18" s="171" t="s">
        <v>76</v>
      </c>
      <c r="H18" s="45">
        <v>1.22</v>
      </c>
      <c r="I18" s="72">
        <v>1</v>
      </c>
      <c r="J18" s="70">
        <v>4586</v>
      </c>
      <c r="K18" s="70">
        <v>4586</v>
      </c>
      <c r="L18" s="99">
        <v>0.126</v>
      </c>
      <c r="M18" s="88">
        <f>ROUNDUP(H18*K18/1000,1)</f>
        <v>5.6</v>
      </c>
      <c r="N18" s="40">
        <f t="shared" si="2"/>
        <v>5.4739999999999993</v>
      </c>
    </row>
    <row r="19" spans="2:14" s="36" customFormat="1" ht="150" customHeight="1" thickBot="1" x14ac:dyDescent="1.1000000000000001">
      <c r="B19" s="42">
        <v>13</v>
      </c>
      <c r="C19" s="556"/>
      <c r="D19" s="492" t="s">
        <v>1007</v>
      </c>
      <c r="E19" s="493"/>
      <c r="F19" s="493"/>
      <c r="G19" s="173" t="s">
        <v>35</v>
      </c>
      <c r="H19" s="102">
        <v>0.94399999999999995</v>
      </c>
      <c r="I19" s="72">
        <v>1</v>
      </c>
      <c r="J19" s="70">
        <v>2948</v>
      </c>
      <c r="K19" s="70">
        <v>2771</v>
      </c>
      <c r="L19" s="46">
        <v>0</v>
      </c>
      <c r="M19" s="88">
        <f>ROUNDUP(H19*K19/1000,1)</f>
        <v>2.7</v>
      </c>
      <c r="N19" s="40">
        <f t="shared" si="2"/>
        <v>2.7</v>
      </c>
    </row>
    <row r="20" spans="2:14" s="36" customFormat="1" ht="150" customHeight="1" thickBot="1" x14ac:dyDescent="1.1000000000000001">
      <c r="B20" s="42">
        <v>14</v>
      </c>
      <c r="C20" s="556"/>
      <c r="D20" s="492" t="s">
        <v>1008</v>
      </c>
      <c r="E20" s="493"/>
      <c r="F20" s="493"/>
      <c r="G20" s="173" t="s">
        <v>35</v>
      </c>
      <c r="H20" s="102">
        <v>0.94399999999999995</v>
      </c>
      <c r="I20" s="72">
        <v>1</v>
      </c>
      <c r="J20" s="70">
        <v>2593</v>
      </c>
      <c r="K20" s="70">
        <v>2411</v>
      </c>
      <c r="L20" s="46">
        <v>0</v>
      </c>
      <c r="M20" s="88">
        <f>ROUNDUP(H20*K20/1000,1)</f>
        <v>2.3000000000000003</v>
      </c>
      <c r="N20" s="40">
        <f t="shared" si="2"/>
        <v>2.3000000000000003</v>
      </c>
    </row>
    <row r="21" spans="2:14" s="36" customFormat="1" ht="150" customHeight="1" thickBot="1" x14ac:dyDescent="1.1000000000000001">
      <c r="B21" s="42">
        <v>15</v>
      </c>
      <c r="C21" s="556"/>
      <c r="D21" s="492" t="s">
        <v>1009</v>
      </c>
      <c r="E21" s="493"/>
      <c r="F21" s="493"/>
      <c r="G21" s="173" t="s">
        <v>35</v>
      </c>
      <c r="H21" s="102">
        <v>0.94399999999999995</v>
      </c>
      <c r="I21" s="72">
        <v>1</v>
      </c>
      <c r="J21" s="70">
        <v>1629</v>
      </c>
      <c r="K21" s="70">
        <v>1629</v>
      </c>
      <c r="L21" s="46">
        <v>0</v>
      </c>
      <c r="M21" s="88">
        <f>ROUNDUP(H21*K21/1000,1)</f>
        <v>1.6</v>
      </c>
      <c r="N21" s="40">
        <f t="shared" si="2"/>
        <v>1.6</v>
      </c>
    </row>
    <row r="22" spans="2:14" s="96" customFormat="1" ht="150" customHeight="1" thickBot="1" x14ac:dyDescent="1.3">
      <c r="B22" s="42">
        <v>16</v>
      </c>
      <c r="C22" s="565" t="s">
        <v>1010</v>
      </c>
      <c r="D22" s="570" t="s">
        <v>1011</v>
      </c>
      <c r="E22" s="570"/>
      <c r="F22" s="570"/>
      <c r="G22" s="173" t="s">
        <v>76</v>
      </c>
      <c r="H22" s="102">
        <v>1.22</v>
      </c>
      <c r="I22" s="72">
        <v>1</v>
      </c>
      <c r="J22" s="100">
        <v>5486</v>
      </c>
      <c r="K22" s="100">
        <v>5486</v>
      </c>
      <c r="L22" s="99">
        <f>2*0.21*0.3+0.154*0.21</f>
        <v>0.15834000000000001</v>
      </c>
      <c r="M22" s="98">
        <f t="shared" si="1"/>
        <v>6.69292</v>
      </c>
      <c r="N22" s="88">
        <f t="shared" si="2"/>
        <v>6.5345800000000001</v>
      </c>
    </row>
    <row r="23" spans="2:14" s="96" customFormat="1" ht="150" customHeight="1" thickBot="1" x14ac:dyDescent="1.3">
      <c r="B23" s="42">
        <v>17</v>
      </c>
      <c r="C23" s="566"/>
      <c r="D23" s="488" t="s">
        <v>1012</v>
      </c>
      <c r="E23" s="489"/>
      <c r="F23" s="490"/>
      <c r="G23" s="173" t="s">
        <v>76</v>
      </c>
      <c r="H23" s="102">
        <v>1.22</v>
      </c>
      <c r="I23" s="72">
        <v>1</v>
      </c>
      <c r="J23" s="100">
        <v>5486</v>
      </c>
      <c r="K23" s="100">
        <v>5486</v>
      </c>
      <c r="L23" s="99">
        <v>0.126</v>
      </c>
      <c r="M23" s="98">
        <f t="shared" si="1"/>
        <v>6.69292</v>
      </c>
      <c r="N23" s="88">
        <f t="shared" si="2"/>
        <v>6.5669199999999996</v>
      </c>
    </row>
    <row r="24" spans="2:14" s="96" customFormat="1" ht="150" customHeight="1" thickBot="1" x14ac:dyDescent="1.3">
      <c r="B24" s="42">
        <v>18</v>
      </c>
      <c r="C24" s="566"/>
      <c r="D24" s="488" t="s">
        <v>1013</v>
      </c>
      <c r="E24" s="489"/>
      <c r="F24" s="490"/>
      <c r="G24" s="173" t="s">
        <v>35</v>
      </c>
      <c r="H24" s="102">
        <v>0.94399999999999995</v>
      </c>
      <c r="I24" s="72">
        <v>2</v>
      </c>
      <c r="J24" s="100">
        <v>2948</v>
      </c>
      <c r="K24" s="100">
        <v>2771</v>
      </c>
      <c r="L24" s="99">
        <v>0</v>
      </c>
      <c r="M24" s="98">
        <f t="shared" si="1"/>
        <v>2.6158239999999999</v>
      </c>
      <c r="N24" s="88">
        <f t="shared" si="2"/>
        <v>5.2316479999999999</v>
      </c>
    </row>
    <row r="25" spans="2:14" s="96" customFormat="1" ht="150" customHeight="1" thickBot="1" x14ac:dyDescent="1.3">
      <c r="B25" s="42">
        <v>19</v>
      </c>
      <c r="C25" s="569"/>
      <c r="D25" s="488" t="s">
        <v>1014</v>
      </c>
      <c r="E25" s="489"/>
      <c r="F25" s="490"/>
      <c r="G25" s="173" t="s">
        <v>35</v>
      </c>
      <c r="H25" s="102">
        <v>0.94399999999999995</v>
      </c>
      <c r="I25" s="72">
        <v>1</v>
      </c>
      <c r="J25" s="100">
        <v>1629</v>
      </c>
      <c r="K25" s="100">
        <v>1629</v>
      </c>
      <c r="L25" s="99">
        <v>0</v>
      </c>
      <c r="M25" s="98">
        <f t="shared" si="1"/>
        <v>1.5377759999999998</v>
      </c>
      <c r="N25" s="88">
        <f t="shared" si="2"/>
        <v>1.5377759999999998</v>
      </c>
    </row>
    <row r="26" spans="2:14" s="36" customFormat="1" ht="232.5" customHeight="1" thickBot="1" x14ac:dyDescent="1.1000000000000001">
      <c r="B26" s="42">
        <v>20</v>
      </c>
      <c r="C26" s="567" t="s">
        <v>1015</v>
      </c>
      <c r="D26" s="492" t="s">
        <v>1011</v>
      </c>
      <c r="E26" s="493"/>
      <c r="F26" s="493"/>
      <c r="G26" s="171" t="s">
        <v>76</v>
      </c>
      <c r="H26" s="45">
        <v>1.22</v>
      </c>
      <c r="I26" s="72">
        <v>1</v>
      </c>
      <c r="J26" s="70">
        <v>5486</v>
      </c>
      <c r="K26" s="70">
        <v>5486</v>
      </c>
      <c r="L26" s="46">
        <v>0.15834000000000001</v>
      </c>
      <c r="M26" s="88">
        <f>ROUNDUP(H26*K26/1000,1)</f>
        <v>6.6999999999999993</v>
      </c>
      <c r="N26" s="40">
        <f t="shared" si="2"/>
        <v>6.5416599999999994</v>
      </c>
    </row>
    <row r="27" spans="2:14" s="36" customFormat="1" ht="225" customHeight="1" thickBot="1" x14ac:dyDescent="1.1000000000000001">
      <c r="B27" s="42">
        <v>21</v>
      </c>
      <c r="C27" s="568"/>
      <c r="D27" s="492" t="s">
        <v>1012</v>
      </c>
      <c r="E27" s="493"/>
      <c r="F27" s="493"/>
      <c r="G27" s="171" t="s">
        <v>76</v>
      </c>
      <c r="H27" s="45">
        <v>1.22</v>
      </c>
      <c r="I27" s="72">
        <v>1</v>
      </c>
      <c r="J27" s="70">
        <v>5486</v>
      </c>
      <c r="K27" s="70">
        <v>5486</v>
      </c>
      <c r="L27" s="46">
        <v>0.126</v>
      </c>
      <c r="M27" s="88">
        <f>ROUNDUP(H27*K27/1000,1)</f>
        <v>6.6999999999999993</v>
      </c>
      <c r="N27" s="40">
        <f t="shared" si="2"/>
        <v>6.573999999999999</v>
      </c>
    </row>
    <row r="28" spans="2:14" s="96" customFormat="1" ht="150" customHeight="1" thickBot="1" x14ac:dyDescent="1.3">
      <c r="B28" s="42">
        <v>22</v>
      </c>
      <c r="C28" s="565" t="s">
        <v>1016</v>
      </c>
      <c r="D28" s="570" t="s">
        <v>1011</v>
      </c>
      <c r="E28" s="570"/>
      <c r="F28" s="570"/>
      <c r="G28" s="173" t="s">
        <v>76</v>
      </c>
      <c r="H28" s="102">
        <v>1.22</v>
      </c>
      <c r="I28" s="72">
        <v>1</v>
      </c>
      <c r="J28" s="100">
        <v>5486</v>
      </c>
      <c r="K28" s="100">
        <v>5486</v>
      </c>
      <c r="L28" s="99">
        <f>2*0.21*0.3+0.154*0.21</f>
        <v>0.15834000000000001</v>
      </c>
      <c r="M28" s="98">
        <f t="shared" ref="M28:M39" si="3">H28*K28/1000</f>
        <v>6.69292</v>
      </c>
      <c r="N28" s="88">
        <f t="shared" si="2"/>
        <v>6.5345800000000001</v>
      </c>
    </row>
    <row r="29" spans="2:14" s="96" customFormat="1" ht="150" customHeight="1" thickBot="1" x14ac:dyDescent="1.3">
      <c r="B29" s="42">
        <v>23</v>
      </c>
      <c r="C29" s="566"/>
      <c r="D29" s="488" t="s">
        <v>1012</v>
      </c>
      <c r="E29" s="489"/>
      <c r="F29" s="490"/>
      <c r="G29" s="173" t="s">
        <v>76</v>
      </c>
      <c r="H29" s="102">
        <v>1.22</v>
      </c>
      <c r="I29" s="72">
        <v>1</v>
      </c>
      <c r="J29" s="100">
        <v>5486</v>
      </c>
      <c r="K29" s="100">
        <v>5486</v>
      </c>
      <c r="L29" s="99">
        <v>0.126</v>
      </c>
      <c r="M29" s="98">
        <f t="shared" si="3"/>
        <v>6.69292</v>
      </c>
      <c r="N29" s="88">
        <f t="shared" si="2"/>
        <v>6.5669199999999996</v>
      </c>
    </row>
    <row r="30" spans="2:14" s="96" customFormat="1" ht="150" customHeight="1" thickBot="1" x14ac:dyDescent="1.3">
      <c r="B30" s="42">
        <v>24</v>
      </c>
      <c r="C30" s="566"/>
      <c r="D30" s="488" t="s">
        <v>1017</v>
      </c>
      <c r="E30" s="489"/>
      <c r="F30" s="490"/>
      <c r="G30" s="173" t="s">
        <v>35</v>
      </c>
      <c r="H30" s="102">
        <v>0.94399999999999995</v>
      </c>
      <c r="I30" s="72">
        <v>2</v>
      </c>
      <c r="J30" s="100">
        <v>2948</v>
      </c>
      <c r="K30" s="100">
        <v>2771</v>
      </c>
      <c r="L30" s="99">
        <v>0</v>
      </c>
      <c r="M30" s="98">
        <f t="shared" si="3"/>
        <v>2.6158239999999999</v>
      </c>
      <c r="N30" s="88">
        <f t="shared" si="2"/>
        <v>5.2316479999999999</v>
      </c>
    </row>
    <row r="31" spans="2:14" s="96" customFormat="1" ht="150" customHeight="1" thickBot="1" x14ac:dyDescent="1.3">
      <c r="B31" s="42">
        <v>25</v>
      </c>
      <c r="C31" s="569"/>
      <c r="D31" s="488" t="s">
        <v>1018</v>
      </c>
      <c r="E31" s="489"/>
      <c r="F31" s="490"/>
      <c r="G31" s="173" t="s">
        <v>35</v>
      </c>
      <c r="H31" s="102">
        <v>0.94399999999999995</v>
      </c>
      <c r="I31" s="72">
        <v>1</v>
      </c>
      <c r="J31" s="100">
        <v>1629</v>
      </c>
      <c r="K31" s="100">
        <v>1629</v>
      </c>
      <c r="L31" s="99">
        <v>0</v>
      </c>
      <c r="M31" s="98">
        <f t="shared" si="3"/>
        <v>1.5377759999999998</v>
      </c>
      <c r="N31" s="88">
        <f t="shared" si="2"/>
        <v>1.5377759999999998</v>
      </c>
    </row>
    <row r="32" spans="2:14" s="36" customFormat="1" ht="140.1" customHeight="1" thickBot="1" x14ac:dyDescent="1.1000000000000001">
      <c r="B32" s="42">
        <v>26</v>
      </c>
      <c r="C32" s="492" t="s">
        <v>203</v>
      </c>
      <c r="D32" s="493"/>
      <c r="E32" s="493"/>
      <c r="F32" s="494"/>
      <c r="G32" s="171" t="s">
        <v>182</v>
      </c>
      <c r="H32" s="45">
        <v>1.254</v>
      </c>
      <c r="I32" s="72">
        <v>6</v>
      </c>
      <c r="J32" s="70">
        <v>5460</v>
      </c>
      <c r="K32" s="70">
        <v>5460</v>
      </c>
      <c r="L32" s="46">
        <f>0.25*0.165</f>
        <v>4.1250000000000002E-2</v>
      </c>
      <c r="M32" s="40">
        <f>ROUNDUP(H32*K32/1000,2)</f>
        <v>6.85</v>
      </c>
      <c r="N32" s="40">
        <f t="shared" si="2"/>
        <v>40.852499999999992</v>
      </c>
    </row>
    <row r="33" spans="2:18" s="36" customFormat="1" ht="140.1" customHeight="1" thickBot="1" x14ac:dyDescent="1.1000000000000001">
      <c r="B33" s="42">
        <v>27</v>
      </c>
      <c r="C33" s="492" t="s">
        <v>516</v>
      </c>
      <c r="D33" s="493"/>
      <c r="E33" s="493"/>
      <c r="F33" s="494"/>
      <c r="G33" s="171" t="s">
        <v>914</v>
      </c>
      <c r="H33" s="45">
        <v>0.38119999999999998</v>
      </c>
      <c r="I33" s="72">
        <v>0</v>
      </c>
      <c r="J33" s="131" t="s">
        <v>514</v>
      </c>
      <c r="K33" s="131" t="s">
        <v>514</v>
      </c>
      <c r="L33" s="46">
        <v>0</v>
      </c>
      <c r="M33" s="40">
        <f>H33</f>
        <v>0.38119999999999998</v>
      </c>
      <c r="N33" s="40">
        <f t="shared" si="2"/>
        <v>0</v>
      </c>
    </row>
    <row r="34" spans="2:18" s="96" customFormat="1" ht="113.25" customHeight="1" thickBot="1" x14ac:dyDescent="1.3">
      <c r="B34" s="42">
        <v>28</v>
      </c>
      <c r="C34" s="488" t="s">
        <v>1019</v>
      </c>
      <c r="D34" s="489"/>
      <c r="E34" s="489"/>
      <c r="F34" s="490"/>
      <c r="G34" s="173" t="s">
        <v>76</v>
      </c>
      <c r="H34" s="102">
        <v>1.22</v>
      </c>
      <c r="I34" s="72">
        <v>1</v>
      </c>
      <c r="J34" s="100">
        <v>7619</v>
      </c>
      <c r="K34" s="100">
        <v>7619</v>
      </c>
      <c r="L34" s="99">
        <v>0.252</v>
      </c>
      <c r="M34" s="98">
        <f t="shared" si="3"/>
        <v>9.2951800000000002</v>
      </c>
      <c r="N34" s="40">
        <f t="shared" si="2"/>
        <v>9.0431799999999996</v>
      </c>
    </row>
    <row r="35" spans="2:18" s="96" customFormat="1" ht="120.75" customHeight="1" thickBot="1" x14ac:dyDescent="1.3">
      <c r="B35" s="42">
        <v>29</v>
      </c>
      <c r="C35" s="488" t="s">
        <v>1020</v>
      </c>
      <c r="D35" s="489"/>
      <c r="E35" s="489"/>
      <c r="F35" s="490"/>
      <c r="G35" s="173" t="s">
        <v>76</v>
      </c>
      <c r="H35" s="102">
        <v>1.22</v>
      </c>
      <c r="I35" s="72">
        <v>1</v>
      </c>
      <c r="J35" s="100">
        <v>7579</v>
      </c>
      <c r="K35" s="100">
        <v>7579</v>
      </c>
      <c r="L35" s="99">
        <v>0.252</v>
      </c>
      <c r="M35" s="98">
        <f t="shared" si="3"/>
        <v>9.2463799999999985</v>
      </c>
      <c r="N35" s="40">
        <f t="shared" si="2"/>
        <v>8.9943799999999978</v>
      </c>
    </row>
    <row r="36" spans="2:18" s="96" customFormat="1" ht="109.5" customHeight="1" thickBot="1" x14ac:dyDescent="1.3">
      <c r="B36" s="42">
        <v>30</v>
      </c>
      <c r="C36" s="488" t="s">
        <v>1021</v>
      </c>
      <c r="D36" s="489"/>
      <c r="E36" s="489"/>
      <c r="F36" s="490"/>
      <c r="G36" s="173" t="s">
        <v>76</v>
      </c>
      <c r="H36" s="102">
        <v>1.22</v>
      </c>
      <c r="I36" s="72">
        <v>1</v>
      </c>
      <c r="J36" s="100">
        <v>7829</v>
      </c>
      <c r="K36" s="100">
        <v>7829</v>
      </c>
      <c r="L36" s="99">
        <v>0.252</v>
      </c>
      <c r="M36" s="98">
        <f t="shared" si="3"/>
        <v>9.55138</v>
      </c>
      <c r="N36" s="40">
        <f t="shared" si="2"/>
        <v>9.2993799999999993</v>
      </c>
    </row>
    <row r="37" spans="2:18" s="96" customFormat="1" ht="140.1" customHeight="1" thickBot="1" x14ac:dyDescent="1.3">
      <c r="B37" s="42">
        <v>31</v>
      </c>
      <c r="C37" s="488" t="s">
        <v>1022</v>
      </c>
      <c r="D37" s="489"/>
      <c r="E37" s="489"/>
      <c r="F37" s="490"/>
      <c r="G37" s="173" t="s">
        <v>76</v>
      </c>
      <c r="H37" s="102">
        <v>1.22</v>
      </c>
      <c r="I37" s="72">
        <v>1</v>
      </c>
      <c r="J37" s="100">
        <v>7619</v>
      </c>
      <c r="K37" s="100">
        <v>7619</v>
      </c>
      <c r="L37" s="99">
        <v>0.252</v>
      </c>
      <c r="M37" s="98">
        <f t="shared" si="3"/>
        <v>9.2951800000000002</v>
      </c>
      <c r="N37" s="40">
        <f t="shared" si="2"/>
        <v>9.0431799999999996</v>
      </c>
    </row>
    <row r="38" spans="2:18" s="96" customFormat="1" ht="140.1" customHeight="1" thickBot="1" x14ac:dyDescent="1.3">
      <c r="B38" s="42">
        <v>32</v>
      </c>
      <c r="C38" s="488" t="s">
        <v>1023</v>
      </c>
      <c r="D38" s="489"/>
      <c r="E38" s="489"/>
      <c r="F38" s="490"/>
      <c r="G38" s="173" t="s">
        <v>76</v>
      </c>
      <c r="H38" s="102">
        <v>1.22</v>
      </c>
      <c r="I38" s="72">
        <v>1</v>
      </c>
      <c r="J38" s="100">
        <v>7579</v>
      </c>
      <c r="K38" s="100">
        <v>7579</v>
      </c>
      <c r="L38" s="99">
        <v>0.252</v>
      </c>
      <c r="M38" s="98">
        <f t="shared" si="3"/>
        <v>9.2463799999999985</v>
      </c>
      <c r="N38" s="40">
        <f t="shared" si="2"/>
        <v>8.9943799999999978</v>
      </c>
    </row>
    <row r="39" spans="2:18" s="96" customFormat="1" ht="140.1" customHeight="1" thickBot="1" x14ac:dyDescent="1.3">
      <c r="B39" s="42">
        <v>33</v>
      </c>
      <c r="C39" s="488" t="s">
        <v>1024</v>
      </c>
      <c r="D39" s="489"/>
      <c r="E39" s="489"/>
      <c r="F39" s="490"/>
      <c r="G39" s="173" t="s">
        <v>76</v>
      </c>
      <c r="H39" s="102">
        <v>1.22</v>
      </c>
      <c r="I39" s="72">
        <v>1</v>
      </c>
      <c r="J39" s="100">
        <v>7829</v>
      </c>
      <c r="K39" s="100">
        <v>7829</v>
      </c>
      <c r="L39" s="99">
        <v>0.252</v>
      </c>
      <c r="M39" s="98">
        <f t="shared" si="3"/>
        <v>9.55138</v>
      </c>
      <c r="N39" s="40">
        <f t="shared" si="2"/>
        <v>9.2993799999999993</v>
      </c>
    </row>
    <row r="40" spans="2:18" s="50" customFormat="1" ht="124.5" customHeight="1" thickBot="1" x14ac:dyDescent="1.1000000000000001">
      <c r="B40" s="458" t="s">
        <v>30</v>
      </c>
      <c r="C40" s="459"/>
      <c r="D40" s="459"/>
      <c r="E40" s="459"/>
      <c r="F40" s="459"/>
      <c r="G40" s="459"/>
      <c r="H40" s="459"/>
      <c r="I40" s="459"/>
      <c r="J40" s="459"/>
      <c r="K40" s="459"/>
      <c r="L40" s="459"/>
      <c r="M40" s="460"/>
      <c r="N40" s="95">
        <f>SUM(N7:N39)</f>
        <v>215.31195000000002</v>
      </c>
    </row>
    <row r="41" spans="2:18" s="50" customFormat="1" ht="131.25" customHeight="1" thickBot="1" x14ac:dyDescent="1.1000000000000001">
      <c r="B41" s="513" t="s">
        <v>53</v>
      </c>
      <c r="C41" s="513"/>
      <c r="D41" s="513"/>
      <c r="E41" s="513"/>
      <c r="F41" s="513"/>
      <c r="G41" s="513"/>
      <c r="H41" s="513"/>
      <c r="I41" s="513"/>
      <c r="J41" s="513"/>
      <c r="K41" s="513"/>
      <c r="L41" s="513"/>
      <c r="M41" s="513"/>
      <c r="N41" s="88">
        <f>N40*2</f>
        <v>430.62390000000005</v>
      </c>
    </row>
    <row r="42" spans="2:18" s="172" customFormat="1" ht="174.95" customHeight="1" x14ac:dyDescent="0.25">
      <c r="B42" s="422" t="s">
        <v>320</v>
      </c>
      <c r="C42" s="422"/>
      <c r="D42" s="422"/>
      <c r="E42" s="422"/>
      <c r="F42" s="422"/>
      <c r="G42" s="422"/>
      <c r="H42" s="422"/>
      <c r="I42" s="422" t="s">
        <v>319</v>
      </c>
      <c r="J42" s="422"/>
      <c r="K42" s="422"/>
      <c r="L42" s="422"/>
      <c r="M42" s="422"/>
      <c r="N42" s="422"/>
    </row>
    <row r="43" spans="2:18" s="51" customFormat="1" ht="353.25" customHeight="1" thickBot="1" x14ac:dyDescent="1.1499999999999999">
      <c r="B43" s="423"/>
      <c r="C43" s="423"/>
      <c r="D43" s="423"/>
      <c r="E43" s="423"/>
      <c r="F43" s="423"/>
      <c r="G43" s="423"/>
      <c r="H43" s="423"/>
      <c r="I43" s="423"/>
      <c r="J43" s="423"/>
      <c r="K43" s="423"/>
      <c r="L43" s="423"/>
      <c r="M43" s="423"/>
      <c r="N43" s="423"/>
    </row>
    <row r="44" spans="2:18" s="58" customFormat="1" ht="122.25" customHeight="1" thickBot="1" x14ac:dyDescent="1.1499999999999999">
      <c r="B44" s="53" t="s">
        <v>45</v>
      </c>
      <c r="C44" s="54"/>
      <c r="D44" s="54"/>
      <c r="E44" s="54"/>
      <c r="F44" s="54"/>
      <c r="G44" s="54"/>
      <c r="H44" s="54"/>
      <c r="I44" s="54"/>
      <c r="J44" s="54"/>
      <c r="K44" s="54"/>
      <c r="L44" s="54"/>
      <c r="M44" s="54"/>
      <c r="N44" s="55"/>
      <c r="O44" s="56"/>
      <c r="P44" s="68"/>
      <c r="Q44" s="35"/>
      <c r="R44" s="35"/>
    </row>
    <row r="45" spans="2:18" s="51" customFormat="1" ht="174.95" customHeight="1" x14ac:dyDescent="1.1000000000000001"/>
  </sheetData>
  <mergeCells count="48">
    <mergeCell ref="C7:C10"/>
    <mergeCell ref="D7:F7"/>
    <mergeCell ref="D8:F8"/>
    <mergeCell ref="D9:F9"/>
    <mergeCell ref="D10:F10"/>
    <mergeCell ref="B2:F3"/>
    <mergeCell ref="G2:K3"/>
    <mergeCell ref="L2:N3"/>
    <mergeCell ref="B4:N4"/>
    <mergeCell ref="B5:N5"/>
    <mergeCell ref="D19:F19"/>
    <mergeCell ref="D20:F20"/>
    <mergeCell ref="D21:F21"/>
    <mergeCell ref="C11:F11"/>
    <mergeCell ref="C12:F12"/>
    <mergeCell ref="C13:F13"/>
    <mergeCell ref="C14:F14"/>
    <mergeCell ref="C15:F15"/>
    <mergeCell ref="C16:F16"/>
    <mergeCell ref="C37:F37"/>
    <mergeCell ref="C38:F38"/>
    <mergeCell ref="C28:C31"/>
    <mergeCell ref="D28:F28"/>
    <mergeCell ref="D29:F29"/>
    <mergeCell ref="D30:F30"/>
    <mergeCell ref="D31:F31"/>
    <mergeCell ref="C32:F32"/>
    <mergeCell ref="C6:G6"/>
    <mergeCell ref="C33:F33"/>
    <mergeCell ref="C34:F34"/>
    <mergeCell ref="C35:F35"/>
    <mergeCell ref="C36:F36"/>
    <mergeCell ref="C22:C25"/>
    <mergeCell ref="D22:F22"/>
    <mergeCell ref="D23:F23"/>
    <mergeCell ref="D24:F24"/>
    <mergeCell ref="D25:F25"/>
    <mergeCell ref="C26:C27"/>
    <mergeCell ref="D26:F26"/>
    <mergeCell ref="D27:F27"/>
    <mergeCell ref="C17:C21"/>
    <mergeCell ref="D17:F17"/>
    <mergeCell ref="D18:F18"/>
    <mergeCell ref="C39:F39"/>
    <mergeCell ref="B40:M40"/>
    <mergeCell ref="B42:H43"/>
    <mergeCell ref="I42:N43"/>
    <mergeCell ref="B41:M41"/>
  </mergeCells>
  <printOptions horizontalCentered="1"/>
  <pageMargins left="0.25" right="0.25" top="1" bottom="1" header="0.5" footer="0.255"/>
  <pageSetup paperSize="9" scale="10" orientation="portrait" r:id="rId1"/>
  <drawing r:id="rId2"/>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9" tint="-0.499984740745262"/>
    <pageSetUpPr fitToPage="1"/>
  </sheetPr>
  <dimension ref="A1:AG35"/>
  <sheetViews>
    <sheetView rightToLeft="1" view="pageBreakPreview" zoomScale="80" zoomScaleNormal="85" zoomScaleSheetLayoutView="80" workbookViewId="0">
      <selection activeCell="B17" sqref="B17:M19"/>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5" max="15" width="9.28515625" bestFit="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1028</v>
      </c>
      <c r="G11" s="332"/>
      <c r="H11" s="332"/>
      <c r="I11" s="333"/>
      <c r="J11" s="331" t="s">
        <v>1036</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541</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824</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1033</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9.75" customHeight="1" thickBot="1" x14ac:dyDescent="0.3">
      <c r="B27" s="398"/>
      <c r="C27" s="401"/>
      <c r="D27" s="402"/>
      <c r="E27" s="401"/>
      <c r="F27" s="402"/>
      <c r="G27" s="402"/>
      <c r="H27" s="404"/>
      <c r="I27" s="401"/>
      <c r="J27" s="404"/>
      <c r="K27" s="401"/>
      <c r="L27" s="402"/>
      <c r="M27" s="404"/>
    </row>
    <row r="28" spans="2:15" ht="36" customHeight="1" x14ac:dyDescent="0.25">
      <c r="B28" s="405">
        <v>17</v>
      </c>
      <c r="C28" s="312">
        <v>641903107</v>
      </c>
      <c r="D28" s="313"/>
      <c r="E28" s="322" t="s">
        <v>826</v>
      </c>
      <c r="F28" s="323"/>
      <c r="G28" s="323"/>
      <c r="H28" s="324"/>
      <c r="I28" s="318" t="s">
        <v>1032</v>
      </c>
      <c r="J28" s="319"/>
      <c r="K28" s="322" t="s">
        <v>16</v>
      </c>
      <c r="L28" s="323"/>
      <c r="M28" s="324"/>
    </row>
    <row r="29" spans="2:15" ht="45" customHeight="1" thickBot="1" x14ac:dyDescent="0.3">
      <c r="B29" s="406"/>
      <c r="C29" s="314"/>
      <c r="D29" s="315"/>
      <c r="E29" s="328"/>
      <c r="F29" s="329"/>
      <c r="G29" s="329"/>
      <c r="H29" s="330"/>
      <c r="I29" s="320"/>
      <c r="J29" s="321"/>
      <c r="K29" s="328"/>
      <c r="L29" s="329"/>
      <c r="M29" s="330"/>
      <c r="O29" s="175">
        <v>838.4000000000002</v>
      </c>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20" customFormat="1" ht="25.5" customHeight="1" thickBot="1" x14ac:dyDescent="0.3">
      <c r="A35" s="21"/>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1540097"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540097" r:id="rId4"/>
      </mc:Fallback>
    </mc:AlternateContent>
  </oleObjects>
  <mc:AlternateContent xmlns:mc="http://schemas.openxmlformats.org/markup-compatibility/2006">
    <mc:Choice Requires="x14">
      <controls>
        <mc:AlternateContent xmlns:mc="http://schemas.openxmlformats.org/markup-compatibility/2006">
          <mc:Choice Requires="x14">
            <control shapeId="1540098"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1540099"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1540100"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1540101"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1540102"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theme="9" tint="-0.249977111117893"/>
  </sheetPr>
  <dimension ref="B1:AU45"/>
  <sheetViews>
    <sheetView rightToLeft="1" view="pageBreakPreview" topLeftCell="A7" zoomScale="10" zoomScaleNormal="100" zoomScaleSheetLayoutView="10" workbookViewId="0">
      <selection activeCell="G2" sqref="B2:N4"/>
    </sheetView>
  </sheetViews>
  <sheetFormatPr defaultRowHeight="23.25" x14ac:dyDescent="0.35"/>
  <cols>
    <col min="2" max="2" width="25.7109375" customWidth="1"/>
    <col min="3" max="3" width="32" customWidth="1"/>
    <col min="4" max="4" width="20.42578125" customWidth="1"/>
    <col min="5" max="5" width="44.5703125" customWidth="1"/>
    <col min="6" max="6" width="75" style="5" customWidth="1"/>
    <col min="7" max="7" width="156.5703125"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1025</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169.5" customHeight="1" thickBot="1" x14ac:dyDescent="0.3">
      <c r="B4" s="522" t="s">
        <v>823</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135.7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165.75" customHeight="1" thickBot="1" x14ac:dyDescent="1.1499999999999999">
      <c r="B6" s="174" t="s">
        <v>9</v>
      </c>
      <c r="C6" s="434" t="s">
        <v>11</v>
      </c>
      <c r="D6" s="435"/>
      <c r="E6" s="435"/>
      <c r="F6" s="435"/>
      <c r="G6" s="436"/>
      <c r="H6" s="174" t="s">
        <v>122</v>
      </c>
      <c r="I6" s="174" t="s">
        <v>23</v>
      </c>
      <c r="J6" s="174" t="s">
        <v>24</v>
      </c>
      <c r="K6" s="174" t="s">
        <v>121</v>
      </c>
      <c r="L6" s="174" t="s">
        <v>183</v>
      </c>
      <c r="M6" s="174" t="s">
        <v>181</v>
      </c>
      <c r="N6" s="174" t="s">
        <v>124</v>
      </c>
    </row>
    <row r="7" spans="2:47" s="36" customFormat="1" ht="150" customHeight="1" thickBot="1" x14ac:dyDescent="1.1000000000000001">
      <c r="B7" s="42">
        <v>1</v>
      </c>
      <c r="C7" s="555" t="s">
        <v>999</v>
      </c>
      <c r="D7" s="492" t="s">
        <v>655</v>
      </c>
      <c r="E7" s="493"/>
      <c r="F7" s="493"/>
      <c r="G7" s="171" t="s">
        <v>76</v>
      </c>
      <c r="H7" s="45">
        <v>1.22</v>
      </c>
      <c r="I7" s="72">
        <v>1</v>
      </c>
      <c r="J7" s="70">
        <v>5486</v>
      </c>
      <c r="K7" s="70">
        <v>5486</v>
      </c>
      <c r="L7" s="99">
        <f>2*0.21*0.3+0.154*0.21</f>
        <v>0.15834000000000001</v>
      </c>
      <c r="M7" s="88">
        <f>ROUNDUP(H7*K7/1000,1)</f>
        <v>6.6999999999999993</v>
      </c>
      <c r="N7" s="40">
        <f t="shared" ref="N7:N10" si="0">M7*I7-L7*I7</f>
        <v>6.5416599999999994</v>
      </c>
    </row>
    <row r="8" spans="2:47" s="36" customFormat="1" ht="150" customHeight="1" thickBot="1" x14ac:dyDescent="1.1000000000000001">
      <c r="B8" s="42">
        <v>2</v>
      </c>
      <c r="C8" s="556"/>
      <c r="D8" s="492" t="s">
        <v>652</v>
      </c>
      <c r="E8" s="493"/>
      <c r="F8" s="493"/>
      <c r="G8" s="171" t="s">
        <v>76</v>
      </c>
      <c r="H8" s="45">
        <v>1.22</v>
      </c>
      <c r="I8" s="72">
        <v>1</v>
      </c>
      <c r="J8" s="70">
        <v>5486</v>
      </c>
      <c r="K8" s="70">
        <v>5486</v>
      </c>
      <c r="L8" s="99">
        <f>L7*0.5</f>
        <v>7.9170000000000004E-2</v>
      </c>
      <c r="M8" s="88">
        <f>ROUNDUP(H8*K8/1000,1)</f>
        <v>6.6999999999999993</v>
      </c>
      <c r="N8" s="40">
        <f t="shared" si="0"/>
        <v>6.6208299999999989</v>
      </c>
    </row>
    <row r="9" spans="2:47" s="36" customFormat="1" ht="150" customHeight="1" thickBot="1" x14ac:dyDescent="1.1000000000000001">
      <c r="B9" s="42">
        <v>3</v>
      </c>
      <c r="C9" s="556"/>
      <c r="D9" s="492" t="s">
        <v>1000</v>
      </c>
      <c r="E9" s="493"/>
      <c r="F9" s="493"/>
      <c r="G9" s="173" t="s">
        <v>35</v>
      </c>
      <c r="H9" s="102">
        <v>0.94399999999999995</v>
      </c>
      <c r="I9" s="72">
        <v>2</v>
      </c>
      <c r="J9" s="70">
        <v>2948</v>
      </c>
      <c r="K9" s="70">
        <v>2771</v>
      </c>
      <c r="L9" s="46">
        <v>0</v>
      </c>
      <c r="M9" s="88">
        <f>ROUNDUP(H9*K9/1000,1)</f>
        <v>2.7</v>
      </c>
      <c r="N9" s="40">
        <f t="shared" si="0"/>
        <v>5.4</v>
      </c>
    </row>
    <row r="10" spans="2:47" s="36" customFormat="1" ht="150" customHeight="1" thickBot="1" x14ac:dyDescent="1.1000000000000001">
      <c r="B10" s="42">
        <v>4</v>
      </c>
      <c r="C10" s="556"/>
      <c r="D10" s="492" t="s">
        <v>1001</v>
      </c>
      <c r="E10" s="493"/>
      <c r="F10" s="493"/>
      <c r="G10" s="173" t="s">
        <v>35</v>
      </c>
      <c r="H10" s="102">
        <v>0.94399999999999995</v>
      </c>
      <c r="I10" s="72">
        <v>1</v>
      </c>
      <c r="J10" s="70">
        <v>1629</v>
      </c>
      <c r="K10" s="70">
        <v>1629</v>
      </c>
      <c r="L10" s="46">
        <v>0</v>
      </c>
      <c r="M10" s="88">
        <f>ROUNDUP(H10*K10/1000,1)</f>
        <v>1.6</v>
      </c>
      <c r="N10" s="40">
        <f t="shared" si="0"/>
        <v>1.6</v>
      </c>
    </row>
    <row r="11" spans="2:47" s="96" customFormat="1" ht="174.95" customHeight="1" thickBot="1" x14ac:dyDescent="1.3">
      <c r="B11" s="42">
        <v>5</v>
      </c>
      <c r="C11" s="551" t="s">
        <v>1002</v>
      </c>
      <c r="D11" s="489"/>
      <c r="E11" s="489"/>
      <c r="F11" s="490"/>
      <c r="G11" s="173" t="s">
        <v>27</v>
      </c>
      <c r="H11" s="45">
        <v>1.8280000000000001</v>
      </c>
      <c r="I11" s="72">
        <v>1</v>
      </c>
      <c r="J11" s="100">
        <v>6096</v>
      </c>
      <c r="K11" s="100">
        <v>6096</v>
      </c>
      <c r="L11" s="46">
        <v>0.16320000000000001</v>
      </c>
      <c r="M11" s="98">
        <f>K11*H11/1000</f>
        <v>11.143488000000001</v>
      </c>
      <c r="N11" s="40">
        <f>M11*I11-L11</f>
        <v>10.980288000000002</v>
      </c>
    </row>
    <row r="12" spans="2:47" s="96" customFormat="1" ht="174.95" customHeight="1" thickBot="1" x14ac:dyDescent="1.3">
      <c r="B12" s="42">
        <v>6</v>
      </c>
      <c r="C12" s="551" t="s">
        <v>1003</v>
      </c>
      <c r="D12" s="489"/>
      <c r="E12" s="489"/>
      <c r="F12" s="490"/>
      <c r="G12" s="173" t="s">
        <v>27</v>
      </c>
      <c r="H12" s="45">
        <v>1.8280000000000001</v>
      </c>
      <c r="I12" s="72">
        <v>1</v>
      </c>
      <c r="J12" s="100">
        <v>6096</v>
      </c>
      <c r="K12" s="100">
        <v>6096</v>
      </c>
      <c r="L12" s="46">
        <v>0.42349999999999999</v>
      </c>
      <c r="M12" s="98">
        <f>K12*H12/1000</f>
        <v>11.143488000000001</v>
      </c>
      <c r="N12" s="40">
        <f>M12*I12-L12</f>
        <v>10.719988000000001</v>
      </c>
    </row>
    <row r="13" spans="2:47" s="96" customFormat="1" ht="116.25" customHeight="1" thickBot="1" x14ac:dyDescent="1.3">
      <c r="B13" s="42">
        <v>7</v>
      </c>
      <c r="C13" s="488" t="s">
        <v>648</v>
      </c>
      <c r="D13" s="489"/>
      <c r="E13" s="489"/>
      <c r="F13" s="490"/>
      <c r="G13" s="173" t="s">
        <v>35</v>
      </c>
      <c r="H13" s="102">
        <v>0.94399999999999995</v>
      </c>
      <c r="I13" s="72">
        <v>3</v>
      </c>
      <c r="J13" s="100">
        <v>2402</v>
      </c>
      <c r="K13" s="100">
        <v>2251</v>
      </c>
      <c r="L13" s="99">
        <v>0</v>
      </c>
      <c r="M13" s="98">
        <f>H13*K13/1000</f>
        <v>2.1249440000000002</v>
      </c>
      <c r="N13" s="40">
        <f>M13*I13-L13*I13</f>
        <v>6.3748320000000005</v>
      </c>
    </row>
    <row r="14" spans="2:47" s="96" customFormat="1" ht="120" customHeight="1" thickBot="1" x14ac:dyDescent="1.3">
      <c r="B14" s="42">
        <v>8</v>
      </c>
      <c r="C14" s="488" t="s">
        <v>647</v>
      </c>
      <c r="D14" s="489"/>
      <c r="E14" s="489"/>
      <c r="F14" s="490"/>
      <c r="G14" s="173" t="s">
        <v>35</v>
      </c>
      <c r="H14" s="102">
        <v>0.94399999999999995</v>
      </c>
      <c r="I14" s="72">
        <v>3</v>
      </c>
      <c r="J14" s="100">
        <v>1510</v>
      </c>
      <c r="K14" s="100">
        <v>1510</v>
      </c>
      <c r="L14" s="99">
        <v>0</v>
      </c>
      <c r="M14" s="98">
        <f>H14*K14/1000</f>
        <v>1.4254399999999998</v>
      </c>
      <c r="N14" s="40">
        <f>M14*I14-L14*I14</f>
        <v>4.2763199999999992</v>
      </c>
    </row>
    <row r="15" spans="2:47" s="96" customFormat="1" ht="116.25" customHeight="1" thickBot="1" x14ac:dyDescent="1.3">
      <c r="B15" s="42">
        <v>9</v>
      </c>
      <c r="C15" s="488" t="s">
        <v>656</v>
      </c>
      <c r="D15" s="489"/>
      <c r="E15" s="489"/>
      <c r="F15" s="490"/>
      <c r="G15" s="173" t="s">
        <v>76</v>
      </c>
      <c r="H15" s="102">
        <v>1.22</v>
      </c>
      <c r="I15" s="72">
        <v>1</v>
      </c>
      <c r="J15" s="100">
        <v>7829</v>
      </c>
      <c r="K15" s="100">
        <v>7829</v>
      </c>
      <c r="L15" s="99">
        <v>0.252</v>
      </c>
      <c r="M15" s="98">
        <f t="shared" ref="M15:M25" si="1">H15*K15/1000</f>
        <v>9.55138</v>
      </c>
      <c r="N15" s="40">
        <f t="shared" ref="N15:N39" si="2">M15*I15-L15*I15</f>
        <v>9.2993799999999993</v>
      </c>
    </row>
    <row r="16" spans="2:47" s="96" customFormat="1" ht="108.75" customHeight="1" thickBot="1" x14ac:dyDescent="1.3">
      <c r="B16" s="42">
        <v>10</v>
      </c>
      <c r="C16" s="488" t="s">
        <v>653</v>
      </c>
      <c r="D16" s="489"/>
      <c r="E16" s="489"/>
      <c r="F16" s="490"/>
      <c r="G16" s="173" t="s">
        <v>76</v>
      </c>
      <c r="H16" s="102">
        <v>1.22</v>
      </c>
      <c r="I16" s="72">
        <v>1</v>
      </c>
      <c r="J16" s="100">
        <v>7829</v>
      </c>
      <c r="K16" s="100">
        <v>7829</v>
      </c>
      <c r="L16" s="99">
        <v>0.252</v>
      </c>
      <c r="M16" s="98">
        <f t="shared" si="1"/>
        <v>9.55138</v>
      </c>
      <c r="N16" s="40">
        <f t="shared" si="2"/>
        <v>9.2993799999999993</v>
      </c>
    </row>
    <row r="17" spans="2:14" s="36" customFormat="1" ht="150" customHeight="1" thickBot="1" x14ac:dyDescent="1.1000000000000001">
      <c r="B17" s="42">
        <v>11</v>
      </c>
      <c r="C17" s="555" t="s">
        <v>1004</v>
      </c>
      <c r="D17" s="492" t="s">
        <v>1005</v>
      </c>
      <c r="E17" s="493"/>
      <c r="F17" s="493"/>
      <c r="G17" s="171" t="s">
        <v>76</v>
      </c>
      <c r="H17" s="45">
        <v>1.22</v>
      </c>
      <c r="I17" s="72">
        <v>1</v>
      </c>
      <c r="J17" s="70">
        <v>4586</v>
      </c>
      <c r="K17" s="70">
        <v>4586</v>
      </c>
      <c r="L17" s="99">
        <f>2*0.21*0.3+0.154*0.21</f>
        <v>0.15834000000000001</v>
      </c>
      <c r="M17" s="88">
        <f>ROUNDUP(H17*K17/1000,1)</f>
        <v>5.6</v>
      </c>
      <c r="N17" s="40">
        <f t="shared" si="2"/>
        <v>5.4416599999999997</v>
      </c>
    </row>
    <row r="18" spans="2:14" s="36" customFormat="1" ht="150" customHeight="1" thickBot="1" x14ac:dyDescent="1.1000000000000001">
      <c r="B18" s="42">
        <v>12</v>
      </c>
      <c r="C18" s="556"/>
      <c r="D18" s="492" t="s">
        <v>1006</v>
      </c>
      <c r="E18" s="493"/>
      <c r="F18" s="493"/>
      <c r="G18" s="171" t="s">
        <v>76</v>
      </c>
      <c r="H18" s="45">
        <v>1.22</v>
      </c>
      <c r="I18" s="72">
        <v>1</v>
      </c>
      <c r="J18" s="70">
        <v>4586</v>
      </c>
      <c r="K18" s="70">
        <v>4586</v>
      </c>
      <c r="L18" s="99">
        <v>0.126</v>
      </c>
      <c r="M18" s="88">
        <f>ROUNDUP(H18*K18/1000,1)</f>
        <v>5.6</v>
      </c>
      <c r="N18" s="40">
        <f t="shared" si="2"/>
        <v>5.4739999999999993</v>
      </c>
    </row>
    <row r="19" spans="2:14" s="36" customFormat="1" ht="150" customHeight="1" thickBot="1" x14ac:dyDescent="1.1000000000000001">
      <c r="B19" s="42">
        <v>13</v>
      </c>
      <c r="C19" s="556"/>
      <c r="D19" s="492" t="s">
        <v>1007</v>
      </c>
      <c r="E19" s="493"/>
      <c r="F19" s="493"/>
      <c r="G19" s="173" t="s">
        <v>35</v>
      </c>
      <c r="H19" s="102">
        <v>0.94399999999999995</v>
      </c>
      <c r="I19" s="72">
        <v>1</v>
      </c>
      <c r="J19" s="70">
        <v>2948</v>
      </c>
      <c r="K19" s="70">
        <v>2771</v>
      </c>
      <c r="L19" s="46">
        <v>0</v>
      </c>
      <c r="M19" s="88">
        <f>ROUNDUP(H19*K19/1000,1)</f>
        <v>2.7</v>
      </c>
      <c r="N19" s="40">
        <f t="shared" si="2"/>
        <v>2.7</v>
      </c>
    </row>
    <row r="20" spans="2:14" s="36" customFormat="1" ht="150" customHeight="1" thickBot="1" x14ac:dyDescent="1.1000000000000001">
      <c r="B20" s="42">
        <v>14</v>
      </c>
      <c r="C20" s="556"/>
      <c r="D20" s="492" t="s">
        <v>1008</v>
      </c>
      <c r="E20" s="493"/>
      <c r="F20" s="493"/>
      <c r="G20" s="173" t="s">
        <v>35</v>
      </c>
      <c r="H20" s="102">
        <v>0.94399999999999995</v>
      </c>
      <c r="I20" s="72">
        <v>1</v>
      </c>
      <c r="J20" s="70">
        <v>2593</v>
      </c>
      <c r="K20" s="70">
        <v>2411</v>
      </c>
      <c r="L20" s="46">
        <v>0</v>
      </c>
      <c r="M20" s="88">
        <f>ROUNDUP(H20*K20/1000,1)</f>
        <v>2.3000000000000003</v>
      </c>
      <c r="N20" s="40">
        <f t="shared" si="2"/>
        <v>2.3000000000000003</v>
      </c>
    </row>
    <row r="21" spans="2:14" s="36" customFormat="1" ht="150" customHeight="1" thickBot="1" x14ac:dyDescent="1.1000000000000001">
      <c r="B21" s="42">
        <v>15</v>
      </c>
      <c r="C21" s="556"/>
      <c r="D21" s="492" t="s">
        <v>1009</v>
      </c>
      <c r="E21" s="493"/>
      <c r="F21" s="493"/>
      <c r="G21" s="173" t="s">
        <v>35</v>
      </c>
      <c r="H21" s="102">
        <v>0.94399999999999995</v>
      </c>
      <c r="I21" s="72">
        <v>1</v>
      </c>
      <c r="J21" s="70">
        <v>1629</v>
      </c>
      <c r="K21" s="70">
        <v>1629</v>
      </c>
      <c r="L21" s="46">
        <v>0</v>
      </c>
      <c r="M21" s="88">
        <f>ROUNDUP(H21*K21/1000,1)</f>
        <v>1.6</v>
      </c>
      <c r="N21" s="40">
        <f t="shared" si="2"/>
        <v>1.6</v>
      </c>
    </row>
    <row r="22" spans="2:14" s="96" customFormat="1" ht="150" customHeight="1" thickBot="1" x14ac:dyDescent="1.3">
      <c r="B22" s="42">
        <v>16</v>
      </c>
      <c r="C22" s="565" t="s">
        <v>1010</v>
      </c>
      <c r="D22" s="570" t="s">
        <v>1011</v>
      </c>
      <c r="E22" s="570"/>
      <c r="F22" s="570"/>
      <c r="G22" s="173" t="s">
        <v>76</v>
      </c>
      <c r="H22" s="102">
        <v>1.22</v>
      </c>
      <c r="I22" s="72">
        <v>1</v>
      </c>
      <c r="J22" s="100">
        <v>5486</v>
      </c>
      <c r="K22" s="100">
        <v>5486</v>
      </c>
      <c r="L22" s="99">
        <f>2*0.21*0.3+0.154*0.21</f>
        <v>0.15834000000000001</v>
      </c>
      <c r="M22" s="98">
        <f t="shared" si="1"/>
        <v>6.69292</v>
      </c>
      <c r="N22" s="88">
        <f t="shared" si="2"/>
        <v>6.5345800000000001</v>
      </c>
    </row>
    <row r="23" spans="2:14" s="96" customFormat="1" ht="150" customHeight="1" thickBot="1" x14ac:dyDescent="1.3">
      <c r="B23" s="42">
        <v>17</v>
      </c>
      <c r="C23" s="566"/>
      <c r="D23" s="488" t="s">
        <v>1012</v>
      </c>
      <c r="E23" s="489"/>
      <c r="F23" s="490"/>
      <c r="G23" s="173" t="s">
        <v>76</v>
      </c>
      <c r="H23" s="102">
        <v>1.22</v>
      </c>
      <c r="I23" s="72">
        <v>1</v>
      </c>
      <c r="J23" s="100">
        <v>5486</v>
      </c>
      <c r="K23" s="100">
        <v>5486</v>
      </c>
      <c r="L23" s="99">
        <v>0.126</v>
      </c>
      <c r="M23" s="98">
        <f t="shared" si="1"/>
        <v>6.69292</v>
      </c>
      <c r="N23" s="88">
        <f t="shared" si="2"/>
        <v>6.5669199999999996</v>
      </c>
    </row>
    <row r="24" spans="2:14" s="96" customFormat="1" ht="150" customHeight="1" thickBot="1" x14ac:dyDescent="1.3">
      <c r="B24" s="42">
        <v>18</v>
      </c>
      <c r="C24" s="566"/>
      <c r="D24" s="488" t="s">
        <v>1013</v>
      </c>
      <c r="E24" s="489"/>
      <c r="F24" s="490"/>
      <c r="G24" s="173" t="s">
        <v>35</v>
      </c>
      <c r="H24" s="102">
        <v>0.94399999999999995</v>
      </c>
      <c r="I24" s="72">
        <v>2</v>
      </c>
      <c r="J24" s="100">
        <v>2948</v>
      </c>
      <c r="K24" s="100">
        <v>2771</v>
      </c>
      <c r="L24" s="99">
        <v>0</v>
      </c>
      <c r="M24" s="98">
        <f t="shared" si="1"/>
        <v>2.6158239999999999</v>
      </c>
      <c r="N24" s="88">
        <f t="shared" si="2"/>
        <v>5.2316479999999999</v>
      </c>
    </row>
    <row r="25" spans="2:14" s="96" customFormat="1" ht="150" customHeight="1" thickBot="1" x14ac:dyDescent="1.3">
      <c r="B25" s="42">
        <v>19</v>
      </c>
      <c r="C25" s="569"/>
      <c r="D25" s="488" t="s">
        <v>1014</v>
      </c>
      <c r="E25" s="489"/>
      <c r="F25" s="490"/>
      <c r="G25" s="173" t="s">
        <v>35</v>
      </c>
      <c r="H25" s="102">
        <v>0.94399999999999995</v>
      </c>
      <c r="I25" s="72">
        <v>1</v>
      </c>
      <c r="J25" s="100">
        <v>1629</v>
      </c>
      <c r="K25" s="100">
        <v>1629</v>
      </c>
      <c r="L25" s="99">
        <v>0</v>
      </c>
      <c r="M25" s="98">
        <f t="shared" si="1"/>
        <v>1.5377759999999998</v>
      </c>
      <c r="N25" s="88">
        <f t="shared" si="2"/>
        <v>1.5377759999999998</v>
      </c>
    </row>
    <row r="26" spans="2:14" s="36" customFormat="1" ht="232.5" customHeight="1" thickBot="1" x14ac:dyDescent="1.1000000000000001">
      <c r="B26" s="42">
        <v>20</v>
      </c>
      <c r="C26" s="567" t="s">
        <v>1015</v>
      </c>
      <c r="D26" s="492" t="s">
        <v>1011</v>
      </c>
      <c r="E26" s="493"/>
      <c r="F26" s="493"/>
      <c r="G26" s="171" t="s">
        <v>76</v>
      </c>
      <c r="H26" s="45">
        <v>1.22</v>
      </c>
      <c r="I26" s="72">
        <v>1</v>
      </c>
      <c r="J26" s="70">
        <v>5486</v>
      </c>
      <c r="K26" s="70">
        <v>5486</v>
      </c>
      <c r="L26" s="46">
        <v>0.15834000000000001</v>
      </c>
      <c r="M26" s="88">
        <f>ROUNDUP(H26*K26/1000,1)</f>
        <v>6.6999999999999993</v>
      </c>
      <c r="N26" s="40">
        <f t="shared" si="2"/>
        <v>6.5416599999999994</v>
      </c>
    </row>
    <row r="27" spans="2:14" s="36" customFormat="1" ht="225" customHeight="1" thickBot="1" x14ac:dyDescent="1.1000000000000001">
      <c r="B27" s="42">
        <v>21</v>
      </c>
      <c r="C27" s="568"/>
      <c r="D27" s="492" t="s">
        <v>1012</v>
      </c>
      <c r="E27" s="493"/>
      <c r="F27" s="493"/>
      <c r="G27" s="171" t="s">
        <v>76</v>
      </c>
      <c r="H27" s="45">
        <v>1.22</v>
      </c>
      <c r="I27" s="72">
        <v>1</v>
      </c>
      <c r="J27" s="70">
        <v>5486</v>
      </c>
      <c r="K27" s="70">
        <v>5486</v>
      </c>
      <c r="L27" s="46">
        <v>0.126</v>
      </c>
      <c r="M27" s="88">
        <f>ROUNDUP(H27*K27/1000,1)</f>
        <v>6.6999999999999993</v>
      </c>
      <c r="N27" s="40">
        <f t="shared" si="2"/>
        <v>6.573999999999999</v>
      </c>
    </row>
    <row r="28" spans="2:14" s="96" customFormat="1" ht="150" customHeight="1" thickBot="1" x14ac:dyDescent="1.3">
      <c r="B28" s="42">
        <v>22</v>
      </c>
      <c r="C28" s="565" t="s">
        <v>1016</v>
      </c>
      <c r="D28" s="570" t="s">
        <v>1011</v>
      </c>
      <c r="E28" s="570"/>
      <c r="F28" s="570"/>
      <c r="G28" s="173" t="s">
        <v>76</v>
      </c>
      <c r="H28" s="102">
        <v>1.22</v>
      </c>
      <c r="I28" s="72">
        <v>1</v>
      </c>
      <c r="J28" s="100">
        <v>5486</v>
      </c>
      <c r="K28" s="100">
        <v>5486</v>
      </c>
      <c r="L28" s="99">
        <f>2*0.21*0.3+0.154*0.21</f>
        <v>0.15834000000000001</v>
      </c>
      <c r="M28" s="98">
        <f t="shared" ref="M28:M39" si="3">H28*K28/1000</f>
        <v>6.69292</v>
      </c>
      <c r="N28" s="88">
        <f t="shared" si="2"/>
        <v>6.5345800000000001</v>
      </c>
    </row>
    <row r="29" spans="2:14" s="96" customFormat="1" ht="150" customHeight="1" thickBot="1" x14ac:dyDescent="1.3">
      <c r="B29" s="42">
        <v>23</v>
      </c>
      <c r="C29" s="566"/>
      <c r="D29" s="488" t="s">
        <v>1012</v>
      </c>
      <c r="E29" s="489"/>
      <c r="F29" s="490"/>
      <c r="G29" s="173" t="s">
        <v>76</v>
      </c>
      <c r="H29" s="102">
        <v>1.22</v>
      </c>
      <c r="I29" s="72">
        <v>1</v>
      </c>
      <c r="J29" s="100">
        <v>5486</v>
      </c>
      <c r="K29" s="100">
        <v>5486</v>
      </c>
      <c r="L29" s="99">
        <v>0.126</v>
      </c>
      <c r="M29" s="98">
        <f t="shared" si="3"/>
        <v>6.69292</v>
      </c>
      <c r="N29" s="88">
        <f t="shared" si="2"/>
        <v>6.5669199999999996</v>
      </c>
    </row>
    <row r="30" spans="2:14" s="96" customFormat="1" ht="150" customHeight="1" thickBot="1" x14ac:dyDescent="1.3">
      <c r="B30" s="42">
        <v>24</v>
      </c>
      <c r="C30" s="566"/>
      <c r="D30" s="488" t="s">
        <v>1017</v>
      </c>
      <c r="E30" s="489"/>
      <c r="F30" s="490"/>
      <c r="G30" s="173" t="s">
        <v>35</v>
      </c>
      <c r="H30" s="102">
        <v>0.94399999999999995</v>
      </c>
      <c r="I30" s="72">
        <v>2</v>
      </c>
      <c r="J30" s="100">
        <v>2948</v>
      </c>
      <c r="K30" s="100">
        <v>2771</v>
      </c>
      <c r="L30" s="99">
        <v>0</v>
      </c>
      <c r="M30" s="98">
        <f t="shared" si="3"/>
        <v>2.6158239999999999</v>
      </c>
      <c r="N30" s="88">
        <f t="shared" si="2"/>
        <v>5.2316479999999999</v>
      </c>
    </row>
    <row r="31" spans="2:14" s="96" customFormat="1" ht="150" customHeight="1" thickBot="1" x14ac:dyDescent="1.3">
      <c r="B31" s="42">
        <v>25</v>
      </c>
      <c r="C31" s="569"/>
      <c r="D31" s="488" t="s">
        <v>1018</v>
      </c>
      <c r="E31" s="489"/>
      <c r="F31" s="490"/>
      <c r="G31" s="173" t="s">
        <v>35</v>
      </c>
      <c r="H31" s="102">
        <v>0.94399999999999995</v>
      </c>
      <c r="I31" s="72">
        <v>1</v>
      </c>
      <c r="J31" s="100">
        <v>1629</v>
      </c>
      <c r="K31" s="100">
        <v>1629</v>
      </c>
      <c r="L31" s="99">
        <v>0</v>
      </c>
      <c r="M31" s="98">
        <f t="shared" si="3"/>
        <v>1.5377759999999998</v>
      </c>
      <c r="N31" s="88">
        <f t="shared" si="2"/>
        <v>1.5377759999999998</v>
      </c>
    </row>
    <row r="32" spans="2:14" s="36" customFormat="1" ht="150" customHeight="1" thickBot="1" x14ac:dyDescent="1.1000000000000001">
      <c r="B32" s="42">
        <v>26</v>
      </c>
      <c r="C32" s="492" t="s">
        <v>203</v>
      </c>
      <c r="D32" s="493"/>
      <c r="E32" s="493"/>
      <c r="F32" s="494"/>
      <c r="G32" s="171" t="s">
        <v>182</v>
      </c>
      <c r="H32" s="45">
        <v>1.254</v>
      </c>
      <c r="I32" s="72">
        <v>6</v>
      </c>
      <c r="J32" s="70">
        <v>5460</v>
      </c>
      <c r="K32" s="70">
        <v>5460</v>
      </c>
      <c r="L32" s="46">
        <f>0.25*0.165</f>
        <v>4.1250000000000002E-2</v>
      </c>
      <c r="M32" s="40">
        <f>ROUNDUP(H32*K32/1000,2)</f>
        <v>6.85</v>
      </c>
      <c r="N32" s="40">
        <f t="shared" si="2"/>
        <v>40.852499999999992</v>
      </c>
    </row>
    <row r="33" spans="2:18" s="36" customFormat="1" ht="150" customHeight="1" thickBot="1" x14ac:dyDescent="1.1000000000000001">
      <c r="B33" s="42">
        <v>27</v>
      </c>
      <c r="C33" s="492" t="s">
        <v>516</v>
      </c>
      <c r="D33" s="493"/>
      <c r="E33" s="493"/>
      <c r="F33" s="494"/>
      <c r="G33" s="171" t="s">
        <v>914</v>
      </c>
      <c r="H33" s="45">
        <v>0.38119999999999998</v>
      </c>
      <c r="I33" s="72">
        <v>6</v>
      </c>
      <c r="J33" s="131" t="s">
        <v>514</v>
      </c>
      <c r="K33" s="131" t="s">
        <v>514</v>
      </c>
      <c r="L33" s="46">
        <f>0.165*0.25</f>
        <v>4.1250000000000002E-2</v>
      </c>
      <c r="M33" s="40">
        <f>H33</f>
        <v>0.38119999999999998</v>
      </c>
      <c r="N33" s="40">
        <f t="shared" si="2"/>
        <v>2.0396999999999998</v>
      </c>
    </row>
    <row r="34" spans="2:18" s="96" customFormat="1" ht="150" customHeight="1" thickBot="1" x14ac:dyDescent="1.3">
      <c r="B34" s="42">
        <v>28</v>
      </c>
      <c r="C34" s="488" t="s">
        <v>1019</v>
      </c>
      <c r="D34" s="489"/>
      <c r="E34" s="489"/>
      <c r="F34" s="490"/>
      <c r="G34" s="173" t="s">
        <v>76</v>
      </c>
      <c r="H34" s="102">
        <v>1.22</v>
      </c>
      <c r="I34" s="72">
        <v>1</v>
      </c>
      <c r="J34" s="100">
        <v>7619</v>
      </c>
      <c r="K34" s="100">
        <v>7619</v>
      </c>
      <c r="L34" s="99">
        <v>0.252</v>
      </c>
      <c r="M34" s="98">
        <f t="shared" si="3"/>
        <v>9.2951800000000002</v>
      </c>
      <c r="N34" s="40">
        <f t="shared" si="2"/>
        <v>9.0431799999999996</v>
      </c>
    </row>
    <row r="35" spans="2:18" s="96" customFormat="1" ht="150" customHeight="1" thickBot="1" x14ac:dyDescent="1.3">
      <c r="B35" s="42">
        <v>29</v>
      </c>
      <c r="C35" s="488" t="s">
        <v>1020</v>
      </c>
      <c r="D35" s="489"/>
      <c r="E35" s="489"/>
      <c r="F35" s="490"/>
      <c r="G35" s="173" t="s">
        <v>76</v>
      </c>
      <c r="H35" s="102">
        <v>1.22</v>
      </c>
      <c r="I35" s="72">
        <v>1</v>
      </c>
      <c r="J35" s="100">
        <v>7579</v>
      </c>
      <c r="K35" s="100">
        <v>7579</v>
      </c>
      <c r="L35" s="99">
        <v>0.252</v>
      </c>
      <c r="M35" s="98">
        <f t="shared" si="3"/>
        <v>9.2463799999999985</v>
      </c>
      <c r="N35" s="40">
        <f t="shared" si="2"/>
        <v>8.9943799999999978</v>
      </c>
    </row>
    <row r="36" spans="2:18" s="96" customFormat="1" ht="138.75" customHeight="1" thickBot="1" x14ac:dyDescent="1.3">
      <c r="B36" s="42">
        <v>30</v>
      </c>
      <c r="C36" s="488" t="s">
        <v>1021</v>
      </c>
      <c r="D36" s="489"/>
      <c r="E36" s="489"/>
      <c r="F36" s="490"/>
      <c r="G36" s="173" t="s">
        <v>76</v>
      </c>
      <c r="H36" s="102">
        <v>1.22</v>
      </c>
      <c r="I36" s="72">
        <v>1</v>
      </c>
      <c r="J36" s="100">
        <v>7829</v>
      </c>
      <c r="K36" s="100">
        <v>7829</v>
      </c>
      <c r="L36" s="99">
        <v>0.252</v>
      </c>
      <c r="M36" s="98">
        <f t="shared" si="3"/>
        <v>9.55138</v>
      </c>
      <c r="N36" s="40">
        <f t="shared" si="2"/>
        <v>9.2993799999999993</v>
      </c>
    </row>
    <row r="37" spans="2:18" s="96" customFormat="1" ht="123.75" customHeight="1" thickBot="1" x14ac:dyDescent="1.3">
      <c r="B37" s="42">
        <v>31</v>
      </c>
      <c r="C37" s="488" t="s">
        <v>1022</v>
      </c>
      <c r="D37" s="489"/>
      <c r="E37" s="489"/>
      <c r="F37" s="490"/>
      <c r="G37" s="173" t="s">
        <v>76</v>
      </c>
      <c r="H37" s="102">
        <v>1.22</v>
      </c>
      <c r="I37" s="72">
        <v>1</v>
      </c>
      <c r="J37" s="100">
        <v>7619</v>
      </c>
      <c r="K37" s="100">
        <v>7619</v>
      </c>
      <c r="L37" s="99">
        <v>0.252</v>
      </c>
      <c r="M37" s="98">
        <f t="shared" si="3"/>
        <v>9.2951800000000002</v>
      </c>
      <c r="N37" s="40">
        <f t="shared" si="2"/>
        <v>9.0431799999999996</v>
      </c>
    </row>
    <row r="38" spans="2:18" s="96" customFormat="1" ht="138.75" customHeight="1" thickBot="1" x14ac:dyDescent="1.3">
      <c r="B38" s="42">
        <v>32</v>
      </c>
      <c r="C38" s="488" t="s">
        <v>1023</v>
      </c>
      <c r="D38" s="489"/>
      <c r="E38" s="489"/>
      <c r="F38" s="490"/>
      <c r="G38" s="173" t="s">
        <v>76</v>
      </c>
      <c r="H38" s="102">
        <v>1.22</v>
      </c>
      <c r="I38" s="72">
        <v>1</v>
      </c>
      <c r="J38" s="100">
        <v>7579</v>
      </c>
      <c r="K38" s="100">
        <v>7579</v>
      </c>
      <c r="L38" s="99">
        <v>0.252</v>
      </c>
      <c r="M38" s="98">
        <f t="shared" si="3"/>
        <v>9.2463799999999985</v>
      </c>
      <c r="N38" s="40">
        <f t="shared" si="2"/>
        <v>8.9943799999999978</v>
      </c>
    </row>
    <row r="39" spans="2:18" s="96" customFormat="1" ht="127.5" customHeight="1" thickBot="1" x14ac:dyDescent="1.3">
      <c r="B39" s="42">
        <v>33</v>
      </c>
      <c r="C39" s="488" t="s">
        <v>1024</v>
      </c>
      <c r="D39" s="489"/>
      <c r="E39" s="489"/>
      <c r="F39" s="490"/>
      <c r="G39" s="173" t="s">
        <v>76</v>
      </c>
      <c r="H39" s="102">
        <v>1.22</v>
      </c>
      <c r="I39" s="72">
        <v>1</v>
      </c>
      <c r="J39" s="100">
        <v>7829</v>
      </c>
      <c r="K39" s="100">
        <v>7829</v>
      </c>
      <c r="L39" s="99">
        <v>0.252</v>
      </c>
      <c r="M39" s="98">
        <f t="shared" si="3"/>
        <v>9.55138</v>
      </c>
      <c r="N39" s="40">
        <f t="shared" si="2"/>
        <v>9.2993799999999993</v>
      </c>
    </row>
    <row r="40" spans="2:18" s="50" customFormat="1" ht="124.5" customHeight="1" thickBot="1" x14ac:dyDescent="1.1000000000000001">
      <c r="B40" s="458" t="s">
        <v>30</v>
      </c>
      <c r="C40" s="459"/>
      <c r="D40" s="459"/>
      <c r="E40" s="459"/>
      <c r="F40" s="459"/>
      <c r="G40" s="459"/>
      <c r="H40" s="459"/>
      <c r="I40" s="459"/>
      <c r="J40" s="459"/>
      <c r="K40" s="459"/>
      <c r="L40" s="459"/>
      <c r="M40" s="460"/>
      <c r="N40" s="95">
        <f>SUM(N7:N39)</f>
        <v>239.05192600000004</v>
      </c>
    </row>
    <row r="41" spans="2:18" s="50" customFormat="1" ht="146.25" customHeight="1" thickBot="1" x14ac:dyDescent="1.1000000000000001">
      <c r="B41" s="513" t="s">
        <v>53</v>
      </c>
      <c r="C41" s="513"/>
      <c r="D41" s="513"/>
      <c r="E41" s="513"/>
      <c r="F41" s="513"/>
      <c r="G41" s="513"/>
      <c r="H41" s="513"/>
      <c r="I41" s="513"/>
      <c r="J41" s="513"/>
      <c r="K41" s="513"/>
      <c r="L41" s="513"/>
      <c r="M41" s="513"/>
      <c r="N41" s="88">
        <f>ROUNDUP(N40*2,1)</f>
        <v>478.20000000000005</v>
      </c>
    </row>
    <row r="42" spans="2:18" s="172" customFormat="1" ht="174.95" customHeight="1" x14ac:dyDescent="0.25">
      <c r="B42" s="422" t="s">
        <v>320</v>
      </c>
      <c r="C42" s="422"/>
      <c r="D42" s="422"/>
      <c r="E42" s="422"/>
      <c r="F42" s="422"/>
      <c r="G42" s="422"/>
      <c r="H42" s="422"/>
      <c r="I42" s="422" t="s">
        <v>319</v>
      </c>
      <c r="J42" s="422"/>
      <c r="K42" s="422"/>
      <c r="L42" s="422"/>
      <c r="M42" s="422"/>
      <c r="N42" s="422"/>
    </row>
    <row r="43" spans="2:18" s="51" customFormat="1" ht="353.25" customHeight="1" thickBot="1" x14ac:dyDescent="1.1499999999999999">
      <c r="B43" s="423"/>
      <c r="C43" s="423"/>
      <c r="D43" s="423"/>
      <c r="E43" s="423"/>
      <c r="F43" s="423"/>
      <c r="G43" s="423"/>
      <c r="H43" s="423"/>
      <c r="I43" s="423"/>
      <c r="J43" s="423"/>
      <c r="K43" s="423"/>
      <c r="L43" s="423"/>
      <c r="M43" s="423"/>
      <c r="N43" s="423"/>
    </row>
    <row r="44" spans="2:18" s="58" customFormat="1" ht="129.75" customHeight="1" thickBot="1" x14ac:dyDescent="1.1499999999999999">
      <c r="B44" s="53" t="s">
        <v>45</v>
      </c>
      <c r="C44" s="54"/>
      <c r="D44" s="54"/>
      <c r="E44" s="54"/>
      <c r="F44" s="54"/>
      <c r="G44" s="54"/>
      <c r="H44" s="54"/>
      <c r="I44" s="54"/>
      <c r="J44" s="54"/>
      <c r="K44" s="54"/>
      <c r="L44" s="54"/>
      <c r="M44" s="54"/>
      <c r="N44" s="55"/>
      <c r="O44" s="56"/>
      <c r="P44" s="68"/>
      <c r="Q44" s="35"/>
      <c r="R44" s="35"/>
    </row>
    <row r="45" spans="2:18" s="51" customFormat="1" ht="174.95" customHeight="1" x14ac:dyDescent="1.1000000000000001"/>
  </sheetData>
  <mergeCells count="48">
    <mergeCell ref="C11:F11"/>
    <mergeCell ref="B2:F3"/>
    <mergeCell ref="G2:K3"/>
    <mergeCell ref="L2:N3"/>
    <mergeCell ref="B4:N4"/>
    <mergeCell ref="B5:N5"/>
    <mergeCell ref="C6:G6"/>
    <mergeCell ref="C7:C10"/>
    <mergeCell ref="D7:F7"/>
    <mergeCell ref="D8:F8"/>
    <mergeCell ref="D9:F9"/>
    <mergeCell ref="D10:F10"/>
    <mergeCell ref="C12:F12"/>
    <mergeCell ref="C13:F13"/>
    <mergeCell ref="C14:F14"/>
    <mergeCell ref="C15:F15"/>
    <mergeCell ref="C16:F16"/>
    <mergeCell ref="D21:F21"/>
    <mergeCell ref="C22:C25"/>
    <mergeCell ref="D22:F22"/>
    <mergeCell ref="D23:F23"/>
    <mergeCell ref="D24:F24"/>
    <mergeCell ref="D25:F25"/>
    <mergeCell ref="C17:C21"/>
    <mergeCell ref="D17:F17"/>
    <mergeCell ref="D18:F18"/>
    <mergeCell ref="D19:F19"/>
    <mergeCell ref="D20:F20"/>
    <mergeCell ref="C37:F37"/>
    <mergeCell ref="C26:C27"/>
    <mergeCell ref="D26:F26"/>
    <mergeCell ref="D27:F27"/>
    <mergeCell ref="C28:C31"/>
    <mergeCell ref="D28:F28"/>
    <mergeCell ref="D29:F29"/>
    <mergeCell ref="D30:F30"/>
    <mergeCell ref="D31:F31"/>
    <mergeCell ref="C32:F32"/>
    <mergeCell ref="C33:F33"/>
    <mergeCell ref="C34:F34"/>
    <mergeCell ref="C35:F35"/>
    <mergeCell ref="C36:F36"/>
    <mergeCell ref="C38:F38"/>
    <mergeCell ref="C39:F39"/>
    <mergeCell ref="B40:M40"/>
    <mergeCell ref="B42:H43"/>
    <mergeCell ref="I42:N43"/>
    <mergeCell ref="B41:M41"/>
  </mergeCells>
  <printOptions horizontalCentered="1"/>
  <pageMargins left="0.25" right="0.25" top="1" bottom="1" header="0.5" footer="0.255"/>
  <pageSetup paperSize="9" scale="10" orientation="portrait" r:id="rId1"/>
  <drawing r:id="rId2"/>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9" tint="-0.499984740745262"/>
    <pageSetUpPr fitToPage="1"/>
  </sheetPr>
  <dimension ref="B1:M35"/>
  <sheetViews>
    <sheetView rightToLeft="1" view="pageBreakPreview" topLeftCell="A4" zoomScale="70" zoomScaleNormal="85" zoomScaleSheetLayoutView="70" workbookViewId="0">
      <selection activeCell="J14" sqref="J14:M16"/>
    </sheetView>
  </sheetViews>
  <sheetFormatPr defaultRowHeight="15" x14ac:dyDescent="0.25"/>
  <cols>
    <col min="1" max="1" width="4.85546875" customWidth="1"/>
    <col min="4" max="4" width="11.85546875" customWidth="1"/>
    <col min="5" max="5" width="24" customWidth="1"/>
    <col min="7" max="7" width="20.140625" customWidth="1"/>
    <col min="8" max="8" width="18.7109375" customWidth="1"/>
    <col min="9" max="9" width="16.285156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990</v>
      </c>
      <c r="G11" s="323"/>
      <c r="H11" s="323"/>
      <c r="I11" s="324"/>
      <c r="J11" s="331" t="s">
        <v>1039</v>
      </c>
      <c r="K11" s="332"/>
      <c r="L11" s="332"/>
      <c r="M11" s="333"/>
    </row>
    <row r="12" spans="2:13" ht="15.75" customHeight="1" x14ac:dyDescent="0.25">
      <c r="B12" s="325"/>
      <c r="C12" s="326"/>
      <c r="D12" s="326"/>
      <c r="E12" s="327"/>
      <c r="F12" s="325"/>
      <c r="G12" s="326"/>
      <c r="H12" s="326"/>
      <c r="I12" s="327"/>
      <c r="J12" s="334"/>
      <c r="K12" s="335"/>
      <c r="L12" s="335"/>
      <c r="M12" s="336"/>
    </row>
    <row r="13" spans="2:13" ht="25.5" customHeight="1" thickBot="1" x14ac:dyDescent="0.3">
      <c r="B13" s="328"/>
      <c r="C13" s="329"/>
      <c r="D13" s="329"/>
      <c r="E13" s="330"/>
      <c r="F13" s="328"/>
      <c r="G13" s="329"/>
      <c r="H13" s="329"/>
      <c r="I13" s="330"/>
      <c r="J13" s="337"/>
      <c r="K13" s="338"/>
      <c r="L13" s="338"/>
      <c r="M13" s="339"/>
    </row>
    <row r="14" spans="2:13" ht="15" customHeight="1" x14ac:dyDescent="0.25">
      <c r="B14" s="322" t="s">
        <v>6</v>
      </c>
      <c r="C14" s="323"/>
      <c r="D14" s="323"/>
      <c r="E14" s="324"/>
      <c r="F14" s="322" t="s">
        <v>7</v>
      </c>
      <c r="G14" s="323"/>
      <c r="H14" s="323"/>
      <c r="I14" s="324"/>
      <c r="J14" s="331" t="s">
        <v>1040</v>
      </c>
      <c r="K14" s="332"/>
      <c r="L14" s="332"/>
      <c r="M14" s="333"/>
    </row>
    <row r="15" spans="2:13" ht="15" customHeight="1" x14ac:dyDescent="0.25">
      <c r="B15" s="325"/>
      <c r="C15" s="326"/>
      <c r="D15" s="326"/>
      <c r="E15" s="327"/>
      <c r="F15" s="325"/>
      <c r="G15" s="326"/>
      <c r="H15" s="326"/>
      <c r="I15" s="327"/>
      <c r="J15" s="334"/>
      <c r="K15" s="335"/>
      <c r="L15" s="335"/>
      <c r="M15" s="336"/>
    </row>
    <row r="16" spans="2:13" ht="19.5" customHeight="1" thickBot="1" x14ac:dyDescent="0.3">
      <c r="B16" s="328"/>
      <c r="C16" s="329"/>
      <c r="D16" s="329"/>
      <c r="E16" s="330"/>
      <c r="F16" s="328"/>
      <c r="G16" s="329"/>
      <c r="H16" s="329"/>
      <c r="I16" s="330"/>
      <c r="J16" s="337"/>
      <c r="K16" s="338"/>
      <c r="L16" s="338"/>
      <c r="M16" s="339"/>
    </row>
    <row r="17" spans="2:13" ht="15" customHeight="1" x14ac:dyDescent="0.25">
      <c r="B17" s="287" t="s">
        <v>833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991</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52.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835</v>
      </c>
      <c r="F28" s="316"/>
      <c r="G28" s="316"/>
      <c r="H28" s="313"/>
      <c r="I28" s="318" t="s">
        <v>987</v>
      </c>
      <c r="J28" s="319"/>
      <c r="K28" s="312" t="s">
        <v>16</v>
      </c>
      <c r="L28" s="316"/>
      <c r="M28" s="313"/>
    </row>
    <row r="29" spans="2:13" ht="49.5" customHeight="1" thickBot="1" x14ac:dyDescent="0.3">
      <c r="B29" s="311"/>
      <c r="C29" s="314"/>
      <c r="D29" s="315"/>
      <c r="E29" s="314"/>
      <c r="F29" s="317"/>
      <c r="G29" s="317"/>
      <c r="H29" s="315"/>
      <c r="I29" s="320"/>
      <c r="J29" s="321"/>
      <c r="K29" s="314"/>
      <c r="L29" s="317"/>
      <c r="M29" s="315"/>
    </row>
    <row r="30" spans="2:13" ht="36" customHeight="1" thickBot="1" x14ac:dyDescent="0.3">
      <c r="B30" s="284"/>
      <c r="C30" s="285"/>
      <c r="D30" s="285"/>
      <c r="E30" s="285"/>
      <c r="F30" s="285"/>
      <c r="G30" s="285"/>
      <c r="H30" s="285"/>
      <c r="I30" s="285"/>
      <c r="J30" s="285"/>
      <c r="K30" s="285"/>
      <c r="L30" s="285"/>
      <c r="M30" s="286"/>
    </row>
    <row r="31" spans="2:13" ht="18.75" customHeight="1" x14ac:dyDescent="0.25">
      <c r="B31" s="272" t="s">
        <v>17</v>
      </c>
      <c r="C31" s="273"/>
      <c r="D31" s="273"/>
      <c r="E31" s="274"/>
      <c r="F31" s="272" t="s">
        <v>18</v>
      </c>
      <c r="G31" s="273"/>
      <c r="H31" s="273"/>
      <c r="I31" s="274"/>
      <c r="J31" s="272" t="s">
        <v>19</v>
      </c>
      <c r="K31" s="273"/>
      <c r="L31" s="273"/>
      <c r="M31" s="274"/>
    </row>
    <row r="32" spans="2:13" ht="29.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18" customFormat="1" ht="22.5" customHeight="1" thickBot="1" x14ac:dyDescent="0.3">
      <c r="B35" s="269" t="s">
        <v>61</v>
      </c>
      <c r="C35" s="270"/>
      <c r="D35" s="270"/>
      <c r="E35" s="270"/>
      <c r="F35" s="270"/>
      <c r="G35" s="270"/>
      <c r="H35" s="270"/>
      <c r="I35" s="270"/>
      <c r="J35" s="270"/>
      <c r="K35" s="270"/>
      <c r="L35" s="270"/>
      <c r="M35" s="271"/>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25" top="0.75" bottom="0.75" header="0.3" footer="0.3"/>
  <pageSetup paperSize="9" scale="56" orientation="portrait" r:id="rId1"/>
  <colBreaks count="1" manualBreakCount="1">
    <brk id="13" max="1048575" man="1"/>
  </colBreaks>
  <drawing r:id="rId2"/>
  <legacyDrawing r:id="rId3"/>
  <oleObjects>
    <mc:AlternateContent xmlns:mc="http://schemas.openxmlformats.org/markup-compatibility/2006">
      <mc:Choice Requires="x14">
        <oleObject progId="PBrush" shapeId="1396742" r:id="rId4">
          <objectPr defaultSize="0" autoPict="0" r:id="rId5">
            <anchor moveWithCells="1" sizeWithCells="1">
              <from>
                <xdr:col>1</xdr:col>
                <xdr:colOff>95250</xdr:colOff>
                <xdr:row>3</xdr:row>
                <xdr:rowOff>85725</xdr:rowOff>
              </from>
              <to>
                <xdr:col>2</xdr:col>
                <xdr:colOff>447675</xdr:colOff>
                <xdr:row>7</xdr:row>
                <xdr:rowOff>9525</xdr:rowOff>
              </to>
            </anchor>
          </objectPr>
        </oleObject>
      </mc:Choice>
      <mc:Fallback>
        <oleObject progId="PBrush" shapeId="1396742" r:id="rId4"/>
      </mc:Fallback>
    </mc:AlternateContent>
  </oleObjects>
  <mc:AlternateContent xmlns:mc="http://schemas.openxmlformats.org/markup-compatibility/2006">
    <mc:Choice Requires="x14">
      <controls>
        <mc:AlternateContent xmlns:mc="http://schemas.openxmlformats.org/markup-compatibility/2006">
          <mc:Choice Requires="x14">
            <control shapeId="1396737" r:id="rId6" name="Check Box 1">
              <controlPr defaultSize="0" autoFill="0" autoLine="0" autoPict="0">
                <anchor moveWithCells="1">
                  <from>
                    <xdr:col>3</xdr:col>
                    <xdr:colOff>381000</xdr:colOff>
                    <xdr:row>35</xdr:row>
                    <xdr:rowOff>0</xdr:rowOff>
                  </from>
                  <to>
                    <xdr:col>4</xdr:col>
                    <xdr:colOff>419100</xdr:colOff>
                    <xdr:row>36</xdr:row>
                    <xdr:rowOff>38100</xdr:rowOff>
                  </to>
                </anchor>
              </controlPr>
            </control>
          </mc:Choice>
        </mc:AlternateContent>
        <mc:AlternateContent xmlns:mc="http://schemas.openxmlformats.org/markup-compatibility/2006">
          <mc:Choice Requires="x14">
            <control shapeId="1396738" r:id="rId7" name="Check Box 2">
              <controlPr defaultSize="0" autoFill="0" autoLine="0" autoPict="0">
                <anchor moveWithCells="1">
                  <from>
                    <xdr:col>6</xdr:col>
                    <xdr:colOff>180975</xdr:colOff>
                    <xdr:row>35</xdr:row>
                    <xdr:rowOff>0</xdr:rowOff>
                  </from>
                  <to>
                    <xdr:col>6</xdr:col>
                    <xdr:colOff>1009650</xdr:colOff>
                    <xdr:row>36</xdr:row>
                    <xdr:rowOff>9525</xdr:rowOff>
                  </to>
                </anchor>
              </controlPr>
            </control>
          </mc:Choice>
        </mc:AlternateContent>
        <mc:AlternateContent xmlns:mc="http://schemas.openxmlformats.org/markup-compatibility/2006">
          <mc:Choice Requires="x14">
            <control shapeId="1396739"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1396740" r:id="rId9" name="Check Box 4">
              <controlPr defaultSize="0" autoFill="0" autoLine="0" autoPict="0">
                <anchor moveWithCells="1">
                  <from>
                    <xdr:col>10</xdr:col>
                    <xdr:colOff>381000</xdr:colOff>
                    <xdr:row>35</xdr:row>
                    <xdr:rowOff>0</xdr:rowOff>
                  </from>
                  <to>
                    <xdr:col>11</xdr:col>
                    <xdr:colOff>609600</xdr:colOff>
                    <xdr:row>36</xdr:row>
                    <xdr:rowOff>38100</xdr:rowOff>
                  </to>
                </anchor>
              </controlPr>
            </control>
          </mc:Choice>
        </mc:AlternateContent>
        <mc:AlternateContent xmlns:mc="http://schemas.openxmlformats.org/markup-compatibility/2006">
          <mc:Choice Requires="x14">
            <control shapeId="1396741" r:id="rId10" name="Check Box 5">
              <controlPr defaultSize="0" autoFill="0" autoLine="0" autoPict="0">
                <anchor moveWithCells="1">
                  <from>
                    <xdr:col>11</xdr:col>
                    <xdr:colOff>552450</xdr:colOff>
                    <xdr:row>35</xdr:row>
                    <xdr:rowOff>0</xdr:rowOff>
                  </from>
                  <to>
                    <xdr:col>12</xdr:col>
                    <xdr:colOff>628650</xdr:colOff>
                    <xdr:row>36</xdr:row>
                    <xdr:rowOff>38100</xdr:rowOff>
                  </to>
                </anchor>
              </controlPr>
            </control>
          </mc:Choice>
        </mc:AlternateContent>
        <mc:AlternateContent xmlns:mc="http://schemas.openxmlformats.org/markup-compatibility/2006">
          <mc:Choice Requires="x14">
            <control shapeId="1396743" r:id="rId11" name="Check Box 7">
              <controlPr defaultSize="0" autoFill="0" autoLine="0" autoPict="0">
                <anchor moveWithCells="1">
                  <from>
                    <xdr:col>2</xdr:col>
                    <xdr:colOff>476250</xdr:colOff>
                    <xdr:row>34</xdr:row>
                    <xdr:rowOff>47625</xdr:rowOff>
                  </from>
                  <to>
                    <xdr:col>3</xdr:col>
                    <xdr:colOff>180975</xdr:colOff>
                    <xdr:row>34</xdr:row>
                    <xdr:rowOff>247650</xdr:rowOff>
                  </to>
                </anchor>
              </controlPr>
            </control>
          </mc:Choice>
        </mc:AlternateContent>
        <mc:AlternateContent xmlns:mc="http://schemas.openxmlformats.org/markup-compatibility/2006">
          <mc:Choice Requires="x14">
            <control shapeId="1396744" r:id="rId12" name="Check Box 8">
              <controlPr defaultSize="0" autoFill="0" autoLine="0" autoPict="0">
                <anchor moveWithCells="1">
                  <from>
                    <xdr:col>4</xdr:col>
                    <xdr:colOff>400050</xdr:colOff>
                    <xdr:row>34</xdr:row>
                    <xdr:rowOff>57150</xdr:rowOff>
                  </from>
                  <to>
                    <xdr:col>4</xdr:col>
                    <xdr:colOff>657225</xdr:colOff>
                    <xdr:row>34</xdr:row>
                    <xdr:rowOff>247650</xdr:rowOff>
                  </to>
                </anchor>
              </controlPr>
            </control>
          </mc:Choice>
        </mc:AlternateContent>
        <mc:AlternateContent xmlns:mc="http://schemas.openxmlformats.org/markup-compatibility/2006">
          <mc:Choice Requires="x14">
            <control shapeId="1396745" r:id="rId13" name="Check Box 9">
              <controlPr defaultSize="0" autoFill="0" autoLine="0" autoPict="0">
                <anchor moveWithCells="1">
                  <from>
                    <xdr:col>7</xdr:col>
                    <xdr:colOff>1104900</xdr:colOff>
                    <xdr:row>34</xdr:row>
                    <xdr:rowOff>57150</xdr:rowOff>
                  </from>
                  <to>
                    <xdr:col>8</xdr:col>
                    <xdr:colOff>85725</xdr:colOff>
                    <xdr:row>34</xdr:row>
                    <xdr:rowOff>228600</xdr:rowOff>
                  </to>
                </anchor>
              </controlPr>
            </control>
          </mc:Choice>
        </mc:AlternateContent>
        <mc:AlternateContent xmlns:mc="http://schemas.openxmlformats.org/markup-compatibility/2006">
          <mc:Choice Requires="x14">
            <control shapeId="1396746" r:id="rId14" name="Check Box 10">
              <controlPr defaultSize="0" autoFill="0" autoLine="0" autoPict="0">
                <anchor moveWithCells="1">
                  <from>
                    <xdr:col>6</xdr:col>
                    <xdr:colOff>457200</xdr:colOff>
                    <xdr:row>34</xdr:row>
                    <xdr:rowOff>66675</xdr:rowOff>
                  </from>
                  <to>
                    <xdr:col>6</xdr:col>
                    <xdr:colOff>657225</xdr:colOff>
                    <xdr:row>34</xdr:row>
                    <xdr:rowOff>276225</xdr:rowOff>
                  </to>
                </anchor>
              </controlPr>
            </control>
          </mc:Choice>
        </mc:AlternateContent>
        <mc:AlternateContent xmlns:mc="http://schemas.openxmlformats.org/markup-compatibility/2006">
          <mc:Choice Requires="x14">
            <control shapeId="1396747" r:id="rId15" name="Check Box 11">
              <controlPr defaultSize="0" autoFill="0" autoLine="0" autoPict="0">
                <anchor moveWithCells="1">
                  <from>
                    <xdr:col>9</xdr:col>
                    <xdr:colOff>409575</xdr:colOff>
                    <xdr:row>34</xdr:row>
                    <xdr:rowOff>66675</xdr:rowOff>
                  </from>
                  <to>
                    <xdr:col>10</xdr:col>
                    <xdr:colOff>228600</xdr:colOff>
                    <xdr:row>34</xdr:row>
                    <xdr:rowOff>228600</xdr:rowOff>
                  </to>
                </anchor>
              </controlPr>
            </control>
          </mc:Choice>
        </mc:AlternateContent>
      </controls>
    </mc:Choice>
  </mc:AlternateContent>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9" tint="-0.499984740745262"/>
    <pageSetUpPr fitToPage="1"/>
  </sheetPr>
  <dimension ref="B1:P39"/>
  <sheetViews>
    <sheetView rightToLeft="1" view="pageBreakPreview" zoomScale="85" zoomScaleNormal="85" zoomScaleSheetLayoutView="85"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993</v>
      </c>
      <c r="G11" s="332"/>
      <c r="H11" s="332"/>
      <c r="I11" s="333"/>
      <c r="J11" s="331" t="s">
        <v>1036</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6" ht="15" customHeight="1" x14ac:dyDescent="0.25">
      <c r="B17" s="385" t="s">
        <v>830</v>
      </c>
      <c r="C17" s="386"/>
      <c r="D17" s="386"/>
      <c r="E17" s="386"/>
      <c r="F17" s="386"/>
      <c r="G17" s="386"/>
      <c r="H17" s="386"/>
      <c r="I17" s="386"/>
      <c r="J17" s="386"/>
      <c r="K17" s="386"/>
      <c r="L17" s="386"/>
      <c r="M17" s="387"/>
    </row>
    <row r="18" spans="2:16" ht="15" customHeight="1" x14ac:dyDescent="0.25">
      <c r="B18" s="388"/>
      <c r="C18" s="389"/>
      <c r="D18" s="389"/>
      <c r="E18" s="389"/>
      <c r="F18" s="389"/>
      <c r="G18" s="389"/>
      <c r="H18" s="389"/>
      <c r="I18" s="389"/>
      <c r="J18" s="389"/>
      <c r="K18" s="389"/>
      <c r="L18" s="389"/>
      <c r="M18" s="390"/>
    </row>
    <row r="19" spans="2:16" ht="41.25" customHeight="1" thickBot="1" x14ac:dyDescent="0.3">
      <c r="B19" s="388"/>
      <c r="C19" s="389"/>
      <c r="D19" s="389"/>
      <c r="E19" s="389"/>
      <c r="F19" s="389"/>
      <c r="G19" s="389"/>
      <c r="H19" s="389"/>
      <c r="I19" s="389"/>
      <c r="J19" s="389"/>
      <c r="K19" s="389"/>
      <c r="L19" s="389"/>
      <c r="M19" s="390"/>
    </row>
    <row r="20" spans="2:16" ht="15" customHeight="1" x14ac:dyDescent="0.25">
      <c r="B20" s="391" t="s">
        <v>992</v>
      </c>
      <c r="C20" s="392"/>
      <c r="D20" s="392"/>
      <c r="E20" s="392"/>
      <c r="F20" s="392"/>
      <c r="G20" s="392"/>
      <c r="H20" s="392"/>
      <c r="I20" s="392"/>
      <c r="J20" s="392"/>
      <c r="K20" s="392"/>
      <c r="L20" s="392"/>
      <c r="M20" s="393"/>
    </row>
    <row r="21" spans="2:16" ht="15" customHeight="1" x14ac:dyDescent="0.25">
      <c r="B21" s="394"/>
      <c r="C21" s="395"/>
      <c r="D21" s="395"/>
      <c r="E21" s="395"/>
      <c r="F21" s="395"/>
      <c r="G21" s="395"/>
      <c r="H21" s="395"/>
      <c r="I21" s="395"/>
      <c r="J21" s="395"/>
      <c r="K21" s="395"/>
      <c r="L21" s="395"/>
      <c r="M21" s="396"/>
    </row>
    <row r="22" spans="2:16" ht="15" customHeight="1" x14ac:dyDescent="0.25">
      <c r="B22" s="394"/>
      <c r="C22" s="395"/>
      <c r="D22" s="395"/>
      <c r="E22" s="395"/>
      <c r="F22" s="395"/>
      <c r="G22" s="395"/>
      <c r="H22" s="395"/>
      <c r="I22" s="395"/>
      <c r="J22" s="395"/>
      <c r="K22" s="395"/>
      <c r="L22" s="395"/>
      <c r="M22" s="396"/>
    </row>
    <row r="23" spans="2:16" ht="15.75" customHeight="1" x14ac:dyDescent="0.25">
      <c r="B23" s="394"/>
      <c r="C23" s="395"/>
      <c r="D23" s="395"/>
      <c r="E23" s="395"/>
      <c r="F23" s="395"/>
      <c r="G23" s="395"/>
      <c r="H23" s="395"/>
      <c r="I23" s="395"/>
      <c r="J23" s="395"/>
      <c r="K23" s="395"/>
      <c r="L23" s="395"/>
      <c r="M23" s="396"/>
    </row>
    <row r="24" spans="2:16" ht="51.75" customHeight="1" thickBot="1" x14ac:dyDescent="0.3">
      <c r="B24" s="394"/>
      <c r="C24" s="395"/>
      <c r="D24" s="395"/>
      <c r="E24" s="395"/>
      <c r="F24" s="395"/>
      <c r="G24" s="395"/>
      <c r="H24" s="395"/>
      <c r="I24" s="395"/>
      <c r="J24" s="395"/>
      <c r="K24" s="395"/>
      <c r="L24" s="395"/>
      <c r="M24" s="396"/>
    </row>
    <row r="25" spans="2:16" ht="31.5" customHeight="1" thickBot="1" x14ac:dyDescent="0.3">
      <c r="B25" s="299"/>
      <c r="C25" s="300"/>
      <c r="D25" s="300"/>
      <c r="E25" s="300"/>
      <c r="F25" s="300"/>
      <c r="G25" s="300"/>
      <c r="H25" s="300"/>
      <c r="I25" s="300"/>
      <c r="J25" s="300"/>
      <c r="K25" s="300"/>
      <c r="L25" s="300"/>
      <c r="M25" s="301"/>
    </row>
    <row r="26" spans="2:16" ht="15.75" customHeight="1" x14ac:dyDescent="0.25">
      <c r="B26" s="397" t="s">
        <v>9</v>
      </c>
      <c r="C26" s="399" t="s">
        <v>10</v>
      </c>
      <c r="D26" s="400"/>
      <c r="E26" s="399" t="s">
        <v>11</v>
      </c>
      <c r="F26" s="400"/>
      <c r="G26" s="400"/>
      <c r="H26" s="403"/>
      <c r="I26" s="399" t="s">
        <v>12</v>
      </c>
      <c r="J26" s="403"/>
      <c r="K26" s="399" t="s">
        <v>13</v>
      </c>
      <c r="L26" s="400"/>
      <c r="M26" s="403"/>
    </row>
    <row r="27" spans="2:16" ht="15.75" customHeight="1" thickBot="1" x14ac:dyDescent="0.3">
      <c r="B27" s="398"/>
      <c r="C27" s="401"/>
      <c r="D27" s="402"/>
      <c r="E27" s="401"/>
      <c r="F27" s="402"/>
      <c r="G27" s="402"/>
      <c r="H27" s="404"/>
      <c r="I27" s="401"/>
      <c r="J27" s="404"/>
      <c r="K27" s="401"/>
      <c r="L27" s="402"/>
      <c r="M27" s="404"/>
    </row>
    <row r="28" spans="2:16" ht="49.5" customHeight="1" x14ac:dyDescent="0.25">
      <c r="B28" s="405">
        <v>24</v>
      </c>
      <c r="C28" s="312" t="s">
        <v>14</v>
      </c>
      <c r="D28" s="313"/>
      <c r="E28" s="331" t="s">
        <v>832</v>
      </c>
      <c r="F28" s="332"/>
      <c r="G28" s="332"/>
      <c r="H28" s="333"/>
      <c r="I28" s="318" t="s">
        <v>987</v>
      </c>
      <c r="J28" s="319"/>
      <c r="K28" s="322" t="s">
        <v>16</v>
      </c>
      <c r="L28" s="323"/>
      <c r="M28" s="324"/>
      <c r="P28">
        <v>569.15109599999994</v>
      </c>
    </row>
    <row r="29" spans="2:16" ht="57" customHeight="1" thickBot="1" x14ac:dyDescent="0.3">
      <c r="B29" s="406"/>
      <c r="C29" s="314"/>
      <c r="D29" s="315"/>
      <c r="E29" s="337"/>
      <c r="F29" s="338"/>
      <c r="G29" s="338"/>
      <c r="H29" s="339"/>
      <c r="I29" s="320"/>
      <c r="J29" s="321"/>
      <c r="K29" s="328"/>
      <c r="L29" s="329"/>
      <c r="M29" s="330"/>
    </row>
    <row r="30" spans="2:16" ht="37.5" customHeight="1" thickBot="1" x14ac:dyDescent="0.3">
      <c r="B30" s="382"/>
      <c r="C30" s="383"/>
      <c r="D30" s="383"/>
      <c r="E30" s="383"/>
      <c r="F30" s="383"/>
      <c r="G30" s="383"/>
      <c r="H30" s="383"/>
      <c r="I30" s="383"/>
      <c r="J30" s="383"/>
      <c r="K30" s="383"/>
      <c r="L30" s="383"/>
      <c r="M30" s="384"/>
    </row>
    <row r="31" spans="2:16" ht="18.75" customHeight="1" x14ac:dyDescent="0.25">
      <c r="B31" s="375" t="s">
        <v>17</v>
      </c>
      <c r="C31" s="376"/>
      <c r="D31" s="376"/>
      <c r="E31" s="377"/>
      <c r="F31" s="375" t="s">
        <v>18</v>
      </c>
      <c r="G31" s="376"/>
      <c r="H31" s="376"/>
      <c r="I31" s="377"/>
      <c r="J31" s="375" t="s">
        <v>19</v>
      </c>
      <c r="K31" s="376"/>
      <c r="L31" s="376"/>
      <c r="M31" s="377"/>
    </row>
    <row r="32" spans="2:16"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B35:M35"/>
    <mergeCell ref="D39:E39"/>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64" orientation="portrait" r:id="rId1"/>
  <colBreaks count="1" manualBreakCount="1">
    <brk id="13" max="1048575" man="1"/>
  </colBreaks>
  <drawing r:id="rId2"/>
  <legacyDrawing r:id="rId3"/>
  <oleObjects>
    <mc:AlternateContent xmlns:mc="http://schemas.openxmlformats.org/markup-compatibility/2006">
      <mc:Choice Requires="x14">
        <oleObject progId="PBrush" shapeId="1397765"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397765" r:id="rId4"/>
      </mc:Fallback>
    </mc:AlternateContent>
  </oleObjects>
  <mc:AlternateContent xmlns:mc="http://schemas.openxmlformats.org/markup-compatibility/2006">
    <mc:Choice Requires="x14">
      <controls>
        <mc:AlternateContent xmlns:mc="http://schemas.openxmlformats.org/markup-compatibility/2006">
          <mc:Choice Requires="x14">
            <control shapeId="1397761" r:id="rId6" name="Check Box 1">
              <controlPr defaultSize="0" autoFill="0" autoLine="0" autoPict="0">
                <anchor moveWithCells="1">
                  <from>
                    <xdr:col>2</xdr:col>
                    <xdr:colOff>476250</xdr:colOff>
                    <xdr:row>34</xdr:row>
                    <xdr:rowOff>47625</xdr:rowOff>
                  </from>
                  <to>
                    <xdr:col>3</xdr:col>
                    <xdr:colOff>152400</xdr:colOff>
                    <xdr:row>34</xdr:row>
                    <xdr:rowOff>247650</xdr:rowOff>
                  </to>
                </anchor>
              </controlPr>
            </control>
          </mc:Choice>
        </mc:AlternateContent>
        <mc:AlternateContent xmlns:mc="http://schemas.openxmlformats.org/markup-compatibility/2006">
          <mc:Choice Requires="x14">
            <control shapeId="1397762"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1397763" r:id="rId8" name="Check Box 3">
              <controlPr defaultSize="0" autoFill="0" autoLine="0" autoPict="0">
                <anchor moveWithCells="1">
                  <from>
                    <xdr:col>7</xdr:col>
                    <xdr:colOff>1104900</xdr:colOff>
                    <xdr:row>34</xdr:row>
                    <xdr:rowOff>57150</xdr:rowOff>
                  </from>
                  <to>
                    <xdr:col>8</xdr:col>
                    <xdr:colOff>76200</xdr:colOff>
                    <xdr:row>34</xdr:row>
                    <xdr:rowOff>228600</xdr:rowOff>
                  </to>
                </anchor>
              </controlPr>
            </control>
          </mc:Choice>
        </mc:AlternateContent>
        <mc:AlternateContent xmlns:mc="http://schemas.openxmlformats.org/markup-compatibility/2006">
          <mc:Choice Requires="x14">
            <control shapeId="1397764" r:id="rId9" name="Check Box 4">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1397766" r:id="rId10" name="Check Box 6">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9" tint="-0.249977111117893"/>
  </sheetPr>
  <dimension ref="B1:AU79"/>
  <sheetViews>
    <sheetView rightToLeft="1" view="pageBreakPreview" topLeftCell="A19" zoomScale="20" zoomScaleNormal="100" zoomScaleSheetLayoutView="20" workbookViewId="0">
      <selection activeCell="B4" sqref="B4:N4"/>
    </sheetView>
  </sheetViews>
  <sheetFormatPr defaultRowHeight="23.25" x14ac:dyDescent="0.35"/>
  <cols>
    <col min="2" max="2" width="25.7109375" customWidth="1"/>
    <col min="3" max="3" width="32" customWidth="1"/>
    <col min="4" max="4" width="20.42578125" customWidth="1"/>
    <col min="5" max="5" width="44.5703125"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997</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59.5" customHeight="1" thickBot="1" x14ac:dyDescent="0.3">
      <c r="B4" s="522" t="s">
        <v>830</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03.25" customHeight="1" thickBot="1" x14ac:dyDescent="1.1499999999999999">
      <c r="B6" s="170" t="s">
        <v>9</v>
      </c>
      <c r="C6" s="434" t="s">
        <v>11</v>
      </c>
      <c r="D6" s="435"/>
      <c r="E6" s="435"/>
      <c r="F6" s="435"/>
      <c r="G6" s="436"/>
      <c r="H6" s="170" t="s">
        <v>122</v>
      </c>
      <c r="I6" s="170" t="s">
        <v>23</v>
      </c>
      <c r="J6" s="170" t="s">
        <v>24</v>
      </c>
      <c r="K6" s="170" t="s">
        <v>121</v>
      </c>
      <c r="L6" s="170" t="s">
        <v>183</v>
      </c>
      <c r="M6" s="170" t="s">
        <v>181</v>
      </c>
      <c r="N6" s="170" t="s">
        <v>124</v>
      </c>
    </row>
    <row r="7" spans="2:47" s="36" customFormat="1" ht="174.95" customHeight="1" thickBot="1" x14ac:dyDescent="1.1000000000000001">
      <c r="B7" s="67">
        <v>1</v>
      </c>
      <c r="C7" s="555" t="s">
        <v>930</v>
      </c>
      <c r="D7" s="492" t="s">
        <v>778</v>
      </c>
      <c r="E7" s="493"/>
      <c r="F7" s="493"/>
      <c r="G7" s="168" t="s">
        <v>76</v>
      </c>
      <c r="H7" s="45">
        <v>1.22</v>
      </c>
      <c r="I7" s="69">
        <v>1</v>
      </c>
      <c r="J7" s="70">
        <v>5486</v>
      </c>
      <c r="K7" s="70">
        <v>5486</v>
      </c>
      <c r="L7" s="46">
        <v>0</v>
      </c>
      <c r="M7" s="40">
        <f t="shared" ref="M7:M14" si="0">K7*H7/1000</f>
        <v>6.69292</v>
      </c>
      <c r="N7" s="88">
        <f t="shared" ref="N7:N10" si="1">ROUND(M7*I7,1)</f>
        <v>6.7</v>
      </c>
      <c r="R7" s="36">
        <v>6.7</v>
      </c>
    </row>
    <row r="8" spans="2:47" s="36" customFormat="1" ht="174.95" customHeight="1" thickBot="1" x14ac:dyDescent="1.1000000000000001">
      <c r="B8" s="42">
        <v>2</v>
      </c>
      <c r="C8" s="556"/>
      <c r="D8" s="492" t="s">
        <v>779</v>
      </c>
      <c r="E8" s="493"/>
      <c r="F8" s="493"/>
      <c r="G8" s="168" t="s">
        <v>76</v>
      </c>
      <c r="H8" s="45">
        <v>1.22</v>
      </c>
      <c r="I8" s="72">
        <v>1</v>
      </c>
      <c r="J8" s="70">
        <v>5486</v>
      </c>
      <c r="K8" s="70">
        <v>5486</v>
      </c>
      <c r="L8" s="46">
        <v>0</v>
      </c>
      <c r="M8" s="40">
        <f t="shared" si="0"/>
        <v>6.69292</v>
      </c>
      <c r="N8" s="88">
        <f t="shared" si="1"/>
        <v>6.7</v>
      </c>
      <c r="R8" s="36">
        <v>6.7</v>
      </c>
    </row>
    <row r="9" spans="2:47" s="36" customFormat="1" ht="174.95" customHeight="1" thickBot="1" x14ac:dyDescent="1.1000000000000001">
      <c r="B9" s="67">
        <v>3</v>
      </c>
      <c r="C9" s="556"/>
      <c r="D9" s="492" t="s">
        <v>931</v>
      </c>
      <c r="E9" s="493"/>
      <c r="F9" s="493"/>
      <c r="G9" s="168" t="s">
        <v>35</v>
      </c>
      <c r="H9" s="45">
        <v>0.94399999999999995</v>
      </c>
      <c r="I9" s="72">
        <v>1</v>
      </c>
      <c r="J9" s="70">
        <v>1629</v>
      </c>
      <c r="K9" s="70">
        <v>1629</v>
      </c>
      <c r="L9" s="46">
        <v>0</v>
      </c>
      <c r="M9" s="40">
        <f t="shared" si="0"/>
        <v>1.5377759999999998</v>
      </c>
      <c r="N9" s="88">
        <f t="shared" si="1"/>
        <v>1.5</v>
      </c>
      <c r="R9" s="36">
        <v>1.54</v>
      </c>
    </row>
    <row r="10" spans="2:47" s="36" customFormat="1" ht="174.95" customHeight="1" thickBot="1" x14ac:dyDescent="1.1000000000000001">
      <c r="B10" s="67">
        <v>4</v>
      </c>
      <c r="C10" s="556"/>
      <c r="D10" s="492" t="s">
        <v>932</v>
      </c>
      <c r="E10" s="493"/>
      <c r="F10" s="493"/>
      <c r="G10" s="168" t="s">
        <v>35</v>
      </c>
      <c r="H10" s="45">
        <v>0.94399999999999995</v>
      </c>
      <c r="I10" s="72">
        <v>2</v>
      </c>
      <c r="J10" s="70">
        <v>2948</v>
      </c>
      <c r="K10" s="70">
        <v>2771</v>
      </c>
      <c r="L10" s="46">
        <v>0</v>
      </c>
      <c r="M10" s="40">
        <f t="shared" si="0"/>
        <v>2.6158239999999999</v>
      </c>
      <c r="N10" s="88">
        <f t="shared" si="1"/>
        <v>5.2</v>
      </c>
      <c r="R10" s="36">
        <v>5.2399999999999993</v>
      </c>
    </row>
    <row r="11" spans="2:47" s="36" customFormat="1" ht="174.95" customHeight="1" thickBot="1" x14ac:dyDescent="1.1000000000000001">
      <c r="B11" s="67">
        <v>5</v>
      </c>
      <c r="C11" s="564" t="s">
        <v>933</v>
      </c>
      <c r="D11" s="561" t="s">
        <v>127</v>
      </c>
      <c r="E11" s="561"/>
      <c r="F11" s="561"/>
      <c r="G11" s="168" t="s">
        <v>27</v>
      </c>
      <c r="H11" s="168">
        <v>1.8280000000000001</v>
      </c>
      <c r="I11" s="38">
        <v>2</v>
      </c>
      <c r="J11" s="166">
        <v>6000</v>
      </c>
      <c r="K11" s="166">
        <v>6000</v>
      </c>
      <c r="L11" s="46">
        <v>0</v>
      </c>
      <c r="M11" s="40">
        <f t="shared" si="0"/>
        <v>10.968</v>
      </c>
      <c r="N11" s="88">
        <f t="shared" ref="N11:N14" si="2">ROUND(M11*I11-I11*L11,1)</f>
        <v>21.9</v>
      </c>
    </row>
    <row r="12" spans="2:47" s="36" customFormat="1" ht="174.95" customHeight="1" thickBot="1" x14ac:dyDescent="1.1000000000000001">
      <c r="B12" s="42">
        <v>6</v>
      </c>
      <c r="C12" s="564"/>
      <c r="D12" s="561" t="s">
        <v>699</v>
      </c>
      <c r="E12" s="561"/>
      <c r="F12" s="561"/>
      <c r="G12" s="168" t="s">
        <v>35</v>
      </c>
      <c r="H12" s="168">
        <v>0.94399999999999995</v>
      </c>
      <c r="I12" s="168">
        <v>2</v>
      </c>
      <c r="J12" s="166">
        <v>2383</v>
      </c>
      <c r="K12" s="166">
        <v>2238</v>
      </c>
      <c r="L12" s="46">
        <v>0</v>
      </c>
      <c r="M12" s="40">
        <f t="shared" si="0"/>
        <v>2.1126719999999999</v>
      </c>
      <c r="N12" s="88">
        <f t="shared" si="2"/>
        <v>4.2</v>
      </c>
    </row>
    <row r="13" spans="2:47" s="36" customFormat="1" ht="174.95" customHeight="1" thickBot="1" x14ac:dyDescent="1.1000000000000001">
      <c r="B13" s="67">
        <v>7</v>
      </c>
      <c r="C13" s="564"/>
      <c r="D13" s="561" t="s">
        <v>700</v>
      </c>
      <c r="E13" s="561"/>
      <c r="F13" s="561"/>
      <c r="G13" s="168" t="s">
        <v>35</v>
      </c>
      <c r="H13" s="168">
        <v>0.94399999999999995</v>
      </c>
      <c r="I13" s="168">
        <v>2</v>
      </c>
      <c r="J13" s="166">
        <v>1510</v>
      </c>
      <c r="K13" s="166">
        <v>1510</v>
      </c>
      <c r="L13" s="46">
        <v>0</v>
      </c>
      <c r="M13" s="40">
        <f t="shared" si="0"/>
        <v>1.4254399999999998</v>
      </c>
      <c r="N13" s="88">
        <f t="shared" si="2"/>
        <v>2.9</v>
      </c>
    </row>
    <row r="14" spans="2:47" s="36" customFormat="1" ht="174.95" customHeight="1" thickBot="1" x14ac:dyDescent="1.1000000000000001">
      <c r="B14" s="67">
        <v>8</v>
      </c>
      <c r="C14" s="564"/>
      <c r="D14" s="561" t="s">
        <v>701</v>
      </c>
      <c r="E14" s="561"/>
      <c r="F14" s="561"/>
      <c r="G14" s="168" t="s">
        <v>29</v>
      </c>
      <c r="H14" s="168">
        <v>1.284</v>
      </c>
      <c r="I14" s="168">
        <v>1</v>
      </c>
      <c r="J14" s="166">
        <v>1510</v>
      </c>
      <c r="K14" s="166">
        <v>1510</v>
      </c>
      <c r="L14" s="46">
        <v>0</v>
      </c>
      <c r="M14" s="40">
        <f t="shared" si="0"/>
        <v>1.9388400000000001</v>
      </c>
      <c r="N14" s="88">
        <f t="shared" si="2"/>
        <v>1.9</v>
      </c>
    </row>
    <row r="15" spans="2:47" s="96" customFormat="1" ht="174.95" customHeight="1" thickBot="1" x14ac:dyDescent="1.3">
      <c r="B15" s="67">
        <v>9</v>
      </c>
      <c r="C15" s="565" t="s">
        <v>934</v>
      </c>
      <c r="D15" s="570" t="s">
        <v>935</v>
      </c>
      <c r="E15" s="570"/>
      <c r="F15" s="570"/>
      <c r="G15" s="169" t="s">
        <v>76</v>
      </c>
      <c r="H15" s="102">
        <v>1.22</v>
      </c>
      <c r="I15" s="106">
        <v>1</v>
      </c>
      <c r="J15" s="100">
        <v>4586</v>
      </c>
      <c r="K15" s="70">
        <v>4586</v>
      </c>
      <c r="L15" s="99">
        <v>0</v>
      </c>
      <c r="M15" s="98">
        <f t="shared" ref="M15:M18" si="3">H15*K15/1000</f>
        <v>5.5949200000000001</v>
      </c>
      <c r="N15" s="97">
        <f t="shared" ref="N15:N18" si="4">ROUNDUP(M15*I15-I15*L15,1)</f>
        <v>5.6</v>
      </c>
    </row>
    <row r="16" spans="2:47" s="96" customFormat="1" ht="174.95" customHeight="1" thickBot="1" x14ac:dyDescent="1.3">
      <c r="B16" s="42">
        <v>10</v>
      </c>
      <c r="C16" s="566"/>
      <c r="D16" s="488" t="s">
        <v>936</v>
      </c>
      <c r="E16" s="489"/>
      <c r="F16" s="490"/>
      <c r="G16" s="169" t="s">
        <v>76</v>
      </c>
      <c r="H16" s="102">
        <v>1.22</v>
      </c>
      <c r="I16" s="101">
        <v>1</v>
      </c>
      <c r="J16" s="100">
        <v>4586</v>
      </c>
      <c r="K16" s="70">
        <v>4586</v>
      </c>
      <c r="L16" s="99">
        <v>0</v>
      </c>
      <c r="M16" s="98">
        <f t="shared" si="3"/>
        <v>5.5949200000000001</v>
      </c>
      <c r="N16" s="97">
        <f t="shared" si="4"/>
        <v>5.6</v>
      </c>
    </row>
    <row r="17" spans="2:18" s="96" customFormat="1" ht="174.95" customHeight="1" thickBot="1" x14ac:dyDescent="1.3">
      <c r="B17" s="67">
        <v>11</v>
      </c>
      <c r="C17" s="566"/>
      <c r="D17" s="488" t="s">
        <v>937</v>
      </c>
      <c r="E17" s="489"/>
      <c r="F17" s="490"/>
      <c r="G17" s="169" t="s">
        <v>97</v>
      </c>
      <c r="H17" s="102">
        <v>0.93400000000000005</v>
      </c>
      <c r="I17" s="101">
        <v>1</v>
      </c>
      <c r="J17" s="100">
        <v>2171</v>
      </c>
      <c r="K17" s="70">
        <v>2060</v>
      </c>
      <c r="L17" s="99">
        <v>0</v>
      </c>
      <c r="M17" s="98">
        <f t="shared" si="3"/>
        <v>1.9240400000000002</v>
      </c>
      <c r="N17" s="97">
        <f t="shared" si="4"/>
        <v>2</v>
      </c>
    </row>
    <row r="18" spans="2:18" s="96" customFormat="1" ht="174.95" customHeight="1" thickBot="1" x14ac:dyDescent="1.3">
      <c r="B18" s="67">
        <v>12</v>
      </c>
      <c r="C18" s="566"/>
      <c r="D18" s="488" t="s">
        <v>938</v>
      </c>
      <c r="E18" s="489"/>
      <c r="F18" s="490"/>
      <c r="G18" s="169" t="s">
        <v>97</v>
      </c>
      <c r="H18" s="102">
        <v>0.93400000000000005</v>
      </c>
      <c r="I18" s="101">
        <v>2</v>
      </c>
      <c r="J18" s="100">
        <v>2330</v>
      </c>
      <c r="K18" s="100">
        <v>2199</v>
      </c>
      <c r="L18" s="99">
        <v>0</v>
      </c>
      <c r="M18" s="98">
        <f t="shared" si="3"/>
        <v>2.0538660000000002</v>
      </c>
      <c r="N18" s="97">
        <f t="shared" si="4"/>
        <v>4.1999999999999993</v>
      </c>
    </row>
    <row r="19" spans="2:18" s="36" customFormat="1" ht="174.95" customHeight="1" thickBot="1" x14ac:dyDescent="1.1000000000000001">
      <c r="B19" s="67">
        <v>13</v>
      </c>
      <c r="C19" s="564" t="s">
        <v>939</v>
      </c>
      <c r="D19" s="561" t="s">
        <v>127</v>
      </c>
      <c r="E19" s="561"/>
      <c r="F19" s="561"/>
      <c r="G19" s="168" t="s">
        <v>27</v>
      </c>
      <c r="H19" s="168">
        <v>1.8280000000000001</v>
      </c>
      <c r="I19" s="38">
        <v>2</v>
      </c>
      <c r="J19" s="166">
        <v>6000</v>
      </c>
      <c r="K19" s="166">
        <v>6000</v>
      </c>
      <c r="L19" s="46">
        <v>0</v>
      </c>
      <c r="M19" s="40">
        <f t="shared" ref="M19:M47" si="5">K19*H19/1000</f>
        <v>10.968</v>
      </c>
      <c r="N19" s="88">
        <f t="shared" ref="N19:N26" si="6">ROUND(M19*I19-I19*L19,1)</f>
        <v>21.9</v>
      </c>
    </row>
    <row r="20" spans="2:18" s="36" customFormat="1" ht="174.95" customHeight="1" thickBot="1" x14ac:dyDescent="1.1000000000000001">
      <c r="B20" s="42">
        <v>14</v>
      </c>
      <c r="C20" s="564"/>
      <c r="D20" s="561" t="s">
        <v>940</v>
      </c>
      <c r="E20" s="561"/>
      <c r="F20" s="561"/>
      <c r="G20" s="168" t="s">
        <v>35</v>
      </c>
      <c r="H20" s="168">
        <v>0.94399999999999995</v>
      </c>
      <c r="I20" s="168">
        <v>2</v>
      </c>
      <c r="J20" s="166">
        <v>2383</v>
      </c>
      <c r="K20" s="166">
        <v>2238</v>
      </c>
      <c r="L20" s="46">
        <v>0</v>
      </c>
      <c r="M20" s="40">
        <f t="shared" si="5"/>
        <v>2.1126719999999999</v>
      </c>
      <c r="N20" s="88">
        <f t="shared" si="6"/>
        <v>4.2</v>
      </c>
    </row>
    <row r="21" spans="2:18" s="36" customFormat="1" ht="174.95" customHeight="1" thickBot="1" x14ac:dyDescent="1.1000000000000001">
      <c r="B21" s="67">
        <v>15</v>
      </c>
      <c r="C21" s="564"/>
      <c r="D21" s="561" t="s">
        <v>941</v>
      </c>
      <c r="E21" s="561"/>
      <c r="F21" s="561"/>
      <c r="G21" s="168" t="s">
        <v>35</v>
      </c>
      <c r="H21" s="168">
        <v>0.94399999999999995</v>
      </c>
      <c r="I21" s="168">
        <v>2</v>
      </c>
      <c r="J21" s="166">
        <v>1510</v>
      </c>
      <c r="K21" s="166">
        <v>1510</v>
      </c>
      <c r="L21" s="46">
        <v>0</v>
      </c>
      <c r="M21" s="40">
        <f t="shared" si="5"/>
        <v>1.4254399999999998</v>
      </c>
      <c r="N21" s="88">
        <f t="shared" si="6"/>
        <v>2.9</v>
      </c>
    </row>
    <row r="22" spans="2:18" s="36" customFormat="1" ht="174.95" customHeight="1" thickBot="1" x14ac:dyDescent="1.1000000000000001">
      <c r="B22" s="67">
        <v>16</v>
      </c>
      <c r="C22" s="564"/>
      <c r="D22" s="561" t="s">
        <v>942</v>
      </c>
      <c r="E22" s="561"/>
      <c r="F22" s="561"/>
      <c r="G22" s="168" t="s">
        <v>29</v>
      </c>
      <c r="H22" s="168">
        <v>1.284</v>
      </c>
      <c r="I22" s="168">
        <v>1</v>
      </c>
      <c r="J22" s="166">
        <v>1510</v>
      </c>
      <c r="K22" s="166">
        <v>1510</v>
      </c>
      <c r="L22" s="46">
        <v>0</v>
      </c>
      <c r="M22" s="40">
        <f t="shared" si="5"/>
        <v>1.9388400000000001</v>
      </c>
      <c r="N22" s="88">
        <f t="shared" si="6"/>
        <v>1.9</v>
      </c>
    </row>
    <row r="23" spans="2:18" s="36" customFormat="1" ht="174.95" customHeight="1" thickBot="1" x14ac:dyDescent="1.1000000000000001">
      <c r="B23" s="67">
        <v>17</v>
      </c>
      <c r="C23" s="492" t="s">
        <v>943</v>
      </c>
      <c r="D23" s="493"/>
      <c r="E23" s="493"/>
      <c r="F23" s="493"/>
      <c r="G23" s="494"/>
      <c r="H23" s="168">
        <f>3.064</f>
        <v>3.0640000000000001</v>
      </c>
      <c r="I23" s="72">
        <v>6</v>
      </c>
      <c r="J23" s="70" t="s">
        <v>514</v>
      </c>
      <c r="K23" s="70" t="s">
        <v>514</v>
      </c>
      <c r="L23" s="46">
        <v>0</v>
      </c>
      <c r="M23" s="40">
        <f>H23</f>
        <v>3.0640000000000001</v>
      </c>
      <c r="N23" s="88">
        <f t="shared" si="6"/>
        <v>18.399999999999999</v>
      </c>
      <c r="R23" s="36">
        <f t="shared" ref="R23:R26" si="7">M23*I23</f>
        <v>18.384</v>
      </c>
    </row>
    <row r="24" spans="2:18" s="36" customFormat="1" ht="174.95" customHeight="1" thickBot="1" x14ac:dyDescent="1.1000000000000001">
      <c r="B24" s="42">
        <v>18</v>
      </c>
      <c r="C24" s="492" t="s">
        <v>944</v>
      </c>
      <c r="D24" s="493"/>
      <c r="E24" s="493"/>
      <c r="F24" s="493"/>
      <c r="G24" s="494"/>
      <c r="H24" s="168">
        <v>1.4176</v>
      </c>
      <c r="I24" s="72">
        <v>3</v>
      </c>
      <c r="J24" s="70" t="s">
        <v>514</v>
      </c>
      <c r="K24" s="70" t="s">
        <v>514</v>
      </c>
      <c r="L24" s="46">
        <v>0</v>
      </c>
      <c r="M24" s="40">
        <f>H24</f>
        <v>1.4176</v>
      </c>
      <c r="N24" s="88">
        <f t="shared" si="6"/>
        <v>4.3</v>
      </c>
      <c r="R24" s="36">
        <f t="shared" si="7"/>
        <v>4.2527999999999997</v>
      </c>
    </row>
    <row r="25" spans="2:18" s="36" customFormat="1" ht="174.95" customHeight="1" thickBot="1" x14ac:dyDescent="1.1000000000000001">
      <c r="B25" s="67">
        <v>19</v>
      </c>
      <c r="C25" s="492" t="s">
        <v>945</v>
      </c>
      <c r="D25" s="493"/>
      <c r="E25" s="493"/>
      <c r="F25" s="493"/>
      <c r="G25" s="169" t="s">
        <v>946</v>
      </c>
      <c r="H25" s="45">
        <f>2.771*0.17*2</f>
        <v>0.94214000000000009</v>
      </c>
      <c r="I25" s="72">
        <v>12</v>
      </c>
      <c r="J25" s="131" t="s">
        <v>514</v>
      </c>
      <c r="K25" s="70" t="s">
        <v>514</v>
      </c>
      <c r="L25" s="46">
        <v>0</v>
      </c>
      <c r="M25" s="40">
        <f>H25</f>
        <v>0.94214000000000009</v>
      </c>
      <c r="N25" s="88">
        <f t="shared" si="6"/>
        <v>11.3</v>
      </c>
      <c r="R25" s="36">
        <f t="shared" si="7"/>
        <v>11.305680000000001</v>
      </c>
    </row>
    <row r="26" spans="2:18" s="96" customFormat="1" ht="174.95" customHeight="1" thickBot="1" x14ac:dyDescent="1.3">
      <c r="B26" s="67">
        <v>20</v>
      </c>
      <c r="C26" s="492" t="s">
        <v>362</v>
      </c>
      <c r="D26" s="493"/>
      <c r="E26" s="493"/>
      <c r="F26" s="494"/>
      <c r="G26" s="169" t="s">
        <v>76</v>
      </c>
      <c r="H26" s="102">
        <v>1.22</v>
      </c>
      <c r="I26" s="101">
        <v>1</v>
      </c>
      <c r="J26" s="100">
        <v>3758</v>
      </c>
      <c r="K26" s="100">
        <v>3758</v>
      </c>
      <c r="L26" s="46">
        <v>0</v>
      </c>
      <c r="M26" s="40">
        <f t="shared" si="5"/>
        <v>4.5847600000000002</v>
      </c>
      <c r="N26" s="88">
        <f t="shared" si="6"/>
        <v>4.5999999999999996</v>
      </c>
      <c r="R26" s="36">
        <f t="shared" si="7"/>
        <v>4.5847600000000002</v>
      </c>
    </row>
    <row r="27" spans="2:18" s="36" customFormat="1" ht="174.95" customHeight="1" thickBot="1" x14ac:dyDescent="1.1000000000000001">
      <c r="B27" s="67">
        <v>21</v>
      </c>
      <c r="C27" s="492" t="s">
        <v>431</v>
      </c>
      <c r="D27" s="493"/>
      <c r="E27" s="493"/>
      <c r="F27" s="494"/>
      <c r="G27" s="168" t="s">
        <v>97</v>
      </c>
      <c r="H27" s="45">
        <v>0.93400000000000005</v>
      </c>
      <c r="I27" s="72">
        <v>1</v>
      </c>
      <c r="J27" s="70">
        <v>2134</v>
      </c>
      <c r="K27" s="70">
        <v>2057</v>
      </c>
      <c r="L27" s="46">
        <v>0</v>
      </c>
      <c r="M27" s="40">
        <f t="shared" si="5"/>
        <v>1.921238</v>
      </c>
      <c r="N27" s="88">
        <f>ROUND(M27*I27-I27*L27,1)</f>
        <v>1.9</v>
      </c>
    </row>
    <row r="28" spans="2:18" s="96" customFormat="1" ht="174.95" customHeight="1" thickBot="1" x14ac:dyDescent="1.3">
      <c r="B28" s="42">
        <v>22</v>
      </c>
      <c r="C28" s="492" t="s">
        <v>299</v>
      </c>
      <c r="D28" s="493"/>
      <c r="E28" s="493"/>
      <c r="F28" s="494"/>
      <c r="G28" s="169" t="s">
        <v>35</v>
      </c>
      <c r="H28" s="102">
        <v>0.94399999999999995</v>
      </c>
      <c r="I28" s="101">
        <v>1</v>
      </c>
      <c r="J28" s="100">
        <v>1510</v>
      </c>
      <c r="K28" s="100">
        <v>1510</v>
      </c>
      <c r="L28" s="46">
        <v>0</v>
      </c>
      <c r="M28" s="40">
        <f t="shared" si="5"/>
        <v>1.4254399999999998</v>
      </c>
      <c r="N28" s="88">
        <f t="shared" ref="N28" si="8">ROUND(M28*I28-I28*L28,1)</f>
        <v>1.4</v>
      </c>
      <c r="R28" s="36">
        <f t="shared" ref="R28" si="9">M28*I28</f>
        <v>1.4254399999999998</v>
      </c>
    </row>
    <row r="29" spans="2:18" s="36" customFormat="1" ht="174.95" customHeight="1" thickBot="1" x14ac:dyDescent="1.1000000000000001">
      <c r="B29" s="67">
        <v>23</v>
      </c>
      <c r="C29" s="492" t="s">
        <v>555</v>
      </c>
      <c r="D29" s="493"/>
      <c r="E29" s="493"/>
      <c r="F29" s="494"/>
      <c r="G29" s="168" t="s">
        <v>29</v>
      </c>
      <c r="H29" s="45">
        <v>1.284</v>
      </c>
      <c r="I29" s="72">
        <v>1</v>
      </c>
      <c r="J29" s="70">
        <v>1814</v>
      </c>
      <c r="K29" s="70">
        <v>1814</v>
      </c>
      <c r="L29" s="46">
        <v>0</v>
      </c>
      <c r="M29" s="40">
        <f t="shared" si="5"/>
        <v>2.3291759999999999</v>
      </c>
      <c r="N29" s="88">
        <f>ROUND(M29*I29-I29*L29,1)</f>
        <v>2.2999999999999998</v>
      </c>
    </row>
    <row r="30" spans="2:18" s="36" customFormat="1" ht="174.95" customHeight="1" thickBot="1" x14ac:dyDescent="1.1000000000000001">
      <c r="B30" s="67">
        <v>24</v>
      </c>
      <c r="C30" s="492" t="s">
        <v>432</v>
      </c>
      <c r="D30" s="493"/>
      <c r="E30" s="493"/>
      <c r="F30" s="494"/>
      <c r="G30" s="168" t="s">
        <v>97</v>
      </c>
      <c r="H30" s="45">
        <v>0.93400000000000005</v>
      </c>
      <c r="I30" s="72">
        <v>1</v>
      </c>
      <c r="J30" s="70">
        <v>1819</v>
      </c>
      <c r="K30" s="70">
        <v>1573</v>
      </c>
      <c r="L30" s="46">
        <v>0</v>
      </c>
      <c r="M30" s="40">
        <f t="shared" si="5"/>
        <v>1.469182</v>
      </c>
      <c r="N30" s="88">
        <f>ROUND(M30*I30-I30*L30,1)</f>
        <v>1.5</v>
      </c>
    </row>
    <row r="31" spans="2:18" s="36" customFormat="1" ht="174.95" customHeight="1" thickBot="1" x14ac:dyDescent="1.1000000000000001">
      <c r="B31" s="67">
        <v>25</v>
      </c>
      <c r="C31" s="564" t="s">
        <v>947</v>
      </c>
      <c r="D31" s="561" t="s">
        <v>127</v>
      </c>
      <c r="E31" s="561"/>
      <c r="F31" s="561"/>
      <c r="G31" s="168" t="s">
        <v>27</v>
      </c>
      <c r="H31" s="168">
        <v>1.8280000000000001</v>
      </c>
      <c r="I31" s="38">
        <v>2</v>
      </c>
      <c r="J31" s="166">
        <v>6000</v>
      </c>
      <c r="K31" s="166">
        <v>6000</v>
      </c>
      <c r="L31" s="46">
        <v>0</v>
      </c>
      <c r="M31" s="40">
        <f t="shared" si="5"/>
        <v>10.968</v>
      </c>
      <c r="N31" s="88">
        <f t="shared" ref="N31:N34" si="10">ROUND(M31*I31-I31*L31,1)</f>
        <v>21.9</v>
      </c>
    </row>
    <row r="32" spans="2:18" s="36" customFormat="1" ht="174.95" customHeight="1" thickBot="1" x14ac:dyDescent="1.1000000000000001">
      <c r="B32" s="42">
        <v>26</v>
      </c>
      <c r="C32" s="564"/>
      <c r="D32" s="561" t="s">
        <v>846</v>
      </c>
      <c r="E32" s="561"/>
      <c r="F32" s="561"/>
      <c r="G32" s="168" t="s">
        <v>35</v>
      </c>
      <c r="H32" s="168">
        <v>0.94399999999999995</v>
      </c>
      <c r="I32" s="168">
        <v>2</v>
      </c>
      <c r="J32" s="166">
        <v>2383</v>
      </c>
      <c r="K32" s="166">
        <v>2238</v>
      </c>
      <c r="L32" s="46">
        <v>0</v>
      </c>
      <c r="M32" s="40">
        <f t="shared" si="5"/>
        <v>2.1126719999999999</v>
      </c>
      <c r="N32" s="88">
        <f t="shared" si="10"/>
        <v>4.2</v>
      </c>
    </row>
    <row r="33" spans="2:18" s="36" customFormat="1" ht="174.95" customHeight="1" thickBot="1" x14ac:dyDescent="1.1000000000000001">
      <c r="B33" s="67">
        <v>27</v>
      </c>
      <c r="C33" s="564"/>
      <c r="D33" s="561" t="s">
        <v>847</v>
      </c>
      <c r="E33" s="561"/>
      <c r="F33" s="561"/>
      <c r="G33" s="168" t="s">
        <v>35</v>
      </c>
      <c r="H33" s="168">
        <v>0.94399999999999995</v>
      </c>
      <c r="I33" s="168">
        <v>2</v>
      </c>
      <c r="J33" s="166">
        <v>1510</v>
      </c>
      <c r="K33" s="166">
        <v>1510</v>
      </c>
      <c r="L33" s="46">
        <v>0</v>
      </c>
      <c r="M33" s="40">
        <f t="shared" si="5"/>
        <v>1.4254399999999998</v>
      </c>
      <c r="N33" s="88">
        <f t="shared" si="10"/>
        <v>2.9</v>
      </c>
    </row>
    <row r="34" spans="2:18" s="36" customFormat="1" ht="174.95" customHeight="1" thickBot="1" x14ac:dyDescent="1.1000000000000001">
      <c r="B34" s="67">
        <v>28</v>
      </c>
      <c r="C34" s="564"/>
      <c r="D34" s="561" t="s">
        <v>848</v>
      </c>
      <c r="E34" s="561"/>
      <c r="F34" s="561"/>
      <c r="G34" s="168" t="s">
        <v>29</v>
      </c>
      <c r="H34" s="168">
        <v>1.284</v>
      </c>
      <c r="I34" s="168">
        <v>1</v>
      </c>
      <c r="J34" s="166">
        <v>1510</v>
      </c>
      <c r="K34" s="166">
        <v>1510</v>
      </c>
      <c r="L34" s="46">
        <v>0</v>
      </c>
      <c r="M34" s="40">
        <f t="shared" si="5"/>
        <v>1.9388400000000001</v>
      </c>
      <c r="N34" s="88">
        <f t="shared" si="10"/>
        <v>1.9</v>
      </c>
    </row>
    <row r="35" spans="2:18" s="36" customFormat="1" ht="174.95" customHeight="1" thickBot="1" x14ac:dyDescent="1.1000000000000001">
      <c r="B35" s="67">
        <v>29</v>
      </c>
      <c r="C35" s="555" t="s">
        <v>948</v>
      </c>
      <c r="D35" s="492" t="s">
        <v>784</v>
      </c>
      <c r="E35" s="493"/>
      <c r="F35" s="493"/>
      <c r="G35" s="168" t="s">
        <v>76</v>
      </c>
      <c r="H35" s="45">
        <v>1.22</v>
      </c>
      <c r="I35" s="69">
        <v>1</v>
      </c>
      <c r="J35" s="70">
        <v>5486</v>
      </c>
      <c r="K35" s="70">
        <v>5486</v>
      </c>
      <c r="L35" s="46">
        <v>0</v>
      </c>
      <c r="M35" s="40">
        <f t="shared" si="5"/>
        <v>6.69292</v>
      </c>
      <c r="N35" s="88">
        <f t="shared" ref="N35:N38" si="11">ROUND(M35*I35,1)</f>
        <v>6.7</v>
      </c>
      <c r="R35" s="36">
        <v>6.7</v>
      </c>
    </row>
    <row r="36" spans="2:18" s="36" customFormat="1" ht="174.95" customHeight="1" thickBot="1" x14ac:dyDescent="1.1000000000000001">
      <c r="B36" s="42">
        <v>30</v>
      </c>
      <c r="C36" s="556"/>
      <c r="D36" s="492" t="s">
        <v>785</v>
      </c>
      <c r="E36" s="493"/>
      <c r="F36" s="493"/>
      <c r="G36" s="168" t="s">
        <v>76</v>
      </c>
      <c r="H36" s="45">
        <v>1.22</v>
      </c>
      <c r="I36" s="72">
        <v>1</v>
      </c>
      <c r="J36" s="70">
        <v>5486</v>
      </c>
      <c r="K36" s="70">
        <v>5486</v>
      </c>
      <c r="L36" s="46">
        <v>0</v>
      </c>
      <c r="M36" s="40">
        <f t="shared" si="5"/>
        <v>6.69292</v>
      </c>
      <c r="N36" s="88">
        <f t="shared" si="11"/>
        <v>6.7</v>
      </c>
      <c r="R36" s="36">
        <v>6.7</v>
      </c>
    </row>
    <row r="37" spans="2:18" s="36" customFormat="1" ht="174.95" customHeight="1" thickBot="1" x14ac:dyDescent="1.1000000000000001">
      <c r="B37" s="67">
        <v>31</v>
      </c>
      <c r="C37" s="556"/>
      <c r="D37" s="492" t="s">
        <v>949</v>
      </c>
      <c r="E37" s="493"/>
      <c r="F37" s="493"/>
      <c r="G37" s="168" t="s">
        <v>35</v>
      </c>
      <c r="H37" s="45">
        <v>0.94399999999999995</v>
      </c>
      <c r="I37" s="72">
        <v>1</v>
      </c>
      <c r="J37" s="70">
        <v>1629</v>
      </c>
      <c r="K37" s="70">
        <v>1629</v>
      </c>
      <c r="L37" s="46">
        <v>0</v>
      </c>
      <c r="M37" s="40">
        <f t="shared" si="5"/>
        <v>1.5377759999999998</v>
      </c>
      <c r="N37" s="88">
        <f t="shared" si="11"/>
        <v>1.5</v>
      </c>
      <c r="R37" s="36">
        <v>1.54</v>
      </c>
    </row>
    <row r="38" spans="2:18" s="36" customFormat="1" ht="174.95" customHeight="1" thickBot="1" x14ac:dyDescent="1.1000000000000001">
      <c r="B38" s="67">
        <v>32</v>
      </c>
      <c r="C38" s="559"/>
      <c r="D38" s="492" t="s">
        <v>950</v>
      </c>
      <c r="E38" s="493"/>
      <c r="F38" s="493"/>
      <c r="G38" s="168" t="s">
        <v>35</v>
      </c>
      <c r="H38" s="45">
        <v>0.94399999999999995</v>
      </c>
      <c r="I38" s="72">
        <v>2</v>
      </c>
      <c r="J38" s="70">
        <v>2948</v>
      </c>
      <c r="K38" s="70">
        <v>2771</v>
      </c>
      <c r="L38" s="46">
        <v>0</v>
      </c>
      <c r="M38" s="40">
        <f t="shared" si="5"/>
        <v>2.6158239999999999</v>
      </c>
      <c r="N38" s="88">
        <f t="shared" si="11"/>
        <v>5.2</v>
      </c>
      <c r="R38" s="36">
        <v>5.2399999999999993</v>
      </c>
    </row>
    <row r="39" spans="2:18" s="36" customFormat="1" ht="174.95" customHeight="1" thickBot="1" x14ac:dyDescent="1.1000000000000001">
      <c r="B39" s="42">
        <v>33</v>
      </c>
      <c r="C39" s="555" t="s">
        <v>951</v>
      </c>
      <c r="D39" s="492" t="s">
        <v>191</v>
      </c>
      <c r="E39" s="493"/>
      <c r="F39" s="493"/>
      <c r="G39" s="168" t="s">
        <v>100</v>
      </c>
      <c r="H39" s="45">
        <v>2.19</v>
      </c>
      <c r="I39" s="69">
        <v>2</v>
      </c>
      <c r="J39" s="70">
        <v>5486</v>
      </c>
      <c r="K39" s="70">
        <v>5486</v>
      </c>
      <c r="L39" s="46">
        <v>0</v>
      </c>
      <c r="M39" s="40">
        <f t="shared" si="5"/>
        <v>12.014340000000001</v>
      </c>
      <c r="N39" s="88">
        <f t="shared" ref="N39:N73" si="12">ROUND(M39*I39-I39*L39,1)</f>
        <v>24</v>
      </c>
    </row>
    <row r="40" spans="2:18" s="36" customFormat="1" ht="174.95" customHeight="1" thickBot="1" x14ac:dyDescent="1.1000000000000001">
      <c r="B40" s="42">
        <v>34</v>
      </c>
      <c r="C40" s="556"/>
      <c r="D40" s="492" t="s">
        <v>952</v>
      </c>
      <c r="E40" s="493"/>
      <c r="F40" s="493"/>
      <c r="G40" s="168" t="s">
        <v>29</v>
      </c>
      <c r="H40" s="45">
        <v>1.284</v>
      </c>
      <c r="I40" s="72">
        <v>1</v>
      </c>
      <c r="J40" s="70">
        <v>1814</v>
      </c>
      <c r="K40" s="70">
        <v>1814</v>
      </c>
      <c r="L40" s="46">
        <v>0</v>
      </c>
      <c r="M40" s="40">
        <f t="shared" si="5"/>
        <v>2.3291759999999999</v>
      </c>
      <c r="N40" s="88">
        <f t="shared" si="12"/>
        <v>2.2999999999999998</v>
      </c>
    </row>
    <row r="41" spans="2:18" s="36" customFormat="1" ht="174.95" customHeight="1" thickBot="1" x14ac:dyDescent="1.1000000000000001">
      <c r="B41" s="67">
        <v>35</v>
      </c>
      <c r="C41" s="556"/>
      <c r="D41" s="492" t="s">
        <v>953</v>
      </c>
      <c r="E41" s="493"/>
      <c r="F41" s="493"/>
      <c r="G41" s="168" t="s">
        <v>97</v>
      </c>
      <c r="H41" s="45">
        <v>0.93400000000000005</v>
      </c>
      <c r="I41" s="72">
        <v>1</v>
      </c>
      <c r="J41" s="70">
        <v>1794</v>
      </c>
      <c r="K41" s="70">
        <v>1794</v>
      </c>
      <c r="L41" s="46">
        <v>0</v>
      </c>
      <c r="M41" s="40">
        <f t="shared" si="5"/>
        <v>1.6755960000000001</v>
      </c>
      <c r="N41" s="88">
        <f t="shared" si="12"/>
        <v>1.7</v>
      </c>
    </row>
    <row r="42" spans="2:18" s="36" customFormat="1" ht="174.95" customHeight="1" thickBot="1" x14ac:dyDescent="1.1000000000000001">
      <c r="B42" s="67">
        <v>36</v>
      </c>
      <c r="C42" s="556"/>
      <c r="D42" s="492" t="s">
        <v>954</v>
      </c>
      <c r="E42" s="493"/>
      <c r="F42" s="493"/>
      <c r="G42" s="168" t="s">
        <v>97</v>
      </c>
      <c r="H42" s="45">
        <v>0.93400000000000005</v>
      </c>
      <c r="I42" s="72">
        <v>2</v>
      </c>
      <c r="J42" s="70">
        <v>3124</v>
      </c>
      <c r="K42" s="70">
        <v>2987</v>
      </c>
      <c r="L42" s="46">
        <v>0</v>
      </c>
      <c r="M42" s="40">
        <f t="shared" si="5"/>
        <v>2.7898580000000002</v>
      </c>
      <c r="N42" s="88">
        <f t="shared" si="12"/>
        <v>5.6</v>
      </c>
    </row>
    <row r="43" spans="2:18" s="36" customFormat="1" ht="174.95" customHeight="1" thickBot="1" x14ac:dyDescent="1.1000000000000001">
      <c r="B43" s="67">
        <v>37</v>
      </c>
      <c r="C43" s="555" t="s">
        <v>955</v>
      </c>
      <c r="D43" s="492" t="s">
        <v>956</v>
      </c>
      <c r="E43" s="493"/>
      <c r="F43" s="493"/>
      <c r="G43" s="168" t="s">
        <v>76</v>
      </c>
      <c r="H43" s="45">
        <v>1.22</v>
      </c>
      <c r="I43" s="69">
        <v>1</v>
      </c>
      <c r="J43" s="70">
        <v>4586</v>
      </c>
      <c r="K43" s="70">
        <v>4586</v>
      </c>
      <c r="L43" s="46">
        <v>0</v>
      </c>
      <c r="M43" s="40">
        <f t="shared" si="5"/>
        <v>5.5949200000000001</v>
      </c>
      <c r="N43" s="88">
        <f t="shared" si="12"/>
        <v>5.6</v>
      </c>
    </row>
    <row r="44" spans="2:18" s="36" customFormat="1" ht="174.95" customHeight="1" thickBot="1" x14ac:dyDescent="1.1000000000000001">
      <c r="B44" s="42">
        <v>38</v>
      </c>
      <c r="C44" s="556"/>
      <c r="D44" s="492" t="s">
        <v>957</v>
      </c>
      <c r="E44" s="493"/>
      <c r="F44" s="493"/>
      <c r="G44" s="168" t="s">
        <v>76</v>
      </c>
      <c r="H44" s="45">
        <v>1.22</v>
      </c>
      <c r="I44" s="72">
        <v>1</v>
      </c>
      <c r="J44" s="70">
        <v>4586</v>
      </c>
      <c r="K44" s="70">
        <v>4586</v>
      </c>
      <c r="L44" s="46">
        <v>0</v>
      </c>
      <c r="M44" s="40">
        <f t="shared" si="5"/>
        <v>5.5949200000000001</v>
      </c>
      <c r="N44" s="88">
        <f t="shared" si="12"/>
        <v>5.6</v>
      </c>
    </row>
    <row r="45" spans="2:18" s="36" customFormat="1" ht="174.95" customHeight="1" thickBot="1" x14ac:dyDescent="1.1000000000000001">
      <c r="B45" s="67">
        <v>39</v>
      </c>
      <c r="C45" s="556"/>
      <c r="D45" s="492" t="s">
        <v>958</v>
      </c>
      <c r="E45" s="493"/>
      <c r="F45" s="493"/>
      <c r="G45" s="168" t="s">
        <v>35</v>
      </c>
      <c r="H45" s="45">
        <v>0.94399999999999995</v>
      </c>
      <c r="I45" s="72">
        <v>1</v>
      </c>
      <c r="J45" s="70">
        <v>2330</v>
      </c>
      <c r="K45" s="70">
        <v>2199</v>
      </c>
      <c r="L45" s="46">
        <v>0</v>
      </c>
      <c r="M45" s="40">
        <f t="shared" si="5"/>
        <v>2.0758559999999999</v>
      </c>
      <c r="N45" s="88">
        <f t="shared" si="12"/>
        <v>2.1</v>
      </c>
    </row>
    <row r="46" spans="2:18" s="36" customFormat="1" ht="174.95" customHeight="1" thickBot="1" x14ac:dyDescent="1.1000000000000001">
      <c r="B46" s="67">
        <v>40</v>
      </c>
      <c r="C46" s="556"/>
      <c r="D46" s="492" t="s">
        <v>959</v>
      </c>
      <c r="E46" s="493"/>
      <c r="F46" s="493"/>
      <c r="G46" s="168" t="s">
        <v>35</v>
      </c>
      <c r="H46" s="45">
        <v>0.94399999999999995</v>
      </c>
      <c r="I46" s="72">
        <v>1</v>
      </c>
      <c r="J46" s="70">
        <v>2212</v>
      </c>
      <c r="K46" s="70">
        <v>2095</v>
      </c>
      <c r="L46" s="46">
        <v>0</v>
      </c>
      <c r="M46" s="40">
        <f t="shared" si="5"/>
        <v>1.9776799999999999</v>
      </c>
      <c r="N46" s="88">
        <f t="shared" si="12"/>
        <v>2</v>
      </c>
    </row>
    <row r="47" spans="2:18" s="36" customFormat="1" ht="174.95" customHeight="1" thickBot="1" x14ac:dyDescent="1.1000000000000001">
      <c r="B47" s="67">
        <v>41</v>
      </c>
      <c r="C47" s="559"/>
      <c r="D47" s="492" t="s">
        <v>960</v>
      </c>
      <c r="E47" s="493"/>
      <c r="F47" s="493"/>
      <c r="G47" s="168" t="s">
        <v>35</v>
      </c>
      <c r="H47" s="45">
        <v>0.94399999999999995</v>
      </c>
      <c r="I47" s="72">
        <v>1</v>
      </c>
      <c r="J47" s="70">
        <v>2237</v>
      </c>
      <c r="K47" s="70">
        <v>2117</v>
      </c>
      <c r="L47" s="46">
        <v>0</v>
      </c>
      <c r="M47" s="40">
        <f t="shared" si="5"/>
        <v>1.9984479999999998</v>
      </c>
      <c r="N47" s="88">
        <f t="shared" si="12"/>
        <v>2</v>
      </c>
    </row>
    <row r="48" spans="2:18" s="36" customFormat="1" ht="174.95" customHeight="1" thickBot="1" x14ac:dyDescent="1.1000000000000001">
      <c r="B48" s="42">
        <v>42</v>
      </c>
      <c r="C48" s="564" t="s">
        <v>961</v>
      </c>
      <c r="D48" s="561" t="s">
        <v>127</v>
      </c>
      <c r="E48" s="561"/>
      <c r="F48" s="561"/>
      <c r="G48" s="168" t="s">
        <v>27</v>
      </c>
      <c r="H48" s="168">
        <v>1.8280000000000001</v>
      </c>
      <c r="I48" s="38">
        <v>2</v>
      </c>
      <c r="J48" s="166">
        <v>5144</v>
      </c>
      <c r="K48" s="166">
        <v>5144</v>
      </c>
      <c r="L48" s="46">
        <v>0</v>
      </c>
      <c r="M48" s="40">
        <f t="shared" ref="M48:M51" si="13">ROUNDUP(H48*K48/1000,2)</f>
        <v>9.41</v>
      </c>
      <c r="N48" s="88">
        <f t="shared" si="12"/>
        <v>18.8</v>
      </c>
    </row>
    <row r="49" spans="2:14" s="36" customFormat="1" ht="174.95" customHeight="1" thickBot="1" x14ac:dyDescent="1.1000000000000001">
      <c r="B49" s="67">
        <v>43</v>
      </c>
      <c r="C49" s="564"/>
      <c r="D49" s="561" t="s">
        <v>854</v>
      </c>
      <c r="E49" s="561"/>
      <c r="F49" s="561"/>
      <c r="G49" s="168" t="s">
        <v>35</v>
      </c>
      <c r="H49" s="168">
        <v>0.94399999999999995</v>
      </c>
      <c r="I49" s="168">
        <v>1</v>
      </c>
      <c r="J49" s="166">
        <v>2402</v>
      </c>
      <c r="K49" s="166">
        <v>2251</v>
      </c>
      <c r="L49" s="46">
        <v>0</v>
      </c>
      <c r="M49" s="40">
        <f t="shared" si="13"/>
        <v>2.13</v>
      </c>
      <c r="N49" s="88">
        <f t="shared" si="12"/>
        <v>2.1</v>
      </c>
    </row>
    <row r="50" spans="2:14" s="36" customFormat="1" ht="174.95" customHeight="1" thickBot="1" x14ac:dyDescent="1.1000000000000001">
      <c r="B50" s="67">
        <v>44</v>
      </c>
      <c r="C50" s="564"/>
      <c r="D50" s="561" t="s">
        <v>855</v>
      </c>
      <c r="E50" s="561"/>
      <c r="F50" s="561"/>
      <c r="G50" s="168" t="s">
        <v>35</v>
      </c>
      <c r="H50" s="168">
        <v>0.94399999999999995</v>
      </c>
      <c r="I50" s="168">
        <v>3</v>
      </c>
      <c r="J50" s="166">
        <v>1510</v>
      </c>
      <c r="K50" s="166">
        <v>1510</v>
      </c>
      <c r="L50" s="46">
        <v>0</v>
      </c>
      <c r="M50" s="40">
        <f t="shared" si="13"/>
        <v>1.43</v>
      </c>
      <c r="N50" s="88">
        <f t="shared" si="12"/>
        <v>4.3</v>
      </c>
    </row>
    <row r="51" spans="2:14" s="36" customFormat="1" ht="174.95" customHeight="1" thickBot="1" x14ac:dyDescent="1.1000000000000001">
      <c r="B51" s="67">
        <v>45</v>
      </c>
      <c r="C51" s="564"/>
      <c r="D51" s="561" t="s">
        <v>962</v>
      </c>
      <c r="E51" s="561"/>
      <c r="F51" s="561"/>
      <c r="G51" s="168" t="s">
        <v>35</v>
      </c>
      <c r="H51" s="168">
        <v>0.94399999999999995</v>
      </c>
      <c r="I51" s="168">
        <v>1</v>
      </c>
      <c r="J51" s="166">
        <v>2003</v>
      </c>
      <c r="K51" s="166">
        <v>1880</v>
      </c>
      <c r="L51" s="46">
        <v>0</v>
      </c>
      <c r="M51" s="40">
        <f t="shared" si="13"/>
        <v>1.78</v>
      </c>
      <c r="N51" s="88">
        <f t="shared" si="12"/>
        <v>1.8</v>
      </c>
    </row>
    <row r="52" spans="2:14" s="36" customFormat="1" ht="174.95" customHeight="1" thickBot="1" x14ac:dyDescent="1.1000000000000001">
      <c r="B52" s="42">
        <v>46</v>
      </c>
      <c r="C52" s="555" t="s">
        <v>963</v>
      </c>
      <c r="D52" s="561" t="s">
        <v>127</v>
      </c>
      <c r="E52" s="561"/>
      <c r="F52" s="561"/>
      <c r="G52" s="168" t="s">
        <v>27</v>
      </c>
      <c r="H52" s="168">
        <v>1.8280000000000001</v>
      </c>
      <c r="I52" s="38">
        <v>2</v>
      </c>
      <c r="J52" s="166">
        <v>4742</v>
      </c>
      <c r="K52" s="166">
        <v>4742</v>
      </c>
      <c r="L52" s="46">
        <v>0</v>
      </c>
      <c r="M52" s="40">
        <f>K52*H52/1000</f>
        <v>8.6683760000000003</v>
      </c>
      <c r="N52" s="88">
        <f t="shared" si="12"/>
        <v>17.3</v>
      </c>
    </row>
    <row r="53" spans="2:14" s="36" customFormat="1" ht="174.95" customHeight="1" thickBot="1" x14ac:dyDescent="1.1000000000000001">
      <c r="B53" s="67">
        <v>47</v>
      </c>
      <c r="C53" s="556"/>
      <c r="D53" s="561" t="s">
        <v>964</v>
      </c>
      <c r="E53" s="561"/>
      <c r="F53" s="561"/>
      <c r="G53" s="168" t="s">
        <v>35</v>
      </c>
      <c r="H53" s="168">
        <v>0.94399999999999995</v>
      </c>
      <c r="I53" s="168">
        <v>1</v>
      </c>
      <c r="J53" s="166">
        <v>2408</v>
      </c>
      <c r="K53" s="166">
        <v>2245</v>
      </c>
      <c r="L53" s="46">
        <v>0</v>
      </c>
      <c r="M53" s="40">
        <f>K53*H53/1000</f>
        <v>2.1192799999999998</v>
      </c>
      <c r="N53" s="88">
        <f t="shared" si="12"/>
        <v>2.1</v>
      </c>
    </row>
    <row r="54" spans="2:14" s="36" customFormat="1" ht="174.95" customHeight="1" thickBot="1" x14ac:dyDescent="1.1000000000000001">
      <c r="B54" s="67">
        <v>48</v>
      </c>
      <c r="C54" s="556"/>
      <c r="D54" s="561" t="s">
        <v>965</v>
      </c>
      <c r="E54" s="561"/>
      <c r="F54" s="561"/>
      <c r="G54" s="168" t="s">
        <v>35</v>
      </c>
      <c r="H54" s="168">
        <v>0.94399999999999995</v>
      </c>
      <c r="I54" s="168">
        <v>1</v>
      </c>
      <c r="J54" s="166">
        <v>2383</v>
      </c>
      <c r="K54" s="166">
        <v>2238</v>
      </c>
      <c r="L54" s="46">
        <v>0</v>
      </c>
      <c r="M54" s="40">
        <f>K54*H54/1000</f>
        <v>2.1126719999999999</v>
      </c>
      <c r="N54" s="88">
        <f t="shared" si="12"/>
        <v>2.1</v>
      </c>
    </row>
    <row r="55" spans="2:14" s="36" customFormat="1" ht="174.95" customHeight="1" thickBot="1" x14ac:dyDescent="1.1000000000000001">
      <c r="B55" s="67">
        <v>49</v>
      </c>
      <c r="C55" s="556"/>
      <c r="D55" s="561" t="s">
        <v>966</v>
      </c>
      <c r="E55" s="561"/>
      <c r="F55" s="561"/>
      <c r="G55" s="168" t="s">
        <v>35</v>
      </c>
      <c r="H55" s="168">
        <v>0.94399999999999995</v>
      </c>
      <c r="I55" s="168">
        <v>1</v>
      </c>
      <c r="J55" s="166">
        <v>1510</v>
      </c>
      <c r="K55" s="166">
        <v>1510</v>
      </c>
      <c r="L55" s="46">
        <v>0</v>
      </c>
      <c r="M55" s="40">
        <f>K55*H55/1000</f>
        <v>1.4254399999999998</v>
      </c>
      <c r="N55" s="88">
        <f t="shared" si="12"/>
        <v>1.4</v>
      </c>
    </row>
    <row r="56" spans="2:14" s="36" customFormat="1" ht="174.95" customHeight="1" thickBot="1" x14ac:dyDescent="1.1000000000000001">
      <c r="B56" s="42">
        <v>50</v>
      </c>
      <c r="C56" s="559"/>
      <c r="D56" s="561" t="s">
        <v>967</v>
      </c>
      <c r="E56" s="561"/>
      <c r="F56" s="561"/>
      <c r="G56" s="168" t="s">
        <v>29</v>
      </c>
      <c r="H56" s="168">
        <v>1.284</v>
      </c>
      <c r="I56" s="168">
        <v>1</v>
      </c>
      <c r="J56" s="166">
        <v>1510</v>
      </c>
      <c r="K56" s="166">
        <v>1510</v>
      </c>
      <c r="L56" s="46">
        <v>0</v>
      </c>
      <c r="M56" s="40">
        <f>K56*H56/1000</f>
        <v>1.9388400000000001</v>
      </c>
      <c r="N56" s="88">
        <f t="shared" si="12"/>
        <v>1.9</v>
      </c>
    </row>
    <row r="57" spans="2:14" s="36" customFormat="1" ht="174.95" customHeight="1" thickBot="1" x14ac:dyDescent="1.1000000000000001">
      <c r="B57" s="67">
        <v>51</v>
      </c>
      <c r="C57" s="555" t="s">
        <v>968</v>
      </c>
      <c r="D57" s="492" t="s">
        <v>969</v>
      </c>
      <c r="E57" s="493"/>
      <c r="F57" s="493"/>
      <c r="G57" s="168" t="s">
        <v>76</v>
      </c>
      <c r="H57" s="45">
        <v>1.22</v>
      </c>
      <c r="I57" s="69">
        <v>1</v>
      </c>
      <c r="J57" s="70">
        <v>5486</v>
      </c>
      <c r="K57" s="70">
        <v>5486</v>
      </c>
      <c r="L57" s="46">
        <v>0</v>
      </c>
      <c r="M57" s="40">
        <f t="shared" ref="M57:M73" si="14">K57*H57/1000</f>
        <v>6.69292</v>
      </c>
      <c r="N57" s="88">
        <f t="shared" si="12"/>
        <v>6.7</v>
      </c>
    </row>
    <row r="58" spans="2:14" s="36" customFormat="1" ht="174.95" customHeight="1" thickBot="1" x14ac:dyDescent="1.1000000000000001">
      <c r="B58" s="67">
        <v>52</v>
      </c>
      <c r="C58" s="556"/>
      <c r="D58" s="492" t="s">
        <v>970</v>
      </c>
      <c r="E58" s="493"/>
      <c r="F58" s="493"/>
      <c r="G58" s="168" t="s">
        <v>76</v>
      </c>
      <c r="H58" s="45">
        <v>1.22</v>
      </c>
      <c r="I58" s="72">
        <v>1</v>
      </c>
      <c r="J58" s="70">
        <v>5486</v>
      </c>
      <c r="K58" s="70">
        <v>5486</v>
      </c>
      <c r="L58" s="46">
        <v>0</v>
      </c>
      <c r="M58" s="40">
        <f t="shared" si="14"/>
        <v>6.69292</v>
      </c>
      <c r="N58" s="88">
        <f t="shared" si="12"/>
        <v>6.7</v>
      </c>
    </row>
    <row r="59" spans="2:14" s="36" customFormat="1" ht="174.95" customHeight="1" thickBot="1" x14ac:dyDescent="1.1000000000000001">
      <c r="B59" s="67">
        <v>53</v>
      </c>
      <c r="C59" s="556"/>
      <c r="D59" s="492" t="s">
        <v>971</v>
      </c>
      <c r="E59" s="493"/>
      <c r="F59" s="493"/>
      <c r="G59" s="168" t="s">
        <v>35</v>
      </c>
      <c r="H59" s="45">
        <v>0.94399999999999995</v>
      </c>
      <c r="I59" s="72">
        <v>1</v>
      </c>
      <c r="J59" s="70">
        <v>2330</v>
      </c>
      <c r="K59" s="70">
        <v>2199</v>
      </c>
      <c r="L59" s="46">
        <v>0</v>
      </c>
      <c r="M59" s="40">
        <f t="shared" si="14"/>
        <v>2.0758559999999999</v>
      </c>
      <c r="N59" s="88">
        <f t="shared" si="12"/>
        <v>2.1</v>
      </c>
    </row>
    <row r="60" spans="2:14" s="36" customFormat="1" ht="174.95" customHeight="1" thickBot="1" x14ac:dyDescent="1.1000000000000001">
      <c r="B60" s="42">
        <v>54</v>
      </c>
      <c r="C60" s="556"/>
      <c r="D60" s="492" t="s">
        <v>972</v>
      </c>
      <c r="E60" s="493"/>
      <c r="F60" s="493"/>
      <c r="G60" s="168" t="s">
        <v>35</v>
      </c>
      <c r="H60" s="45">
        <v>0.94399999999999995</v>
      </c>
      <c r="I60" s="72">
        <v>1</v>
      </c>
      <c r="J60" s="70">
        <v>2237</v>
      </c>
      <c r="K60" s="70">
        <v>2117</v>
      </c>
      <c r="L60" s="46">
        <v>0</v>
      </c>
      <c r="M60" s="40">
        <f t="shared" si="14"/>
        <v>1.9984479999999998</v>
      </c>
      <c r="N60" s="88">
        <f t="shared" si="12"/>
        <v>2</v>
      </c>
    </row>
    <row r="61" spans="2:14" s="36" customFormat="1" ht="174.95" customHeight="1" thickBot="1" x14ac:dyDescent="1.1000000000000001">
      <c r="B61" s="67">
        <v>55</v>
      </c>
      <c r="C61" s="559"/>
      <c r="D61" s="492" t="s">
        <v>973</v>
      </c>
      <c r="E61" s="493"/>
      <c r="F61" s="493"/>
      <c r="G61" s="168" t="s">
        <v>35</v>
      </c>
      <c r="H61" s="45">
        <v>0.94399999999999995</v>
      </c>
      <c r="I61" s="72">
        <v>1</v>
      </c>
      <c r="J61" s="70">
        <v>2535</v>
      </c>
      <c r="K61" s="70">
        <v>2380</v>
      </c>
      <c r="L61" s="46">
        <v>0</v>
      </c>
      <c r="M61" s="40">
        <f t="shared" si="14"/>
        <v>2.2467199999999998</v>
      </c>
      <c r="N61" s="88">
        <f t="shared" si="12"/>
        <v>2.2000000000000002</v>
      </c>
    </row>
    <row r="62" spans="2:14" s="36" customFormat="1" ht="174.95" customHeight="1" thickBot="1" x14ac:dyDescent="1.1000000000000001">
      <c r="B62" s="67">
        <v>56</v>
      </c>
      <c r="C62" s="555" t="s">
        <v>974</v>
      </c>
      <c r="D62" s="492" t="s">
        <v>191</v>
      </c>
      <c r="E62" s="493"/>
      <c r="F62" s="493"/>
      <c r="G62" s="168" t="s">
        <v>100</v>
      </c>
      <c r="H62" s="45">
        <v>2.19</v>
      </c>
      <c r="I62" s="69">
        <v>2</v>
      </c>
      <c r="J62" s="70">
        <v>5486</v>
      </c>
      <c r="K62" s="70">
        <v>5486</v>
      </c>
      <c r="L62" s="46">
        <v>0</v>
      </c>
      <c r="M62" s="40">
        <f t="shared" si="14"/>
        <v>12.014340000000001</v>
      </c>
      <c r="N62" s="88">
        <f t="shared" si="12"/>
        <v>24</v>
      </c>
    </row>
    <row r="63" spans="2:14" s="36" customFormat="1" ht="174.95" customHeight="1" thickBot="1" x14ac:dyDescent="1.1000000000000001">
      <c r="B63" s="67">
        <v>57</v>
      </c>
      <c r="C63" s="556"/>
      <c r="D63" s="492" t="s">
        <v>952</v>
      </c>
      <c r="E63" s="493"/>
      <c r="F63" s="493"/>
      <c r="G63" s="168" t="s">
        <v>29</v>
      </c>
      <c r="H63" s="45">
        <v>1.284</v>
      </c>
      <c r="I63" s="72">
        <v>1</v>
      </c>
      <c r="J63" s="70">
        <v>1814</v>
      </c>
      <c r="K63" s="70">
        <v>1814</v>
      </c>
      <c r="L63" s="46">
        <v>0</v>
      </c>
      <c r="M63" s="40">
        <f t="shared" si="14"/>
        <v>2.3291759999999999</v>
      </c>
      <c r="N63" s="88">
        <f t="shared" si="12"/>
        <v>2.2999999999999998</v>
      </c>
    </row>
    <row r="64" spans="2:14" s="36" customFormat="1" ht="174.95" customHeight="1" thickBot="1" x14ac:dyDescent="1.1000000000000001">
      <c r="B64" s="42">
        <v>58</v>
      </c>
      <c r="C64" s="556"/>
      <c r="D64" s="492" t="s">
        <v>975</v>
      </c>
      <c r="E64" s="493"/>
      <c r="F64" s="493"/>
      <c r="G64" s="168" t="s">
        <v>97</v>
      </c>
      <c r="H64" s="45">
        <v>0.93400000000000005</v>
      </c>
      <c r="I64" s="72">
        <v>1</v>
      </c>
      <c r="J64" s="70">
        <v>1794</v>
      </c>
      <c r="K64" s="70">
        <v>1794</v>
      </c>
      <c r="L64" s="46">
        <v>0</v>
      </c>
      <c r="M64" s="40">
        <f t="shared" si="14"/>
        <v>1.6755960000000001</v>
      </c>
      <c r="N64" s="88">
        <f t="shared" si="12"/>
        <v>1.7</v>
      </c>
    </row>
    <row r="65" spans="2:18" s="36" customFormat="1" ht="174.95" customHeight="1" thickBot="1" x14ac:dyDescent="1.1000000000000001">
      <c r="B65" s="67">
        <v>59</v>
      </c>
      <c r="C65" s="556"/>
      <c r="D65" s="492" t="s">
        <v>976</v>
      </c>
      <c r="E65" s="493"/>
      <c r="F65" s="493"/>
      <c r="G65" s="168" t="s">
        <v>97</v>
      </c>
      <c r="H65" s="45">
        <v>0.93400000000000005</v>
      </c>
      <c r="I65" s="72">
        <v>2</v>
      </c>
      <c r="J65" s="70">
        <v>3124</v>
      </c>
      <c r="K65" s="70">
        <v>2987</v>
      </c>
      <c r="L65" s="46">
        <v>0</v>
      </c>
      <c r="M65" s="40">
        <f t="shared" si="14"/>
        <v>2.7898580000000002</v>
      </c>
      <c r="N65" s="88">
        <f t="shared" si="12"/>
        <v>5.6</v>
      </c>
    </row>
    <row r="66" spans="2:18" s="36" customFormat="1" ht="174.95" customHeight="1" thickBot="1" x14ac:dyDescent="1.1000000000000001">
      <c r="B66" s="67">
        <v>60</v>
      </c>
      <c r="C66" s="555" t="s">
        <v>977</v>
      </c>
      <c r="D66" s="492" t="s">
        <v>191</v>
      </c>
      <c r="E66" s="493"/>
      <c r="F66" s="493"/>
      <c r="G66" s="168" t="s">
        <v>100</v>
      </c>
      <c r="H66" s="45">
        <v>2.19</v>
      </c>
      <c r="I66" s="69">
        <v>2</v>
      </c>
      <c r="J66" s="70">
        <v>5486</v>
      </c>
      <c r="K66" s="70">
        <v>5486</v>
      </c>
      <c r="L66" s="46">
        <v>0</v>
      </c>
      <c r="M66" s="40">
        <f t="shared" si="14"/>
        <v>12.014340000000001</v>
      </c>
      <c r="N66" s="88">
        <f t="shared" si="12"/>
        <v>24</v>
      </c>
    </row>
    <row r="67" spans="2:18" s="36" customFormat="1" ht="174.95" customHeight="1" thickBot="1" x14ac:dyDescent="1.1000000000000001">
      <c r="B67" s="67">
        <v>61</v>
      </c>
      <c r="C67" s="556"/>
      <c r="D67" s="492" t="s">
        <v>978</v>
      </c>
      <c r="E67" s="493"/>
      <c r="F67" s="493"/>
      <c r="G67" s="168" t="s">
        <v>29</v>
      </c>
      <c r="H67" s="45">
        <v>1.284</v>
      </c>
      <c r="I67" s="72">
        <v>1</v>
      </c>
      <c r="J67" s="70">
        <v>1814</v>
      </c>
      <c r="K67" s="70">
        <v>1814</v>
      </c>
      <c r="L67" s="46">
        <v>0</v>
      </c>
      <c r="M67" s="40">
        <f t="shared" si="14"/>
        <v>2.3291759999999999</v>
      </c>
      <c r="N67" s="88">
        <f t="shared" si="12"/>
        <v>2.2999999999999998</v>
      </c>
    </row>
    <row r="68" spans="2:18" s="36" customFormat="1" ht="174.95" customHeight="1" thickBot="1" x14ac:dyDescent="1.1000000000000001">
      <c r="B68" s="42">
        <v>62</v>
      </c>
      <c r="C68" s="556"/>
      <c r="D68" s="492" t="s">
        <v>979</v>
      </c>
      <c r="E68" s="493"/>
      <c r="F68" s="493"/>
      <c r="G68" s="168" t="s">
        <v>97</v>
      </c>
      <c r="H68" s="45">
        <v>0.93400000000000005</v>
      </c>
      <c r="I68" s="72">
        <v>1</v>
      </c>
      <c r="J68" s="70">
        <v>1794</v>
      </c>
      <c r="K68" s="70">
        <v>1794</v>
      </c>
      <c r="L68" s="46">
        <v>0</v>
      </c>
      <c r="M68" s="40">
        <f t="shared" si="14"/>
        <v>1.6755960000000001</v>
      </c>
      <c r="N68" s="88">
        <f t="shared" si="12"/>
        <v>1.7</v>
      </c>
    </row>
    <row r="69" spans="2:18" s="36" customFormat="1" ht="174.95" customHeight="1" thickBot="1" x14ac:dyDescent="1.1000000000000001">
      <c r="B69" s="67">
        <v>63</v>
      </c>
      <c r="C69" s="556"/>
      <c r="D69" s="492" t="s">
        <v>980</v>
      </c>
      <c r="E69" s="493"/>
      <c r="F69" s="493"/>
      <c r="G69" s="168" t="s">
        <v>97</v>
      </c>
      <c r="H69" s="45">
        <v>0.93400000000000005</v>
      </c>
      <c r="I69" s="72">
        <v>2</v>
      </c>
      <c r="J69" s="70">
        <v>3124</v>
      </c>
      <c r="K69" s="70">
        <v>2987</v>
      </c>
      <c r="L69" s="46">
        <v>0</v>
      </c>
      <c r="M69" s="40">
        <f t="shared" si="14"/>
        <v>2.7898580000000002</v>
      </c>
      <c r="N69" s="88">
        <f t="shared" si="12"/>
        <v>5.6</v>
      </c>
    </row>
    <row r="70" spans="2:18" s="36" customFormat="1" ht="174.95" customHeight="1" thickBot="1" x14ac:dyDescent="1.1000000000000001">
      <c r="B70" s="67">
        <v>64</v>
      </c>
      <c r="C70" s="555" t="s">
        <v>981</v>
      </c>
      <c r="D70" s="492" t="s">
        <v>191</v>
      </c>
      <c r="E70" s="493"/>
      <c r="F70" s="493"/>
      <c r="G70" s="168" t="s">
        <v>100</v>
      </c>
      <c r="H70" s="45">
        <v>2.19</v>
      </c>
      <c r="I70" s="69">
        <v>2</v>
      </c>
      <c r="J70" s="70">
        <v>5486</v>
      </c>
      <c r="K70" s="70">
        <v>5486</v>
      </c>
      <c r="L70" s="46">
        <v>0</v>
      </c>
      <c r="M70" s="40">
        <f t="shared" si="14"/>
        <v>12.014340000000001</v>
      </c>
      <c r="N70" s="88">
        <f t="shared" si="12"/>
        <v>24</v>
      </c>
    </row>
    <row r="71" spans="2:18" s="36" customFormat="1" ht="174.95" customHeight="1" thickBot="1" x14ac:dyDescent="1.1000000000000001">
      <c r="B71" s="67">
        <v>65</v>
      </c>
      <c r="C71" s="556"/>
      <c r="D71" s="492" t="s">
        <v>978</v>
      </c>
      <c r="E71" s="493"/>
      <c r="F71" s="493"/>
      <c r="G71" s="168" t="s">
        <v>29</v>
      </c>
      <c r="H71" s="45">
        <v>1.284</v>
      </c>
      <c r="I71" s="72">
        <v>1</v>
      </c>
      <c r="J71" s="70">
        <v>1814</v>
      </c>
      <c r="K71" s="70">
        <v>1814</v>
      </c>
      <c r="L71" s="46">
        <v>0</v>
      </c>
      <c r="M71" s="40">
        <f t="shared" si="14"/>
        <v>2.3291759999999999</v>
      </c>
      <c r="N71" s="88">
        <f t="shared" si="12"/>
        <v>2.2999999999999998</v>
      </c>
    </row>
    <row r="72" spans="2:18" s="36" customFormat="1" ht="174.95" customHeight="1" thickBot="1" x14ac:dyDescent="1.1000000000000001">
      <c r="B72" s="42">
        <v>66</v>
      </c>
      <c r="C72" s="556"/>
      <c r="D72" s="492" t="s">
        <v>982</v>
      </c>
      <c r="E72" s="493"/>
      <c r="F72" s="493"/>
      <c r="G72" s="168" t="s">
        <v>97</v>
      </c>
      <c r="H72" s="45">
        <v>0.93400000000000005</v>
      </c>
      <c r="I72" s="72">
        <v>1</v>
      </c>
      <c r="J72" s="70">
        <v>1794</v>
      </c>
      <c r="K72" s="70">
        <v>1794</v>
      </c>
      <c r="L72" s="46">
        <v>0</v>
      </c>
      <c r="M72" s="40">
        <f t="shared" si="14"/>
        <v>1.6755960000000001</v>
      </c>
      <c r="N72" s="88">
        <f t="shared" si="12"/>
        <v>1.7</v>
      </c>
    </row>
    <row r="73" spans="2:18" s="36" customFormat="1" ht="174.95" customHeight="1" thickBot="1" x14ac:dyDescent="1.1000000000000001">
      <c r="B73" s="67">
        <v>67</v>
      </c>
      <c r="C73" s="556"/>
      <c r="D73" s="492" t="s">
        <v>983</v>
      </c>
      <c r="E73" s="493"/>
      <c r="F73" s="493"/>
      <c r="G73" s="168" t="s">
        <v>97</v>
      </c>
      <c r="H73" s="45">
        <v>0.93400000000000005</v>
      </c>
      <c r="I73" s="72">
        <v>2</v>
      </c>
      <c r="J73" s="70">
        <v>3124</v>
      </c>
      <c r="K73" s="70">
        <v>2987</v>
      </c>
      <c r="L73" s="46">
        <v>0</v>
      </c>
      <c r="M73" s="40">
        <f t="shared" si="14"/>
        <v>2.7898580000000002</v>
      </c>
      <c r="N73" s="88">
        <f t="shared" si="12"/>
        <v>5.6</v>
      </c>
    </row>
    <row r="74" spans="2:18" s="50" customFormat="1" ht="156" customHeight="1" thickBot="1" x14ac:dyDescent="1.1000000000000001">
      <c r="B74" s="458" t="s">
        <v>30</v>
      </c>
      <c r="C74" s="459"/>
      <c r="D74" s="459"/>
      <c r="E74" s="459"/>
      <c r="F74" s="459"/>
      <c r="G74" s="459"/>
      <c r="H74" s="459"/>
      <c r="I74" s="459"/>
      <c r="J74" s="459"/>
      <c r="K74" s="459"/>
      <c r="L74" s="459"/>
      <c r="M74" s="460"/>
      <c r="N74" s="95">
        <f>SUM(N7:N73)</f>
        <v>419.2000000000001</v>
      </c>
    </row>
    <row r="75" spans="2:18" s="50" customFormat="1" ht="146.25" customHeight="1" thickBot="1" x14ac:dyDescent="1.1000000000000001">
      <c r="B75" s="513" t="s">
        <v>53</v>
      </c>
      <c r="C75" s="513"/>
      <c r="D75" s="513"/>
      <c r="E75" s="513"/>
      <c r="F75" s="513"/>
      <c r="G75" s="513"/>
      <c r="H75" s="513"/>
      <c r="I75" s="513"/>
      <c r="J75" s="513"/>
      <c r="K75" s="513"/>
      <c r="L75" s="513"/>
      <c r="M75" s="513"/>
      <c r="N75" s="88">
        <f>N74*2</f>
        <v>838.4000000000002</v>
      </c>
    </row>
    <row r="76" spans="2:18" s="167" customFormat="1" ht="174.95" customHeight="1" x14ac:dyDescent="0.25">
      <c r="B76" s="422" t="s">
        <v>320</v>
      </c>
      <c r="C76" s="422"/>
      <c r="D76" s="422"/>
      <c r="E76" s="422"/>
      <c r="F76" s="422"/>
      <c r="G76" s="422"/>
      <c r="H76" s="422"/>
      <c r="I76" s="422" t="s">
        <v>319</v>
      </c>
      <c r="J76" s="422"/>
      <c r="K76" s="422"/>
      <c r="L76" s="422"/>
      <c r="M76" s="422"/>
      <c r="N76" s="422"/>
    </row>
    <row r="77" spans="2:18" s="51" customFormat="1" ht="349.5" customHeight="1" thickBot="1" x14ac:dyDescent="1.1499999999999999">
      <c r="B77" s="423"/>
      <c r="C77" s="423"/>
      <c r="D77" s="423"/>
      <c r="E77" s="423"/>
      <c r="F77" s="423"/>
      <c r="G77" s="423"/>
      <c r="H77" s="423"/>
      <c r="I77" s="423"/>
      <c r="J77" s="423"/>
      <c r="K77" s="423"/>
      <c r="L77" s="423"/>
      <c r="M77" s="423"/>
      <c r="N77" s="423"/>
    </row>
    <row r="78" spans="2:18" s="58" customFormat="1" ht="174.95" customHeight="1" thickBot="1" x14ac:dyDescent="1.1499999999999999">
      <c r="B78" s="53" t="s">
        <v>45</v>
      </c>
      <c r="C78" s="54"/>
      <c r="D78" s="54"/>
      <c r="E78" s="54"/>
      <c r="F78" s="54"/>
      <c r="G78" s="54"/>
      <c r="H78" s="54"/>
      <c r="I78" s="54"/>
      <c r="J78" s="54"/>
      <c r="K78" s="54"/>
      <c r="L78" s="54"/>
      <c r="M78" s="54"/>
      <c r="N78" s="55"/>
      <c r="O78" s="56"/>
      <c r="P78" s="68"/>
      <c r="Q78" s="35"/>
      <c r="R78" s="35"/>
    </row>
    <row r="79" spans="2:18" s="51" customFormat="1" ht="174.95" customHeight="1" x14ac:dyDescent="1.1000000000000001"/>
  </sheetData>
  <mergeCells count="91">
    <mergeCell ref="B76:H77"/>
    <mergeCell ref="I76:N77"/>
    <mergeCell ref="B75:M75"/>
    <mergeCell ref="C70:C73"/>
    <mergeCell ref="D70:F70"/>
    <mergeCell ref="D71:F71"/>
    <mergeCell ref="D72:F72"/>
    <mergeCell ref="D73:F73"/>
    <mergeCell ref="B74:M74"/>
    <mergeCell ref="C62:C65"/>
    <mergeCell ref="D62:F62"/>
    <mergeCell ref="D63:F63"/>
    <mergeCell ref="D64:F64"/>
    <mergeCell ref="D65:F65"/>
    <mergeCell ref="C66:C69"/>
    <mergeCell ref="D66:F66"/>
    <mergeCell ref="D67:F67"/>
    <mergeCell ref="D68:F68"/>
    <mergeCell ref="D69:F69"/>
    <mergeCell ref="D56:F56"/>
    <mergeCell ref="C57:C61"/>
    <mergeCell ref="D57:F57"/>
    <mergeCell ref="D58:F58"/>
    <mergeCell ref="D59:F59"/>
    <mergeCell ref="D60:F60"/>
    <mergeCell ref="D61:F61"/>
    <mergeCell ref="C52:C56"/>
    <mergeCell ref="D52:F52"/>
    <mergeCell ref="D53:F53"/>
    <mergeCell ref="D54:F54"/>
    <mergeCell ref="D55:F55"/>
    <mergeCell ref="C48:C51"/>
    <mergeCell ref="D48:F48"/>
    <mergeCell ref="D49:F49"/>
    <mergeCell ref="D50:F50"/>
    <mergeCell ref="D51:F51"/>
    <mergeCell ref="C43:C47"/>
    <mergeCell ref="D43:F43"/>
    <mergeCell ref="D44:F44"/>
    <mergeCell ref="D45:F45"/>
    <mergeCell ref="D46:F46"/>
    <mergeCell ref="D47:F47"/>
    <mergeCell ref="C35:C38"/>
    <mergeCell ref="D35:F35"/>
    <mergeCell ref="D36:F36"/>
    <mergeCell ref="D37:F37"/>
    <mergeCell ref="D38:F38"/>
    <mergeCell ref="C39:C42"/>
    <mergeCell ref="D39:F39"/>
    <mergeCell ref="D40:F40"/>
    <mergeCell ref="D41:F41"/>
    <mergeCell ref="D42:F42"/>
    <mergeCell ref="C29:F29"/>
    <mergeCell ref="C30:F30"/>
    <mergeCell ref="C31:C34"/>
    <mergeCell ref="D31:F31"/>
    <mergeCell ref="D32:F32"/>
    <mergeCell ref="D33:F33"/>
    <mergeCell ref="D34:F34"/>
    <mergeCell ref="C28:F28"/>
    <mergeCell ref="C15:C18"/>
    <mergeCell ref="D15:F15"/>
    <mergeCell ref="D16:F16"/>
    <mergeCell ref="D17:F17"/>
    <mergeCell ref="D18:F18"/>
    <mergeCell ref="C19:C22"/>
    <mergeCell ref="D19:F19"/>
    <mergeCell ref="D20:F20"/>
    <mergeCell ref="D21:F21"/>
    <mergeCell ref="D22:F22"/>
    <mergeCell ref="C23:G23"/>
    <mergeCell ref="C24:G24"/>
    <mergeCell ref="C25:F25"/>
    <mergeCell ref="C26:F26"/>
    <mergeCell ref="C27:F27"/>
    <mergeCell ref="C7:C10"/>
    <mergeCell ref="D7:F7"/>
    <mergeCell ref="D8:F8"/>
    <mergeCell ref="D9:F9"/>
    <mergeCell ref="D10:F10"/>
    <mergeCell ref="C11:C14"/>
    <mergeCell ref="D11:F11"/>
    <mergeCell ref="D12:F12"/>
    <mergeCell ref="D13:F13"/>
    <mergeCell ref="D14:F14"/>
    <mergeCell ref="C6:G6"/>
    <mergeCell ref="B2:F3"/>
    <mergeCell ref="G2:K3"/>
    <mergeCell ref="L2:N3"/>
    <mergeCell ref="B4:N4"/>
    <mergeCell ref="B5:N5"/>
  </mergeCells>
  <printOptions horizontalCentered="1"/>
  <pageMargins left="0.25" right="0.25" top="1" bottom="1" header="0.5" footer="0.255"/>
  <pageSetup paperSize="9" scale="10" orientation="portrait" r:id="rId1"/>
  <rowBreaks count="1" manualBreakCount="1">
    <brk id="38" max="14" man="1"/>
  </rowBreaks>
  <drawing r:id="rId2"/>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9" tint="-0.499984740745262"/>
    <pageSetUpPr fitToPage="1"/>
  </sheetPr>
  <dimension ref="B1:O35"/>
  <sheetViews>
    <sheetView rightToLeft="1" view="pageBreakPreview"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998</v>
      </c>
      <c r="G11" s="332"/>
      <c r="H11" s="332"/>
      <c r="I11" s="333"/>
      <c r="J11" s="331" t="s">
        <v>1036</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827</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994</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15.75" customHeight="1" thickBot="1" x14ac:dyDescent="0.3">
      <c r="B27" s="398"/>
      <c r="C27" s="401"/>
      <c r="D27" s="402"/>
      <c r="E27" s="401"/>
      <c r="F27" s="402"/>
      <c r="G27" s="402"/>
      <c r="H27" s="404"/>
      <c r="I27" s="401"/>
      <c r="J27" s="404"/>
      <c r="K27" s="401"/>
      <c r="L27" s="402"/>
      <c r="M27" s="404"/>
    </row>
    <row r="28" spans="2:15" ht="36" customHeight="1" x14ac:dyDescent="0.25">
      <c r="B28" s="405">
        <v>21</v>
      </c>
      <c r="C28" s="312">
        <v>641903122</v>
      </c>
      <c r="D28" s="313"/>
      <c r="E28" s="322" t="s">
        <v>828</v>
      </c>
      <c r="F28" s="323"/>
      <c r="G28" s="323"/>
      <c r="H28" s="324"/>
      <c r="I28" s="318" t="s">
        <v>988</v>
      </c>
      <c r="J28" s="319"/>
      <c r="K28" s="322" t="s">
        <v>16</v>
      </c>
      <c r="L28" s="323"/>
      <c r="M28" s="324"/>
    </row>
    <row r="29" spans="2:15" ht="57" customHeight="1" thickBot="1" x14ac:dyDescent="0.3">
      <c r="B29" s="406"/>
      <c r="C29" s="314"/>
      <c r="D29" s="315"/>
      <c r="E29" s="328"/>
      <c r="F29" s="329"/>
      <c r="G29" s="329"/>
      <c r="H29" s="330"/>
      <c r="I29" s="320"/>
      <c r="J29" s="321"/>
      <c r="K29" s="328"/>
      <c r="L29" s="329"/>
      <c r="M29" s="330"/>
      <c r="O29" s="108"/>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5.5" customHeight="1" thickBot="1" x14ac:dyDescent="0.3">
      <c r="B35" s="370" t="s">
        <v>47</v>
      </c>
      <c r="C35" s="371"/>
      <c r="D35" s="371"/>
      <c r="E35" s="371"/>
      <c r="F35" s="371"/>
      <c r="G35" s="371"/>
      <c r="H35" s="371"/>
      <c r="I35" s="371"/>
      <c r="J35" s="371"/>
      <c r="K35" s="371"/>
      <c r="L35" s="371"/>
      <c r="M35" s="372"/>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1398785"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398785" r:id="rId4"/>
      </mc:Fallback>
    </mc:AlternateContent>
  </oleObjects>
  <mc:AlternateContent xmlns:mc="http://schemas.openxmlformats.org/markup-compatibility/2006">
    <mc:Choice Requires="x14">
      <controls>
        <mc:AlternateContent xmlns:mc="http://schemas.openxmlformats.org/markup-compatibility/2006">
          <mc:Choice Requires="x14">
            <control shapeId="1398786"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1398787"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1398788"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1398789"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1398790"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9" tint="-0.249977111117893"/>
  </sheetPr>
  <dimension ref="B1:AU79"/>
  <sheetViews>
    <sheetView rightToLeft="1" view="pageBreakPreview" topLeftCell="A25" zoomScale="20" zoomScaleNormal="100" zoomScaleSheetLayoutView="20" workbookViewId="0">
      <selection activeCell="B4" sqref="B4:N4"/>
    </sheetView>
  </sheetViews>
  <sheetFormatPr defaultRowHeight="23.25" x14ac:dyDescent="0.35"/>
  <cols>
    <col min="2" max="2" width="25.7109375" customWidth="1"/>
    <col min="3" max="3" width="32" customWidth="1"/>
    <col min="4" max="4" width="20.42578125" customWidth="1"/>
    <col min="5" max="5" width="44.5703125"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986</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59.5" customHeight="1" thickBot="1" x14ac:dyDescent="0.3">
      <c r="B4" s="523" t="s">
        <v>55</v>
      </c>
      <c r="C4" s="524"/>
      <c r="D4" s="524"/>
      <c r="E4" s="524"/>
      <c r="F4" s="524"/>
      <c r="G4" s="524"/>
      <c r="H4" s="524"/>
      <c r="I4" s="524"/>
      <c r="J4" s="524"/>
      <c r="K4" s="524"/>
      <c r="L4" s="524"/>
      <c r="M4" s="524"/>
      <c r="N4" s="525"/>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03.25" customHeight="1" thickBot="1" x14ac:dyDescent="1.1499999999999999">
      <c r="B6" s="170" t="s">
        <v>9</v>
      </c>
      <c r="C6" s="434" t="s">
        <v>11</v>
      </c>
      <c r="D6" s="435"/>
      <c r="E6" s="435"/>
      <c r="F6" s="435"/>
      <c r="G6" s="436"/>
      <c r="H6" s="170" t="s">
        <v>122</v>
      </c>
      <c r="I6" s="170" t="s">
        <v>23</v>
      </c>
      <c r="J6" s="170" t="s">
        <v>24</v>
      </c>
      <c r="K6" s="170" t="s">
        <v>121</v>
      </c>
      <c r="L6" s="170" t="s">
        <v>183</v>
      </c>
      <c r="M6" s="170" t="s">
        <v>181</v>
      </c>
      <c r="N6" s="170" t="s">
        <v>124</v>
      </c>
    </row>
    <row r="7" spans="2:47" s="36" customFormat="1" ht="174.95" customHeight="1" thickBot="1" x14ac:dyDescent="1.1000000000000001">
      <c r="B7" s="67">
        <v>1</v>
      </c>
      <c r="C7" s="555" t="s">
        <v>930</v>
      </c>
      <c r="D7" s="492" t="s">
        <v>778</v>
      </c>
      <c r="E7" s="493"/>
      <c r="F7" s="493"/>
      <c r="G7" s="168" t="s">
        <v>76</v>
      </c>
      <c r="H7" s="45">
        <v>1.22</v>
      </c>
      <c r="I7" s="69">
        <v>1</v>
      </c>
      <c r="J7" s="70">
        <v>5486</v>
      </c>
      <c r="K7" s="70">
        <v>5486</v>
      </c>
      <c r="L7" s="46">
        <v>0</v>
      </c>
      <c r="M7" s="40">
        <f t="shared" ref="M7:M14" si="0">K7*H7/1000</f>
        <v>6.69292</v>
      </c>
      <c r="N7" s="88">
        <f t="shared" ref="N7:N10" si="1">ROUND(M7*I7,1)</f>
        <v>6.7</v>
      </c>
      <c r="R7" s="36">
        <v>6.7</v>
      </c>
    </row>
    <row r="8" spans="2:47" s="36" customFormat="1" ht="174.95" customHeight="1" thickBot="1" x14ac:dyDescent="1.1000000000000001">
      <c r="B8" s="42">
        <v>2</v>
      </c>
      <c r="C8" s="556"/>
      <c r="D8" s="492" t="s">
        <v>779</v>
      </c>
      <c r="E8" s="493"/>
      <c r="F8" s="493"/>
      <c r="G8" s="168" t="s">
        <v>76</v>
      </c>
      <c r="H8" s="45">
        <v>1.22</v>
      </c>
      <c r="I8" s="72">
        <v>1</v>
      </c>
      <c r="J8" s="70">
        <v>5486</v>
      </c>
      <c r="K8" s="70">
        <v>5486</v>
      </c>
      <c r="L8" s="46">
        <v>0</v>
      </c>
      <c r="M8" s="40">
        <f t="shared" si="0"/>
        <v>6.69292</v>
      </c>
      <c r="N8" s="88">
        <f t="shared" si="1"/>
        <v>6.7</v>
      </c>
      <c r="R8" s="36">
        <v>6.7</v>
      </c>
    </row>
    <row r="9" spans="2:47" s="36" customFormat="1" ht="174.95" customHeight="1" thickBot="1" x14ac:dyDescent="1.1000000000000001">
      <c r="B9" s="67">
        <v>3</v>
      </c>
      <c r="C9" s="556"/>
      <c r="D9" s="492" t="s">
        <v>931</v>
      </c>
      <c r="E9" s="493"/>
      <c r="F9" s="493"/>
      <c r="G9" s="168" t="s">
        <v>35</v>
      </c>
      <c r="H9" s="45">
        <v>0.94399999999999995</v>
      </c>
      <c r="I9" s="72">
        <v>1</v>
      </c>
      <c r="J9" s="70">
        <v>1629</v>
      </c>
      <c r="K9" s="70">
        <v>1629</v>
      </c>
      <c r="L9" s="46">
        <v>0</v>
      </c>
      <c r="M9" s="40">
        <f t="shared" si="0"/>
        <v>1.5377759999999998</v>
      </c>
      <c r="N9" s="88">
        <f t="shared" si="1"/>
        <v>1.5</v>
      </c>
      <c r="R9" s="36">
        <v>1.54</v>
      </c>
    </row>
    <row r="10" spans="2:47" s="36" customFormat="1" ht="174.95" customHeight="1" thickBot="1" x14ac:dyDescent="1.1000000000000001">
      <c r="B10" s="67">
        <v>4</v>
      </c>
      <c r="C10" s="556"/>
      <c r="D10" s="492" t="s">
        <v>932</v>
      </c>
      <c r="E10" s="493"/>
      <c r="F10" s="493"/>
      <c r="G10" s="168" t="s">
        <v>35</v>
      </c>
      <c r="H10" s="45">
        <v>0.94399999999999995</v>
      </c>
      <c r="I10" s="72">
        <v>2</v>
      </c>
      <c r="J10" s="70">
        <v>2948</v>
      </c>
      <c r="K10" s="70">
        <v>2771</v>
      </c>
      <c r="L10" s="46">
        <v>0</v>
      </c>
      <c r="M10" s="40">
        <f t="shared" si="0"/>
        <v>2.6158239999999999</v>
      </c>
      <c r="N10" s="88">
        <f t="shared" si="1"/>
        <v>5.2</v>
      </c>
      <c r="R10" s="36">
        <v>5.2399999999999993</v>
      </c>
    </row>
    <row r="11" spans="2:47" s="36" customFormat="1" ht="174.95" customHeight="1" thickBot="1" x14ac:dyDescent="1.1000000000000001">
      <c r="B11" s="67">
        <v>5</v>
      </c>
      <c r="C11" s="564" t="s">
        <v>933</v>
      </c>
      <c r="D11" s="561" t="s">
        <v>127</v>
      </c>
      <c r="E11" s="561"/>
      <c r="F11" s="561"/>
      <c r="G11" s="168" t="s">
        <v>27</v>
      </c>
      <c r="H11" s="168">
        <v>1.8280000000000001</v>
      </c>
      <c r="I11" s="38">
        <v>0</v>
      </c>
      <c r="J11" s="166">
        <v>6000</v>
      </c>
      <c r="K11" s="166">
        <v>6000</v>
      </c>
      <c r="L11" s="46">
        <v>0</v>
      </c>
      <c r="M11" s="40">
        <f t="shared" si="0"/>
        <v>10.968</v>
      </c>
      <c r="N11" s="88">
        <f t="shared" ref="N11:N14" si="2">ROUND(M11*I11-I11*L11,1)</f>
        <v>0</v>
      </c>
    </row>
    <row r="12" spans="2:47" s="36" customFormat="1" ht="174.95" customHeight="1" thickBot="1" x14ac:dyDescent="1.1000000000000001">
      <c r="B12" s="42">
        <v>6</v>
      </c>
      <c r="C12" s="564"/>
      <c r="D12" s="561" t="s">
        <v>699</v>
      </c>
      <c r="E12" s="561"/>
      <c r="F12" s="561"/>
      <c r="G12" s="168" t="s">
        <v>35</v>
      </c>
      <c r="H12" s="168">
        <v>0.94399999999999995</v>
      </c>
      <c r="I12" s="168">
        <v>2</v>
      </c>
      <c r="J12" s="166">
        <v>2383</v>
      </c>
      <c r="K12" s="166">
        <v>2238</v>
      </c>
      <c r="L12" s="46">
        <v>0</v>
      </c>
      <c r="M12" s="40">
        <f t="shared" si="0"/>
        <v>2.1126719999999999</v>
      </c>
      <c r="N12" s="88">
        <f t="shared" si="2"/>
        <v>4.2</v>
      </c>
    </row>
    <row r="13" spans="2:47" s="36" customFormat="1" ht="174.95" customHeight="1" thickBot="1" x14ac:dyDescent="1.1000000000000001">
      <c r="B13" s="67">
        <v>7</v>
      </c>
      <c r="C13" s="564"/>
      <c r="D13" s="561" t="s">
        <v>700</v>
      </c>
      <c r="E13" s="561"/>
      <c r="F13" s="561"/>
      <c r="G13" s="168" t="s">
        <v>35</v>
      </c>
      <c r="H13" s="168">
        <v>0.94399999999999995</v>
      </c>
      <c r="I13" s="168">
        <v>2</v>
      </c>
      <c r="J13" s="166">
        <v>1510</v>
      </c>
      <c r="K13" s="166">
        <v>1510</v>
      </c>
      <c r="L13" s="46">
        <v>0</v>
      </c>
      <c r="M13" s="40">
        <f t="shared" si="0"/>
        <v>1.4254399999999998</v>
      </c>
      <c r="N13" s="88">
        <f t="shared" si="2"/>
        <v>2.9</v>
      </c>
    </row>
    <row r="14" spans="2:47" s="36" customFormat="1" ht="174.95" customHeight="1" thickBot="1" x14ac:dyDescent="1.1000000000000001">
      <c r="B14" s="67">
        <v>8</v>
      </c>
      <c r="C14" s="564"/>
      <c r="D14" s="561" t="s">
        <v>701</v>
      </c>
      <c r="E14" s="561"/>
      <c r="F14" s="561"/>
      <c r="G14" s="168" t="s">
        <v>29</v>
      </c>
      <c r="H14" s="168">
        <v>1.284</v>
      </c>
      <c r="I14" s="168">
        <v>0</v>
      </c>
      <c r="J14" s="166">
        <v>1510</v>
      </c>
      <c r="K14" s="166">
        <v>1510</v>
      </c>
      <c r="L14" s="46">
        <v>0</v>
      </c>
      <c r="M14" s="40">
        <f t="shared" si="0"/>
        <v>1.9388400000000001</v>
      </c>
      <c r="N14" s="88">
        <f t="shared" si="2"/>
        <v>0</v>
      </c>
    </row>
    <row r="15" spans="2:47" s="96" customFormat="1" ht="174.95" customHeight="1" thickBot="1" x14ac:dyDescent="1.3">
      <c r="B15" s="67">
        <v>9</v>
      </c>
      <c r="C15" s="565" t="s">
        <v>934</v>
      </c>
      <c r="D15" s="570" t="s">
        <v>935</v>
      </c>
      <c r="E15" s="570"/>
      <c r="F15" s="570"/>
      <c r="G15" s="169" t="s">
        <v>76</v>
      </c>
      <c r="H15" s="102">
        <v>1.22</v>
      </c>
      <c r="I15" s="106">
        <v>1</v>
      </c>
      <c r="J15" s="100">
        <v>4586</v>
      </c>
      <c r="K15" s="70">
        <v>4586</v>
      </c>
      <c r="L15" s="99">
        <v>0</v>
      </c>
      <c r="M15" s="98">
        <f t="shared" ref="M15:M18" si="3">H15*K15/1000</f>
        <v>5.5949200000000001</v>
      </c>
      <c r="N15" s="97">
        <f t="shared" ref="N15:N18" si="4">ROUNDUP(M15*I15-I15*L15,1)</f>
        <v>5.6</v>
      </c>
    </row>
    <row r="16" spans="2:47" s="96" customFormat="1" ht="174.95" customHeight="1" thickBot="1" x14ac:dyDescent="1.3">
      <c r="B16" s="42">
        <v>10</v>
      </c>
      <c r="C16" s="566"/>
      <c r="D16" s="488" t="s">
        <v>936</v>
      </c>
      <c r="E16" s="489"/>
      <c r="F16" s="490"/>
      <c r="G16" s="169" t="s">
        <v>76</v>
      </c>
      <c r="H16" s="102">
        <v>1.22</v>
      </c>
      <c r="I16" s="101">
        <v>1</v>
      </c>
      <c r="J16" s="100">
        <v>4586</v>
      </c>
      <c r="K16" s="70">
        <v>4586</v>
      </c>
      <c r="L16" s="99">
        <v>0</v>
      </c>
      <c r="M16" s="98">
        <f t="shared" si="3"/>
        <v>5.5949200000000001</v>
      </c>
      <c r="N16" s="97">
        <f t="shared" si="4"/>
        <v>5.6</v>
      </c>
    </row>
    <row r="17" spans="2:18" s="96" customFormat="1" ht="174.95" customHeight="1" thickBot="1" x14ac:dyDescent="1.3">
      <c r="B17" s="67">
        <v>11</v>
      </c>
      <c r="C17" s="566"/>
      <c r="D17" s="488" t="s">
        <v>937</v>
      </c>
      <c r="E17" s="489"/>
      <c r="F17" s="490"/>
      <c r="G17" s="169" t="s">
        <v>97</v>
      </c>
      <c r="H17" s="102">
        <v>0.93400000000000005</v>
      </c>
      <c r="I17" s="101">
        <v>1</v>
      </c>
      <c r="J17" s="100">
        <v>2171</v>
      </c>
      <c r="K17" s="70">
        <v>2060</v>
      </c>
      <c r="L17" s="99">
        <v>0</v>
      </c>
      <c r="M17" s="98">
        <f t="shared" si="3"/>
        <v>1.9240400000000002</v>
      </c>
      <c r="N17" s="97">
        <f t="shared" si="4"/>
        <v>2</v>
      </c>
    </row>
    <row r="18" spans="2:18" s="96" customFormat="1" ht="174.95" customHeight="1" thickBot="1" x14ac:dyDescent="1.3">
      <c r="B18" s="67">
        <v>12</v>
      </c>
      <c r="C18" s="566"/>
      <c r="D18" s="488" t="s">
        <v>938</v>
      </c>
      <c r="E18" s="489"/>
      <c r="F18" s="490"/>
      <c r="G18" s="169" t="s">
        <v>97</v>
      </c>
      <c r="H18" s="102">
        <v>0.93400000000000005</v>
      </c>
      <c r="I18" s="101">
        <v>2</v>
      </c>
      <c r="J18" s="100">
        <v>2330</v>
      </c>
      <c r="K18" s="100">
        <v>2199</v>
      </c>
      <c r="L18" s="99">
        <v>0</v>
      </c>
      <c r="M18" s="98">
        <f t="shared" si="3"/>
        <v>2.0538660000000002</v>
      </c>
      <c r="N18" s="97">
        <f t="shared" si="4"/>
        <v>4.1999999999999993</v>
      </c>
    </row>
    <row r="19" spans="2:18" s="36" customFormat="1" ht="174.95" customHeight="1" thickBot="1" x14ac:dyDescent="1.1000000000000001">
      <c r="B19" s="67">
        <v>13</v>
      </c>
      <c r="C19" s="564" t="s">
        <v>939</v>
      </c>
      <c r="D19" s="561" t="s">
        <v>127</v>
      </c>
      <c r="E19" s="561"/>
      <c r="F19" s="561"/>
      <c r="G19" s="168" t="s">
        <v>27</v>
      </c>
      <c r="H19" s="168">
        <v>1.8280000000000001</v>
      </c>
      <c r="I19" s="38">
        <v>0</v>
      </c>
      <c r="J19" s="166">
        <v>6000</v>
      </c>
      <c r="K19" s="166">
        <v>6000</v>
      </c>
      <c r="L19" s="46">
        <v>0</v>
      </c>
      <c r="M19" s="40">
        <f t="shared" ref="M19:M47" si="5">K19*H19/1000</f>
        <v>10.968</v>
      </c>
      <c r="N19" s="88">
        <f t="shared" ref="N19:N26" si="6">ROUND(M19*I19-I19*L19,1)</f>
        <v>0</v>
      </c>
    </row>
    <row r="20" spans="2:18" s="36" customFormat="1" ht="174.95" customHeight="1" thickBot="1" x14ac:dyDescent="1.1000000000000001">
      <c r="B20" s="42">
        <v>14</v>
      </c>
      <c r="C20" s="564"/>
      <c r="D20" s="561" t="s">
        <v>940</v>
      </c>
      <c r="E20" s="561"/>
      <c r="F20" s="561"/>
      <c r="G20" s="168" t="s">
        <v>35</v>
      </c>
      <c r="H20" s="168">
        <v>0.94399999999999995</v>
      </c>
      <c r="I20" s="168">
        <v>2</v>
      </c>
      <c r="J20" s="166">
        <v>2383</v>
      </c>
      <c r="K20" s="166">
        <v>2238</v>
      </c>
      <c r="L20" s="46">
        <v>0</v>
      </c>
      <c r="M20" s="40">
        <f t="shared" si="5"/>
        <v>2.1126719999999999</v>
      </c>
      <c r="N20" s="88">
        <f t="shared" si="6"/>
        <v>4.2</v>
      </c>
    </row>
    <row r="21" spans="2:18" s="36" customFormat="1" ht="174.95" customHeight="1" thickBot="1" x14ac:dyDescent="1.1000000000000001">
      <c r="B21" s="67">
        <v>15</v>
      </c>
      <c r="C21" s="564"/>
      <c r="D21" s="561" t="s">
        <v>941</v>
      </c>
      <c r="E21" s="561"/>
      <c r="F21" s="561"/>
      <c r="G21" s="168" t="s">
        <v>35</v>
      </c>
      <c r="H21" s="168">
        <v>0.94399999999999995</v>
      </c>
      <c r="I21" s="168">
        <v>2</v>
      </c>
      <c r="J21" s="166">
        <v>1510</v>
      </c>
      <c r="K21" s="166">
        <v>1510</v>
      </c>
      <c r="L21" s="46">
        <v>0</v>
      </c>
      <c r="M21" s="40">
        <f t="shared" si="5"/>
        <v>1.4254399999999998</v>
      </c>
      <c r="N21" s="88">
        <f t="shared" si="6"/>
        <v>2.9</v>
      </c>
    </row>
    <row r="22" spans="2:18" s="36" customFormat="1" ht="174.95" customHeight="1" thickBot="1" x14ac:dyDescent="1.1000000000000001">
      <c r="B22" s="67">
        <v>16</v>
      </c>
      <c r="C22" s="564"/>
      <c r="D22" s="561" t="s">
        <v>942</v>
      </c>
      <c r="E22" s="561"/>
      <c r="F22" s="561"/>
      <c r="G22" s="168" t="s">
        <v>29</v>
      </c>
      <c r="H22" s="168">
        <v>1.284</v>
      </c>
      <c r="I22" s="168">
        <v>0</v>
      </c>
      <c r="J22" s="166">
        <v>1510</v>
      </c>
      <c r="K22" s="166">
        <v>1510</v>
      </c>
      <c r="L22" s="46">
        <v>0</v>
      </c>
      <c r="M22" s="40">
        <f t="shared" si="5"/>
        <v>1.9388400000000001</v>
      </c>
      <c r="N22" s="88">
        <f t="shared" si="6"/>
        <v>0</v>
      </c>
    </row>
    <row r="23" spans="2:18" s="36" customFormat="1" ht="174.95" customHeight="1" thickBot="1" x14ac:dyDescent="1.1000000000000001">
      <c r="B23" s="67">
        <v>17</v>
      </c>
      <c r="C23" s="492" t="s">
        <v>943</v>
      </c>
      <c r="D23" s="493"/>
      <c r="E23" s="493"/>
      <c r="F23" s="493"/>
      <c r="G23" s="494"/>
      <c r="H23" s="168">
        <f>3.064</f>
        <v>3.0640000000000001</v>
      </c>
      <c r="I23" s="72">
        <v>0</v>
      </c>
      <c r="J23" s="70" t="s">
        <v>514</v>
      </c>
      <c r="K23" s="70" t="s">
        <v>514</v>
      </c>
      <c r="L23" s="46">
        <v>0</v>
      </c>
      <c r="M23" s="40">
        <f>H23</f>
        <v>3.0640000000000001</v>
      </c>
      <c r="N23" s="88">
        <f t="shared" si="6"/>
        <v>0</v>
      </c>
      <c r="R23" s="36">
        <f t="shared" ref="R23:R26" si="7">M23*I23</f>
        <v>0</v>
      </c>
    </row>
    <row r="24" spans="2:18" s="36" customFormat="1" ht="174.95" customHeight="1" thickBot="1" x14ac:dyDescent="1.1000000000000001">
      <c r="B24" s="42">
        <v>18</v>
      </c>
      <c r="C24" s="492" t="s">
        <v>944</v>
      </c>
      <c r="D24" s="493"/>
      <c r="E24" s="493"/>
      <c r="F24" s="493"/>
      <c r="G24" s="494"/>
      <c r="H24" s="168">
        <v>1.4176</v>
      </c>
      <c r="I24" s="72">
        <v>0</v>
      </c>
      <c r="J24" s="70" t="s">
        <v>514</v>
      </c>
      <c r="K24" s="70" t="s">
        <v>514</v>
      </c>
      <c r="L24" s="46">
        <v>0</v>
      </c>
      <c r="M24" s="40">
        <f>H24</f>
        <v>1.4176</v>
      </c>
      <c r="N24" s="88">
        <f t="shared" si="6"/>
        <v>0</v>
      </c>
      <c r="R24" s="36">
        <f t="shared" si="7"/>
        <v>0</v>
      </c>
    </row>
    <row r="25" spans="2:18" s="36" customFormat="1" ht="174.95" customHeight="1" thickBot="1" x14ac:dyDescent="1.1000000000000001">
      <c r="B25" s="67">
        <v>19</v>
      </c>
      <c r="C25" s="492" t="s">
        <v>945</v>
      </c>
      <c r="D25" s="493"/>
      <c r="E25" s="493"/>
      <c r="F25" s="493"/>
      <c r="G25" s="169" t="s">
        <v>946</v>
      </c>
      <c r="H25" s="45">
        <f>2.771*0.17*2</f>
        <v>0.94214000000000009</v>
      </c>
      <c r="I25" s="72">
        <v>0</v>
      </c>
      <c r="J25" s="131" t="s">
        <v>514</v>
      </c>
      <c r="K25" s="70" t="s">
        <v>514</v>
      </c>
      <c r="L25" s="46">
        <v>0</v>
      </c>
      <c r="M25" s="40">
        <f>H25</f>
        <v>0.94214000000000009</v>
      </c>
      <c r="N25" s="88">
        <f t="shared" si="6"/>
        <v>0</v>
      </c>
      <c r="R25" s="36">
        <f t="shared" si="7"/>
        <v>0</v>
      </c>
    </row>
    <row r="26" spans="2:18" s="96" customFormat="1" ht="174.95" customHeight="1" thickBot="1" x14ac:dyDescent="1.3">
      <c r="B26" s="67">
        <v>20</v>
      </c>
      <c r="C26" s="492" t="s">
        <v>362</v>
      </c>
      <c r="D26" s="493"/>
      <c r="E26" s="493"/>
      <c r="F26" s="494"/>
      <c r="G26" s="169" t="s">
        <v>76</v>
      </c>
      <c r="H26" s="102">
        <v>1.22</v>
      </c>
      <c r="I26" s="101">
        <v>1</v>
      </c>
      <c r="J26" s="100">
        <v>3758</v>
      </c>
      <c r="K26" s="100">
        <v>3758</v>
      </c>
      <c r="L26" s="46">
        <v>0</v>
      </c>
      <c r="M26" s="40">
        <f t="shared" si="5"/>
        <v>4.5847600000000002</v>
      </c>
      <c r="N26" s="88">
        <f t="shared" si="6"/>
        <v>4.5999999999999996</v>
      </c>
      <c r="R26" s="36">
        <f t="shared" si="7"/>
        <v>4.5847600000000002</v>
      </c>
    </row>
    <row r="27" spans="2:18" s="36" customFormat="1" ht="174.95" customHeight="1" thickBot="1" x14ac:dyDescent="1.1000000000000001">
      <c r="B27" s="67">
        <v>21</v>
      </c>
      <c r="C27" s="492" t="s">
        <v>431</v>
      </c>
      <c r="D27" s="493"/>
      <c r="E27" s="493"/>
      <c r="F27" s="494"/>
      <c r="G27" s="168" t="s">
        <v>97</v>
      </c>
      <c r="H27" s="45">
        <v>0.93400000000000005</v>
      </c>
      <c r="I27" s="72">
        <v>1</v>
      </c>
      <c r="J27" s="70">
        <v>2134</v>
      </c>
      <c r="K27" s="70">
        <v>2057</v>
      </c>
      <c r="L27" s="46">
        <v>0</v>
      </c>
      <c r="M27" s="40">
        <f t="shared" si="5"/>
        <v>1.921238</v>
      </c>
      <c r="N27" s="88">
        <f>ROUND(M27*I27-I27*L27,1)</f>
        <v>1.9</v>
      </c>
    </row>
    <row r="28" spans="2:18" s="96" customFormat="1" ht="174.95" customHeight="1" thickBot="1" x14ac:dyDescent="1.3">
      <c r="B28" s="42">
        <v>22</v>
      </c>
      <c r="C28" s="492" t="s">
        <v>299</v>
      </c>
      <c r="D28" s="493"/>
      <c r="E28" s="493"/>
      <c r="F28" s="494"/>
      <c r="G28" s="169" t="s">
        <v>35</v>
      </c>
      <c r="H28" s="102">
        <v>0.94399999999999995</v>
      </c>
      <c r="I28" s="101">
        <v>1</v>
      </c>
      <c r="J28" s="100">
        <v>1510</v>
      </c>
      <c r="K28" s="100">
        <v>1510</v>
      </c>
      <c r="L28" s="46">
        <v>0</v>
      </c>
      <c r="M28" s="40">
        <f t="shared" si="5"/>
        <v>1.4254399999999998</v>
      </c>
      <c r="N28" s="88">
        <f t="shared" ref="N28" si="8">ROUND(M28*I28-I28*L28,1)</f>
        <v>1.4</v>
      </c>
      <c r="R28" s="36">
        <f t="shared" ref="R28" si="9">M28*I28</f>
        <v>1.4254399999999998</v>
      </c>
    </row>
    <row r="29" spans="2:18" s="36" customFormat="1" ht="174.95" customHeight="1" thickBot="1" x14ac:dyDescent="1.1000000000000001">
      <c r="B29" s="67">
        <v>23</v>
      </c>
      <c r="C29" s="492" t="s">
        <v>555</v>
      </c>
      <c r="D29" s="493"/>
      <c r="E29" s="493"/>
      <c r="F29" s="494"/>
      <c r="G29" s="168" t="s">
        <v>29</v>
      </c>
      <c r="H29" s="45">
        <v>1.284</v>
      </c>
      <c r="I29" s="72">
        <v>0</v>
      </c>
      <c r="J29" s="70">
        <v>1814</v>
      </c>
      <c r="K29" s="70">
        <v>1814</v>
      </c>
      <c r="L29" s="46">
        <v>0</v>
      </c>
      <c r="M29" s="40">
        <f t="shared" si="5"/>
        <v>2.3291759999999999</v>
      </c>
      <c r="N29" s="88">
        <f>ROUND(M29*I29-I29*L29,1)</f>
        <v>0</v>
      </c>
    </row>
    <row r="30" spans="2:18" s="36" customFormat="1" ht="174.95" customHeight="1" thickBot="1" x14ac:dyDescent="1.1000000000000001">
      <c r="B30" s="67">
        <v>24</v>
      </c>
      <c r="C30" s="492" t="s">
        <v>432</v>
      </c>
      <c r="D30" s="493"/>
      <c r="E30" s="493"/>
      <c r="F30" s="494"/>
      <c r="G30" s="168" t="s">
        <v>97</v>
      </c>
      <c r="H30" s="45">
        <v>0.93400000000000005</v>
      </c>
      <c r="I30" s="72">
        <v>1</v>
      </c>
      <c r="J30" s="70">
        <v>1819</v>
      </c>
      <c r="K30" s="70">
        <v>1573</v>
      </c>
      <c r="L30" s="46">
        <v>0</v>
      </c>
      <c r="M30" s="40">
        <f t="shared" si="5"/>
        <v>1.469182</v>
      </c>
      <c r="N30" s="88">
        <f>ROUND(M30*I30-I30*L30,1)</f>
        <v>1.5</v>
      </c>
    </row>
    <row r="31" spans="2:18" s="36" customFormat="1" ht="174.95" customHeight="1" thickBot="1" x14ac:dyDescent="1.1000000000000001">
      <c r="B31" s="67">
        <v>25</v>
      </c>
      <c r="C31" s="564" t="s">
        <v>947</v>
      </c>
      <c r="D31" s="561" t="s">
        <v>127</v>
      </c>
      <c r="E31" s="561"/>
      <c r="F31" s="561"/>
      <c r="G31" s="168" t="s">
        <v>27</v>
      </c>
      <c r="H31" s="168">
        <v>1.8280000000000001</v>
      </c>
      <c r="I31" s="38">
        <v>0</v>
      </c>
      <c r="J31" s="166">
        <v>6000</v>
      </c>
      <c r="K31" s="166">
        <v>6000</v>
      </c>
      <c r="L31" s="46">
        <v>0</v>
      </c>
      <c r="M31" s="40">
        <f t="shared" si="5"/>
        <v>10.968</v>
      </c>
      <c r="N31" s="88">
        <f t="shared" ref="N31:N34" si="10">ROUND(M31*I31-I31*L31,1)</f>
        <v>0</v>
      </c>
    </row>
    <row r="32" spans="2:18" s="36" customFormat="1" ht="174.95" customHeight="1" thickBot="1" x14ac:dyDescent="1.1000000000000001">
      <c r="B32" s="42">
        <v>26</v>
      </c>
      <c r="C32" s="564"/>
      <c r="D32" s="561" t="s">
        <v>846</v>
      </c>
      <c r="E32" s="561"/>
      <c r="F32" s="561"/>
      <c r="G32" s="168" t="s">
        <v>35</v>
      </c>
      <c r="H32" s="168">
        <v>0.94399999999999995</v>
      </c>
      <c r="I32" s="168">
        <v>2</v>
      </c>
      <c r="J32" s="166">
        <v>2383</v>
      </c>
      <c r="K32" s="166">
        <v>2238</v>
      </c>
      <c r="L32" s="46">
        <v>0</v>
      </c>
      <c r="M32" s="40">
        <f t="shared" si="5"/>
        <v>2.1126719999999999</v>
      </c>
      <c r="N32" s="88">
        <f t="shared" si="10"/>
        <v>4.2</v>
      </c>
    </row>
    <row r="33" spans="2:18" s="36" customFormat="1" ht="174.95" customHeight="1" thickBot="1" x14ac:dyDescent="1.1000000000000001">
      <c r="B33" s="67">
        <v>27</v>
      </c>
      <c r="C33" s="564"/>
      <c r="D33" s="561" t="s">
        <v>847</v>
      </c>
      <c r="E33" s="561"/>
      <c r="F33" s="561"/>
      <c r="G33" s="168" t="s">
        <v>35</v>
      </c>
      <c r="H33" s="168">
        <v>0.94399999999999995</v>
      </c>
      <c r="I33" s="168">
        <v>2</v>
      </c>
      <c r="J33" s="166">
        <v>1510</v>
      </c>
      <c r="K33" s="166">
        <v>1510</v>
      </c>
      <c r="L33" s="46">
        <v>0</v>
      </c>
      <c r="M33" s="40">
        <f t="shared" si="5"/>
        <v>1.4254399999999998</v>
      </c>
      <c r="N33" s="88">
        <f t="shared" si="10"/>
        <v>2.9</v>
      </c>
    </row>
    <row r="34" spans="2:18" s="36" customFormat="1" ht="174.95" customHeight="1" thickBot="1" x14ac:dyDescent="1.1000000000000001">
      <c r="B34" s="67">
        <v>28</v>
      </c>
      <c r="C34" s="564"/>
      <c r="D34" s="561" t="s">
        <v>848</v>
      </c>
      <c r="E34" s="561"/>
      <c r="F34" s="561"/>
      <c r="G34" s="168" t="s">
        <v>29</v>
      </c>
      <c r="H34" s="168">
        <v>1.284</v>
      </c>
      <c r="I34" s="168">
        <v>0</v>
      </c>
      <c r="J34" s="166">
        <v>1510</v>
      </c>
      <c r="K34" s="166">
        <v>1510</v>
      </c>
      <c r="L34" s="46">
        <v>0</v>
      </c>
      <c r="M34" s="40">
        <f t="shared" si="5"/>
        <v>1.9388400000000001</v>
      </c>
      <c r="N34" s="88">
        <f t="shared" si="10"/>
        <v>0</v>
      </c>
    </row>
    <row r="35" spans="2:18" s="36" customFormat="1" ht="174.95" customHeight="1" thickBot="1" x14ac:dyDescent="1.1000000000000001">
      <c r="B35" s="67">
        <v>29</v>
      </c>
      <c r="C35" s="555" t="s">
        <v>948</v>
      </c>
      <c r="D35" s="492" t="s">
        <v>784</v>
      </c>
      <c r="E35" s="493"/>
      <c r="F35" s="493"/>
      <c r="G35" s="168" t="s">
        <v>76</v>
      </c>
      <c r="H35" s="45">
        <v>1.22</v>
      </c>
      <c r="I35" s="69">
        <v>1</v>
      </c>
      <c r="J35" s="70">
        <v>5486</v>
      </c>
      <c r="K35" s="70">
        <v>5486</v>
      </c>
      <c r="L35" s="46">
        <v>0</v>
      </c>
      <c r="M35" s="40">
        <f t="shared" si="5"/>
        <v>6.69292</v>
      </c>
      <c r="N35" s="88">
        <f t="shared" ref="N35:N38" si="11">ROUND(M35*I35,1)</f>
        <v>6.7</v>
      </c>
      <c r="R35" s="36">
        <v>6.7</v>
      </c>
    </row>
    <row r="36" spans="2:18" s="36" customFormat="1" ht="174.95" customHeight="1" thickBot="1" x14ac:dyDescent="1.1000000000000001">
      <c r="B36" s="42">
        <v>30</v>
      </c>
      <c r="C36" s="556"/>
      <c r="D36" s="492" t="s">
        <v>785</v>
      </c>
      <c r="E36" s="493"/>
      <c r="F36" s="493"/>
      <c r="G36" s="168" t="s">
        <v>76</v>
      </c>
      <c r="H36" s="45">
        <v>1.22</v>
      </c>
      <c r="I36" s="72">
        <v>1</v>
      </c>
      <c r="J36" s="70">
        <v>5486</v>
      </c>
      <c r="K36" s="70">
        <v>5486</v>
      </c>
      <c r="L36" s="46">
        <v>0</v>
      </c>
      <c r="M36" s="40">
        <f t="shared" si="5"/>
        <v>6.69292</v>
      </c>
      <c r="N36" s="88">
        <f t="shared" si="11"/>
        <v>6.7</v>
      </c>
      <c r="R36" s="36">
        <v>6.7</v>
      </c>
    </row>
    <row r="37" spans="2:18" s="36" customFormat="1" ht="174.95" customHeight="1" thickBot="1" x14ac:dyDescent="1.1000000000000001">
      <c r="B37" s="67">
        <v>31</v>
      </c>
      <c r="C37" s="556"/>
      <c r="D37" s="492" t="s">
        <v>949</v>
      </c>
      <c r="E37" s="493"/>
      <c r="F37" s="493"/>
      <c r="G37" s="168" t="s">
        <v>35</v>
      </c>
      <c r="H37" s="45">
        <v>0.94399999999999995</v>
      </c>
      <c r="I37" s="72">
        <v>1</v>
      </c>
      <c r="J37" s="70">
        <v>1629</v>
      </c>
      <c r="K37" s="70">
        <v>1629</v>
      </c>
      <c r="L37" s="46">
        <v>0</v>
      </c>
      <c r="M37" s="40">
        <f t="shared" si="5"/>
        <v>1.5377759999999998</v>
      </c>
      <c r="N37" s="88">
        <f t="shared" si="11"/>
        <v>1.5</v>
      </c>
      <c r="R37" s="36">
        <v>1.54</v>
      </c>
    </row>
    <row r="38" spans="2:18" s="36" customFormat="1" ht="174.95" customHeight="1" thickBot="1" x14ac:dyDescent="1.1000000000000001">
      <c r="B38" s="67">
        <v>32</v>
      </c>
      <c r="C38" s="559"/>
      <c r="D38" s="492" t="s">
        <v>950</v>
      </c>
      <c r="E38" s="493"/>
      <c r="F38" s="493"/>
      <c r="G38" s="168" t="s">
        <v>35</v>
      </c>
      <c r="H38" s="45">
        <v>0.94399999999999995</v>
      </c>
      <c r="I38" s="72">
        <v>2</v>
      </c>
      <c r="J38" s="70">
        <v>2948</v>
      </c>
      <c r="K38" s="70">
        <v>2771</v>
      </c>
      <c r="L38" s="46">
        <v>0</v>
      </c>
      <c r="M38" s="40">
        <f t="shared" si="5"/>
        <v>2.6158239999999999</v>
      </c>
      <c r="N38" s="88">
        <f t="shared" si="11"/>
        <v>5.2</v>
      </c>
      <c r="R38" s="36">
        <v>5.2399999999999993</v>
      </c>
    </row>
    <row r="39" spans="2:18" s="36" customFormat="1" ht="174.95" customHeight="1" thickBot="1" x14ac:dyDescent="1.1000000000000001">
      <c r="B39" s="42">
        <v>33</v>
      </c>
      <c r="C39" s="555" t="s">
        <v>951</v>
      </c>
      <c r="D39" s="492" t="s">
        <v>191</v>
      </c>
      <c r="E39" s="493"/>
      <c r="F39" s="493"/>
      <c r="G39" s="168" t="s">
        <v>100</v>
      </c>
      <c r="H39" s="45">
        <v>2.19</v>
      </c>
      <c r="I39" s="69">
        <v>0</v>
      </c>
      <c r="J39" s="70">
        <v>5486</v>
      </c>
      <c r="K39" s="70">
        <v>5486</v>
      </c>
      <c r="L39" s="46">
        <v>0</v>
      </c>
      <c r="M39" s="40">
        <f t="shared" si="5"/>
        <v>12.014340000000001</v>
      </c>
      <c r="N39" s="88">
        <f t="shared" ref="N39:N73" si="12">ROUND(M39*I39-I39*L39,1)</f>
        <v>0</v>
      </c>
    </row>
    <row r="40" spans="2:18" s="36" customFormat="1" ht="174.95" customHeight="1" thickBot="1" x14ac:dyDescent="1.1000000000000001">
      <c r="B40" s="42">
        <v>34</v>
      </c>
      <c r="C40" s="556"/>
      <c r="D40" s="492" t="s">
        <v>952</v>
      </c>
      <c r="E40" s="493"/>
      <c r="F40" s="493"/>
      <c r="G40" s="168" t="s">
        <v>29</v>
      </c>
      <c r="H40" s="45">
        <v>1.284</v>
      </c>
      <c r="I40" s="72">
        <v>0</v>
      </c>
      <c r="J40" s="70">
        <v>1814</v>
      </c>
      <c r="K40" s="70">
        <v>1814</v>
      </c>
      <c r="L40" s="46">
        <v>0</v>
      </c>
      <c r="M40" s="40">
        <f t="shared" si="5"/>
        <v>2.3291759999999999</v>
      </c>
      <c r="N40" s="88">
        <f t="shared" si="12"/>
        <v>0</v>
      </c>
    </row>
    <row r="41" spans="2:18" s="36" customFormat="1" ht="174.95" customHeight="1" thickBot="1" x14ac:dyDescent="1.1000000000000001">
      <c r="B41" s="67">
        <v>35</v>
      </c>
      <c r="C41" s="556"/>
      <c r="D41" s="492" t="s">
        <v>953</v>
      </c>
      <c r="E41" s="493"/>
      <c r="F41" s="493"/>
      <c r="G41" s="168" t="s">
        <v>97</v>
      </c>
      <c r="H41" s="45">
        <v>0.93400000000000005</v>
      </c>
      <c r="I41" s="72">
        <v>1</v>
      </c>
      <c r="J41" s="70">
        <v>1794</v>
      </c>
      <c r="K41" s="70">
        <v>1794</v>
      </c>
      <c r="L41" s="46">
        <v>0</v>
      </c>
      <c r="M41" s="40">
        <f t="shared" si="5"/>
        <v>1.6755960000000001</v>
      </c>
      <c r="N41" s="88">
        <f t="shared" si="12"/>
        <v>1.7</v>
      </c>
    </row>
    <row r="42" spans="2:18" s="36" customFormat="1" ht="174.95" customHeight="1" thickBot="1" x14ac:dyDescent="1.1000000000000001">
      <c r="B42" s="67">
        <v>36</v>
      </c>
      <c r="C42" s="556"/>
      <c r="D42" s="492" t="s">
        <v>954</v>
      </c>
      <c r="E42" s="493"/>
      <c r="F42" s="493"/>
      <c r="G42" s="168" t="s">
        <v>97</v>
      </c>
      <c r="H42" s="45">
        <v>0.93400000000000005</v>
      </c>
      <c r="I42" s="72">
        <v>2</v>
      </c>
      <c r="J42" s="70">
        <v>3124</v>
      </c>
      <c r="K42" s="70">
        <v>2987</v>
      </c>
      <c r="L42" s="46">
        <v>0</v>
      </c>
      <c r="M42" s="40">
        <f t="shared" si="5"/>
        <v>2.7898580000000002</v>
      </c>
      <c r="N42" s="88">
        <f t="shared" si="12"/>
        <v>5.6</v>
      </c>
    </row>
    <row r="43" spans="2:18" s="36" customFormat="1" ht="174.95" customHeight="1" thickBot="1" x14ac:dyDescent="1.1000000000000001">
      <c r="B43" s="67">
        <v>37</v>
      </c>
      <c r="C43" s="555" t="s">
        <v>955</v>
      </c>
      <c r="D43" s="492" t="s">
        <v>956</v>
      </c>
      <c r="E43" s="493"/>
      <c r="F43" s="493"/>
      <c r="G43" s="168" t="s">
        <v>76</v>
      </c>
      <c r="H43" s="45">
        <v>1.22</v>
      </c>
      <c r="I43" s="69">
        <v>1</v>
      </c>
      <c r="J43" s="70">
        <v>4586</v>
      </c>
      <c r="K43" s="70">
        <v>4586</v>
      </c>
      <c r="L43" s="46">
        <v>0</v>
      </c>
      <c r="M43" s="40">
        <f t="shared" si="5"/>
        <v>5.5949200000000001</v>
      </c>
      <c r="N43" s="88">
        <f t="shared" si="12"/>
        <v>5.6</v>
      </c>
    </row>
    <row r="44" spans="2:18" s="36" customFormat="1" ht="174.95" customHeight="1" thickBot="1" x14ac:dyDescent="1.1000000000000001">
      <c r="B44" s="42">
        <v>38</v>
      </c>
      <c r="C44" s="556"/>
      <c r="D44" s="492" t="s">
        <v>957</v>
      </c>
      <c r="E44" s="493"/>
      <c r="F44" s="493"/>
      <c r="G44" s="168" t="s">
        <v>76</v>
      </c>
      <c r="H44" s="45">
        <v>1.22</v>
      </c>
      <c r="I44" s="72">
        <v>1</v>
      </c>
      <c r="J44" s="70">
        <v>4586</v>
      </c>
      <c r="K44" s="70">
        <v>4586</v>
      </c>
      <c r="L44" s="46">
        <v>0</v>
      </c>
      <c r="M44" s="40">
        <f t="shared" si="5"/>
        <v>5.5949200000000001</v>
      </c>
      <c r="N44" s="88">
        <f t="shared" si="12"/>
        <v>5.6</v>
      </c>
    </row>
    <row r="45" spans="2:18" s="36" customFormat="1" ht="174.95" customHeight="1" thickBot="1" x14ac:dyDescent="1.1000000000000001">
      <c r="B45" s="67">
        <v>39</v>
      </c>
      <c r="C45" s="556"/>
      <c r="D45" s="492" t="s">
        <v>958</v>
      </c>
      <c r="E45" s="493"/>
      <c r="F45" s="493"/>
      <c r="G45" s="168" t="s">
        <v>35</v>
      </c>
      <c r="H45" s="45">
        <v>0.94399999999999995</v>
      </c>
      <c r="I45" s="72">
        <v>1</v>
      </c>
      <c r="J45" s="70">
        <v>2330</v>
      </c>
      <c r="K45" s="70">
        <v>2199</v>
      </c>
      <c r="L45" s="46">
        <v>0</v>
      </c>
      <c r="M45" s="40">
        <f t="shared" si="5"/>
        <v>2.0758559999999999</v>
      </c>
      <c r="N45" s="88">
        <f t="shared" si="12"/>
        <v>2.1</v>
      </c>
    </row>
    <row r="46" spans="2:18" s="36" customFormat="1" ht="174.95" customHeight="1" thickBot="1" x14ac:dyDescent="1.1000000000000001">
      <c r="B46" s="67">
        <v>40</v>
      </c>
      <c r="C46" s="556"/>
      <c r="D46" s="492" t="s">
        <v>959</v>
      </c>
      <c r="E46" s="493"/>
      <c r="F46" s="493"/>
      <c r="G46" s="168" t="s">
        <v>35</v>
      </c>
      <c r="H46" s="45">
        <v>0.94399999999999995</v>
      </c>
      <c r="I46" s="72">
        <v>1</v>
      </c>
      <c r="J46" s="70">
        <v>2212</v>
      </c>
      <c r="K46" s="70">
        <v>2095</v>
      </c>
      <c r="L46" s="46">
        <v>0</v>
      </c>
      <c r="M46" s="40">
        <f t="shared" si="5"/>
        <v>1.9776799999999999</v>
      </c>
      <c r="N46" s="88">
        <f t="shared" si="12"/>
        <v>2</v>
      </c>
    </row>
    <row r="47" spans="2:18" s="36" customFormat="1" ht="174.95" customHeight="1" thickBot="1" x14ac:dyDescent="1.1000000000000001">
      <c r="B47" s="67">
        <v>41</v>
      </c>
      <c r="C47" s="559"/>
      <c r="D47" s="492" t="s">
        <v>960</v>
      </c>
      <c r="E47" s="493"/>
      <c r="F47" s="493"/>
      <c r="G47" s="168" t="s">
        <v>35</v>
      </c>
      <c r="H47" s="45">
        <v>0.94399999999999995</v>
      </c>
      <c r="I47" s="72">
        <v>1</v>
      </c>
      <c r="J47" s="70">
        <v>2237</v>
      </c>
      <c r="K47" s="70">
        <v>2117</v>
      </c>
      <c r="L47" s="46">
        <v>0</v>
      </c>
      <c r="M47" s="40">
        <f t="shared" si="5"/>
        <v>1.9984479999999998</v>
      </c>
      <c r="N47" s="88">
        <f t="shared" si="12"/>
        <v>2</v>
      </c>
    </row>
    <row r="48" spans="2:18" s="36" customFormat="1" ht="174.95" customHeight="1" thickBot="1" x14ac:dyDescent="1.1000000000000001">
      <c r="B48" s="42">
        <v>42</v>
      </c>
      <c r="C48" s="564" t="s">
        <v>961</v>
      </c>
      <c r="D48" s="561" t="s">
        <v>127</v>
      </c>
      <c r="E48" s="561"/>
      <c r="F48" s="561"/>
      <c r="G48" s="168" t="s">
        <v>27</v>
      </c>
      <c r="H48" s="168">
        <v>1.8280000000000001</v>
      </c>
      <c r="I48" s="38">
        <v>0</v>
      </c>
      <c r="J48" s="166">
        <v>5144</v>
      </c>
      <c r="K48" s="166">
        <v>5144</v>
      </c>
      <c r="L48" s="46">
        <v>0</v>
      </c>
      <c r="M48" s="40">
        <f t="shared" ref="M48:M51" si="13">ROUNDUP(H48*K48/1000,2)</f>
        <v>9.41</v>
      </c>
      <c r="N48" s="88">
        <f t="shared" si="12"/>
        <v>0</v>
      </c>
    </row>
    <row r="49" spans="2:14" s="36" customFormat="1" ht="174.95" customHeight="1" thickBot="1" x14ac:dyDescent="1.1000000000000001">
      <c r="B49" s="67">
        <v>43</v>
      </c>
      <c r="C49" s="564"/>
      <c r="D49" s="561" t="s">
        <v>854</v>
      </c>
      <c r="E49" s="561"/>
      <c r="F49" s="561"/>
      <c r="G49" s="168" t="s">
        <v>35</v>
      </c>
      <c r="H49" s="168">
        <v>0.94399999999999995</v>
      </c>
      <c r="I49" s="168">
        <v>1</v>
      </c>
      <c r="J49" s="166">
        <v>2402</v>
      </c>
      <c r="K49" s="166">
        <v>2251</v>
      </c>
      <c r="L49" s="46">
        <v>0</v>
      </c>
      <c r="M49" s="40">
        <f t="shared" si="13"/>
        <v>2.13</v>
      </c>
      <c r="N49" s="88">
        <f t="shared" si="12"/>
        <v>2.1</v>
      </c>
    </row>
    <row r="50" spans="2:14" s="36" customFormat="1" ht="174.95" customHeight="1" thickBot="1" x14ac:dyDescent="1.1000000000000001">
      <c r="B50" s="67">
        <v>44</v>
      </c>
      <c r="C50" s="564"/>
      <c r="D50" s="561" t="s">
        <v>855</v>
      </c>
      <c r="E50" s="561"/>
      <c r="F50" s="561"/>
      <c r="G50" s="168" t="s">
        <v>35</v>
      </c>
      <c r="H50" s="168">
        <v>0.94399999999999995</v>
      </c>
      <c r="I50" s="168">
        <v>3</v>
      </c>
      <c r="J50" s="166">
        <v>1510</v>
      </c>
      <c r="K50" s="166">
        <v>1510</v>
      </c>
      <c r="L50" s="46">
        <v>0</v>
      </c>
      <c r="M50" s="40">
        <f t="shared" si="13"/>
        <v>1.43</v>
      </c>
      <c r="N50" s="88">
        <f t="shared" si="12"/>
        <v>4.3</v>
      </c>
    </row>
    <row r="51" spans="2:14" s="36" customFormat="1" ht="174.95" customHeight="1" thickBot="1" x14ac:dyDescent="1.1000000000000001">
      <c r="B51" s="67">
        <v>45</v>
      </c>
      <c r="C51" s="564"/>
      <c r="D51" s="561" t="s">
        <v>962</v>
      </c>
      <c r="E51" s="561"/>
      <c r="F51" s="561"/>
      <c r="G51" s="168" t="s">
        <v>35</v>
      </c>
      <c r="H51" s="168">
        <v>0.94399999999999995</v>
      </c>
      <c r="I51" s="168">
        <v>1</v>
      </c>
      <c r="J51" s="166">
        <v>2003</v>
      </c>
      <c r="K51" s="166">
        <v>1880</v>
      </c>
      <c r="L51" s="46">
        <v>0</v>
      </c>
      <c r="M51" s="40">
        <f t="shared" si="13"/>
        <v>1.78</v>
      </c>
      <c r="N51" s="88">
        <f t="shared" si="12"/>
        <v>1.8</v>
      </c>
    </row>
    <row r="52" spans="2:14" s="36" customFormat="1" ht="174.95" customHeight="1" thickBot="1" x14ac:dyDescent="1.1000000000000001">
      <c r="B52" s="42">
        <v>46</v>
      </c>
      <c r="C52" s="555" t="s">
        <v>963</v>
      </c>
      <c r="D52" s="561" t="s">
        <v>127</v>
      </c>
      <c r="E52" s="561"/>
      <c r="F52" s="561"/>
      <c r="G52" s="168" t="s">
        <v>27</v>
      </c>
      <c r="H52" s="168">
        <v>1.8280000000000001</v>
      </c>
      <c r="I52" s="38">
        <v>0</v>
      </c>
      <c r="J52" s="166">
        <v>4742</v>
      </c>
      <c r="K52" s="166">
        <v>4742</v>
      </c>
      <c r="L52" s="46">
        <v>0</v>
      </c>
      <c r="M52" s="40">
        <f>K52*H52/1000</f>
        <v>8.6683760000000003</v>
      </c>
      <c r="N52" s="88">
        <f t="shared" si="12"/>
        <v>0</v>
      </c>
    </row>
    <row r="53" spans="2:14" s="36" customFormat="1" ht="174.95" customHeight="1" thickBot="1" x14ac:dyDescent="1.1000000000000001">
      <c r="B53" s="67">
        <v>47</v>
      </c>
      <c r="C53" s="556"/>
      <c r="D53" s="561" t="s">
        <v>964</v>
      </c>
      <c r="E53" s="561"/>
      <c r="F53" s="561"/>
      <c r="G53" s="168" t="s">
        <v>35</v>
      </c>
      <c r="H53" s="168">
        <v>0.94399999999999995</v>
      </c>
      <c r="I53" s="168">
        <v>1</v>
      </c>
      <c r="J53" s="166">
        <v>2408</v>
      </c>
      <c r="K53" s="166">
        <v>2245</v>
      </c>
      <c r="L53" s="46">
        <v>0</v>
      </c>
      <c r="M53" s="40">
        <f>K53*H53/1000</f>
        <v>2.1192799999999998</v>
      </c>
      <c r="N53" s="88">
        <f t="shared" si="12"/>
        <v>2.1</v>
      </c>
    </row>
    <row r="54" spans="2:14" s="36" customFormat="1" ht="174.95" customHeight="1" thickBot="1" x14ac:dyDescent="1.1000000000000001">
      <c r="B54" s="67">
        <v>48</v>
      </c>
      <c r="C54" s="556"/>
      <c r="D54" s="561" t="s">
        <v>965</v>
      </c>
      <c r="E54" s="561"/>
      <c r="F54" s="561"/>
      <c r="G54" s="168" t="s">
        <v>35</v>
      </c>
      <c r="H54" s="168">
        <v>0.94399999999999995</v>
      </c>
      <c r="I54" s="168">
        <v>1</v>
      </c>
      <c r="J54" s="166">
        <v>2383</v>
      </c>
      <c r="K54" s="166">
        <v>2238</v>
      </c>
      <c r="L54" s="46">
        <v>0</v>
      </c>
      <c r="M54" s="40">
        <f>K54*H54/1000</f>
        <v>2.1126719999999999</v>
      </c>
      <c r="N54" s="88">
        <f t="shared" si="12"/>
        <v>2.1</v>
      </c>
    </row>
    <row r="55" spans="2:14" s="36" customFormat="1" ht="174.95" customHeight="1" thickBot="1" x14ac:dyDescent="1.1000000000000001">
      <c r="B55" s="67">
        <v>49</v>
      </c>
      <c r="C55" s="556"/>
      <c r="D55" s="561" t="s">
        <v>966</v>
      </c>
      <c r="E55" s="561"/>
      <c r="F55" s="561"/>
      <c r="G55" s="168" t="s">
        <v>35</v>
      </c>
      <c r="H55" s="168">
        <v>0.94399999999999995</v>
      </c>
      <c r="I55" s="168">
        <v>1</v>
      </c>
      <c r="J55" s="166">
        <v>1510</v>
      </c>
      <c r="K55" s="166">
        <v>1510</v>
      </c>
      <c r="L55" s="46">
        <v>0</v>
      </c>
      <c r="M55" s="40">
        <f>K55*H55/1000</f>
        <v>1.4254399999999998</v>
      </c>
      <c r="N55" s="88">
        <f t="shared" si="12"/>
        <v>1.4</v>
      </c>
    </row>
    <row r="56" spans="2:14" s="36" customFormat="1" ht="174.95" customHeight="1" thickBot="1" x14ac:dyDescent="1.1000000000000001">
      <c r="B56" s="42">
        <v>50</v>
      </c>
      <c r="C56" s="559"/>
      <c r="D56" s="561" t="s">
        <v>967</v>
      </c>
      <c r="E56" s="561"/>
      <c r="F56" s="561"/>
      <c r="G56" s="168" t="s">
        <v>29</v>
      </c>
      <c r="H56" s="168">
        <v>1.284</v>
      </c>
      <c r="I56" s="168">
        <v>0</v>
      </c>
      <c r="J56" s="166">
        <v>1510</v>
      </c>
      <c r="K56" s="166">
        <v>1510</v>
      </c>
      <c r="L56" s="46">
        <v>0</v>
      </c>
      <c r="M56" s="40">
        <f>K56*H56/1000</f>
        <v>1.9388400000000001</v>
      </c>
      <c r="N56" s="88">
        <f t="shared" si="12"/>
        <v>0</v>
      </c>
    </row>
    <row r="57" spans="2:14" s="36" customFormat="1" ht="174.95" customHeight="1" thickBot="1" x14ac:dyDescent="1.1000000000000001">
      <c r="B57" s="67">
        <v>51</v>
      </c>
      <c r="C57" s="555" t="s">
        <v>968</v>
      </c>
      <c r="D57" s="492" t="s">
        <v>969</v>
      </c>
      <c r="E57" s="493"/>
      <c r="F57" s="493"/>
      <c r="G57" s="168" t="s">
        <v>76</v>
      </c>
      <c r="H57" s="45">
        <v>1.22</v>
      </c>
      <c r="I57" s="69">
        <v>1</v>
      </c>
      <c r="J57" s="70">
        <v>5486</v>
      </c>
      <c r="K57" s="70">
        <v>5486</v>
      </c>
      <c r="L57" s="46">
        <v>0</v>
      </c>
      <c r="M57" s="40">
        <f t="shared" ref="M57:M73" si="14">K57*H57/1000</f>
        <v>6.69292</v>
      </c>
      <c r="N57" s="88">
        <f t="shared" si="12"/>
        <v>6.7</v>
      </c>
    </row>
    <row r="58" spans="2:14" s="36" customFormat="1" ht="174.95" customHeight="1" thickBot="1" x14ac:dyDescent="1.1000000000000001">
      <c r="B58" s="67">
        <v>52</v>
      </c>
      <c r="C58" s="556"/>
      <c r="D58" s="492" t="s">
        <v>970</v>
      </c>
      <c r="E58" s="493"/>
      <c r="F58" s="493"/>
      <c r="G58" s="168" t="s">
        <v>76</v>
      </c>
      <c r="H58" s="45">
        <v>1.22</v>
      </c>
      <c r="I58" s="72">
        <v>1</v>
      </c>
      <c r="J58" s="70">
        <v>5486</v>
      </c>
      <c r="K58" s="70">
        <v>5486</v>
      </c>
      <c r="L58" s="46">
        <v>0</v>
      </c>
      <c r="M58" s="40">
        <f t="shared" si="14"/>
        <v>6.69292</v>
      </c>
      <c r="N58" s="88">
        <f t="shared" si="12"/>
        <v>6.7</v>
      </c>
    </row>
    <row r="59" spans="2:14" s="36" customFormat="1" ht="174.95" customHeight="1" thickBot="1" x14ac:dyDescent="1.1000000000000001">
      <c r="B59" s="67">
        <v>53</v>
      </c>
      <c r="C59" s="556"/>
      <c r="D59" s="492" t="s">
        <v>971</v>
      </c>
      <c r="E59" s="493"/>
      <c r="F59" s="493"/>
      <c r="G59" s="168" t="s">
        <v>35</v>
      </c>
      <c r="H59" s="45">
        <v>0.94399999999999995</v>
      </c>
      <c r="I59" s="72">
        <v>1</v>
      </c>
      <c r="J59" s="70">
        <v>2330</v>
      </c>
      <c r="K59" s="70">
        <v>2199</v>
      </c>
      <c r="L59" s="46">
        <v>0</v>
      </c>
      <c r="M59" s="40">
        <f t="shared" si="14"/>
        <v>2.0758559999999999</v>
      </c>
      <c r="N59" s="88">
        <f t="shared" si="12"/>
        <v>2.1</v>
      </c>
    </row>
    <row r="60" spans="2:14" s="36" customFormat="1" ht="174.95" customHeight="1" thickBot="1" x14ac:dyDescent="1.1000000000000001">
      <c r="B60" s="42">
        <v>54</v>
      </c>
      <c r="C60" s="556"/>
      <c r="D60" s="492" t="s">
        <v>972</v>
      </c>
      <c r="E60" s="493"/>
      <c r="F60" s="493"/>
      <c r="G60" s="168" t="s">
        <v>35</v>
      </c>
      <c r="H60" s="45">
        <v>0.94399999999999995</v>
      </c>
      <c r="I60" s="72">
        <v>1</v>
      </c>
      <c r="J60" s="70">
        <v>2237</v>
      </c>
      <c r="K60" s="70">
        <v>2117</v>
      </c>
      <c r="L60" s="46">
        <v>0</v>
      </c>
      <c r="M60" s="40">
        <f t="shared" si="14"/>
        <v>1.9984479999999998</v>
      </c>
      <c r="N60" s="88">
        <f t="shared" si="12"/>
        <v>2</v>
      </c>
    </row>
    <row r="61" spans="2:14" s="36" customFormat="1" ht="174.95" customHeight="1" thickBot="1" x14ac:dyDescent="1.1000000000000001">
      <c r="B61" s="67">
        <v>55</v>
      </c>
      <c r="C61" s="559"/>
      <c r="D61" s="492" t="s">
        <v>973</v>
      </c>
      <c r="E61" s="493"/>
      <c r="F61" s="493"/>
      <c r="G61" s="168" t="s">
        <v>35</v>
      </c>
      <c r="H61" s="45">
        <v>0.94399999999999995</v>
      </c>
      <c r="I61" s="72">
        <v>1</v>
      </c>
      <c r="J61" s="70">
        <v>2535</v>
      </c>
      <c r="K61" s="70">
        <v>2380</v>
      </c>
      <c r="L61" s="46">
        <v>0</v>
      </c>
      <c r="M61" s="40">
        <f t="shared" si="14"/>
        <v>2.2467199999999998</v>
      </c>
      <c r="N61" s="88">
        <f t="shared" si="12"/>
        <v>2.2000000000000002</v>
      </c>
    </row>
    <row r="62" spans="2:14" s="36" customFormat="1" ht="174.95" customHeight="1" thickBot="1" x14ac:dyDescent="1.1000000000000001">
      <c r="B62" s="67">
        <v>56</v>
      </c>
      <c r="C62" s="555" t="s">
        <v>974</v>
      </c>
      <c r="D62" s="492" t="s">
        <v>191</v>
      </c>
      <c r="E62" s="493"/>
      <c r="F62" s="493"/>
      <c r="G62" s="168" t="s">
        <v>100</v>
      </c>
      <c r="H62" s="45">
        <v>2.19</v>
      </c>
      <c r="I62" s="69">
        <v>0</v>
      </c>
      <c r="J62" s="70">
        <v>5486</v>
      </c>
      <c r="K62" s="70">
        <v>5486</v>
      </c>
      <c r="L62" s="46">
        <v>0</v>
      </c>
      <c r="M62" s="40">
        <f t="shared" si="14"/>
        <v>12.014340000000001</v>
      </c>
      <c r="N62" s="88">
        <f t="shared" si="12"/>
        <v>0</v>
      </c>
    </row>
    <row r="63" spans="2:14" s="36" customFormat="1" ht="174.95" customHeight="1" thickBot="1" x14ac:dyDescent="1.1000000000000001">
      <c r="B63" s="67">
        <v>57</v>
      </c>
      <c r="C63" s="556"/>
      <c r="D63" s="492" t="s">
        <v>952</v>
      </c>
      <c r="E63" s="493"/>
      <c r="F63" s="493"/>
      <c r="G63" s="168" t="s">
        <v>29</v>
      </c>
      <c r="H63" s="45">
        <v>1.284</v>
      </c>
      <c r="I63" s="72">
        <v>0</v>
      </c>
      <c r="J63" s="70">
        <v>1814</v>
      </c>
      <c r="K63" s="70">
        <v>1814</v>
      </c>
      <c r="L63" s="46">
        <v>0</v>
      </c>
      <c r="M63" s="40">
        <f t="shared" si="14"/>
        <v>2.3291759999999999</v>
      </c>
      <c r="N63" s="88">
        <f t="shared" si="12"/>
        <v>0</v>
      </c>
    </row>
    <row r="64" spans="2:14" s="36" customFormat="1" ht="174.95" customHeight="1" thickBot="1" x14ac:dyDescent="1.1000000000000001">
      <c r="B64" s="42">
        <v>58</v>
      </c>
      <c r="C64" s="556"/>
      <c r="D64" s="492" t="s">
        <v>975</v>
      </c>
      <c r="E64" s="493"/>
      <c r="F64" s="493"/>
      <c r="G64" s="168" t="s">
        <v>97</v>
      </c>
      <c r="H64" s="45">
        <v>0.93400000000000005</v>
      </c>
      <c r="I64" s="72">
        <v>1</v>
      </c>
      <c r="J64" s="70">
        <v>1794</v>
      </c>
      <c r="K64" s="70">
        <v>1794</v>
      </c>
      <c r="L64" s="46">
        <v>0</v>
      </c>
      <c r="M64" s="40">
        <f t="shared" si="14"/>
        <v>1.6755960000000001</v>
      </c>
      <c r="N64" s="88">
        <f t="shared" si="12"/>
        <v>1.7</v>
      </c>
    </row>
    <row r="65" spans="2:18" s="36" customFormat="1" ht="174.95" customHeight="1" thickBot="1" x14ac:dyDescent="1.1000000000000001">
      <c r="B65" s="67">
        <v>59</v>
      </c>
      <c r="C65" s="556"/>
      <c r="D65" s="492" t="s">
        <v>976</v>
      </c>
      <c r="E65" s="493"/>
      <c r="F65" s="493"/>
      <c r="G65" s="168" t="s">
        <v>97</v>
      </c>
      <c r="H65" s="45">
        <v>0.93400000000000005</v>
      </c>
      <c r="I65" s="72">
        <v>2</v>
      </c>
      <c r="J65" s="70">
        <v>3124</v>
      </c>
      <c r="K65" s="70">
        <v>2987</v>
      </c>
      <c r="L65" s="46">
        <v>0</v>
      </c>
      <c r="M65" s="40">
        <f t="shared" si="14"/>
        <v>2.7898580000000002</v>
      </c>
      <c r="N65" s="88">
        <f t="shared" si="12"/>
        <v>5.6</v>
      </c>
    </row>
    <row r="66" spans="2:18" s="36" customFormat="1" ht="174.95" customHeight="1" thickBot="1" x14ac:dyDescent="1.1000000000000001">
      <c r="B66" s="67">
        <v>60</v>
      </c>
      <c r="C66" s="555" t="s">
        <v>977</v>
      </c>
      <c r="D66" s="492" t="s">
        <v>191</v>
      </c>
      <c r="E66" s="493"/>
      <c r="F66" s="493"/>
      <c r="G66" s="168" t="s">
        <v>100</v>
      </c>
      <c r="H66" s="45">
        <v>2.19</v>
      </c>
      <c r="I66" s="69">
        <v>0</v>
      </c>
      <c r="J66" s="70">
        <v>5486</v>
      </c>
      <c r="K66" s="70">
        <v>5486</v>
      </c>
      <c r="L66" s="46">
        <v>0</v>
      </c>
      <c r="M66" s="40">
        <f t="shared" si="14"/>
        <v>12.014340000000001</v>
      </c>
      <c r="N66" s="88">
        <f t="shared" si="12"/>
        <v>0</v>
      </c>
    </row>
    <row r="67" spans="2:18" s="36" customFormat="1" ht="174.95" customHeight="1" thickBot="1" x14ac:dyDescent="1.1000000000000001">
      <c r="B67" s="67">
        <v>61</v>
      </c>
      <c r="C67" s="556"/>
      <c r="D67" s="492" t="s">
        <v>978</v>
      </c>
      <c r="E67" s="493"/>
      <c r="F67" s="493"/>
      <c r="G67" s="168" t="s">
        <v>29</v>
      </c>
      <c r="H67" s="45">
        <v>1.284</v>
      </c>
      <c r="I67" s="72">
        <v>0</v>
      </c>
      <c r="J67" s="70">
        <v>1814</v>
      </c>
      <c r="K67" s="70">
        <v>1814</v>
      </c>
      <c r="L67" s="46">
        <v>0</v>
      </c>
      <c r="M67" s="40">
        <f t="shared" si="14"/>
        <v>2.3291759999999999</v>
      </c>
      <c r="N67" s="88">
        <f t="shared" si="12"/>
        <v>0</v>
      </c>
    </row>
    <row r="68" spans="2:18" s="36" customFormat="1" ht="174.95" customHeight="1" thickBot="1" x14ac:dyDescent="1.1000000000000001">
      <c r="B68" s="42">
        <v>62</v>
      </c>
      <c r="C68" s="556"/>
      <c r="D68" s="492" t="s">
        <v>979</v>
      </c>
      <c r="E68" s="493"/>
      <c r="F68" s="493"/>
      <c r="G68" s="168" t="s">
        <v>97</v>
      </c>
      <c r="H68" s="45">
        <v>0.93400000000000005</v>
      </c>
      <c r="I68" s="72">
        <v>1</v>
      </c>
      <c r="J68" s="70">
        <v>1794</v>
      </c>
      <c r="K68" s="70">
        <v>1794</v>
      </c>
      <c r="L68" s="46">
        <v>0</v>
      </c>
      <c r="M68" s="40">
        <f t="shared" si="14"/>
        <v>1.6755960000000001</v>
      </c>
      <c r="N68" s="88">
        <f t="shared" si="12"/>
        <v>1.7</v>
      </c>
    </row>
    <row r="69" spans="2:18" s="36" customFormat="1" ht="174.95" customHeight="1" thickBot="1" x14ac:dyDescent="1.1000000000000001">
      <c r="B69" s="67">
        <v>63</v>
      </c>
      <c r="C69" s="556"/>
      <c r="D69" s="492" t="s">
        <v>980</v>
      </c>
      <c r="E69" s="493"/>
      <c r="F69" s="493"/>
      <c r="G69" s="168" t="s">
        <v>97</v>
      </c>
      <c r="H69" s="45">
        <v>0.93400000000000005</v>
      </c>
      <c r="I69" s="72">
        <v>2</v>
      </c>
      <c r="J69" s="70">
        <v>3124</v>
      </c>
      <c r="K69" s="70">
        <v>2987</v>
      </c>
      <c r="L69" s="46">
        <v>0</v>
      </c>
      <c r="M69" s="40">
        <f t="shared" si="14"/>
        <v>2.7898580000000002</v>
      </c>
      <c r="N69" s="88">
        <f t="shared" si="12"/>
        <v>5.6</v>
      </c>
    </row>
    <row r="70" spans="2:18" s="36" customFormat="1" ht="174.95" customHeight="1" thickBot="1" x14ac:dyDescent="1.1000000000000001">
      <c r="B70" s="67">
        <v>64</v>
      </c>
      <c r="C70" s="555" t="s">
        <v>981</v>
      </c>
      <c r="D70" s="492" t="s">
        <v>191</v>
      </c>
      <c r="E70" s="493"/>
      <c r="F70" s="493"/>
      <c r="G70" s="168" t="s">
        <v>100</v>
      </c>
      <c r="H70" s="45">
        <v>2.19</v>
      </c>
      <c r="I70" s="69">
        <v>0</v>
      </c>
      <c r="J70" s="70">
        <v>5486</v>
      </c>
      <c r="K70" s="70">
        <v>5486</v>
      </c>
      <c r="L70" s="46">
        <v>0</v>
      </c>
      <c r="M70" s="40">
        <f t="shared" si="14"/>
        <v>12.014340000000001</v>
      </c>
      <c r="N70" s="88">
        <f t="shared" si="12"/>
        <v>0</v>
      </c>
    </row>
    <row r="71" spans="2:18" s="36" customFormat="1" ht="174.95" customHeight="1" thickBot="1" x14ac:dyDescent="1.1000000000000001">
      <c r="B71" s="67">
        <v>65</v>
      </c>
      <c r="C71" s="556"/>
      <c r="D71" s="492" t="s">
        <v>978</v>
      </c>
      <c r="E71" s="493"/>
      <c r="F71" s="493"/>
      <c r="G71" s="168" t="s">
        <v>29</v>
      </c>
      <c r="H71" s="45">
        <v>1.284</v>
      </c>
      <c r="I71" s="72">
        <v>0</v>
      </c>
      <c r="J71" s="70">
        <v>1814</v>
      </c>
      <c r="K71" s="70">
        <v>1814</v>
      </c>
      <c r="L71" s="46">
        <v>0</v>
      </c>
      <c r="M71" s="40">
        <f t="shared" si="14"/>
        <v>2.3291759999999999</v>
      </c>
      <c r="N71" s="88">
        <f t="shared" si="12"/>
        <v>0</v>
      </c>
    </row>
    <row r="72" spans="2:18" s="36" customFormat="1" ht="174.95" customHeight="1" thickBot="1" x14ac:dyDescent="1.1000000000000001">
      <c r="B72" s="42">
        <v>66</v>
      </c>
      <c r="C72" s="556"/>
      <c r="D72" s="492" t="s">
        <v>982</v>
      </c>
      <c r="E72" s="493"/>
      <c r="F72" s="493"/>
      <c r="G72" s="168" t="s">
        <v>97</v>
      </c>
      <c r="H72" s="45">
        <v>0.93400000000000005</v>
      </c>
      <c r="I72" s="72">
        <v>1</v>
      </c>
      <c r="J72" s="70">
        <v>1794</v>
      </c>
      <c r="K72" s="70">
        <v>1794</v>
      </c>
      <c r="L72" s="46">
        <v>0</v>
      </c>
      <c r="M72" s="40">
        <f t="shared" si="14"/>
        <v>1.6755960000000001</v>
      </c>
      <c r="N72" s="88">
        <f t="shared" si="12"/>
        <v>1.7</v>
      </c>
    </row>
    <row r="73" spans="2:18" s="36" customFormat="1" ht="174.95" customHeight="1" thickBot="1" x14ac:dyDescent="1.1000000000000001">
      <c r="B73" s="67">
        <v>67</v>
      </c>
      <c r="C73" s="556"/>
      <c r="D73" s="492" t="s">
        <v>983</v>
      </c>
      <c r="E73" s="493"/>
      <c r="F73" s="493"/>
      <c r="G73" s="168" t="s">
        <v>97</v>
      </c>
      <c r="H73" s="45">
        <v>0.93400000000000005</v>
      </c>
      <c r="I73" s="72">
        <v>2</v>
      </c>
      <c r="J73" s="70">
        <v>3124</v>
      </c>
      <c r="K73" s="70">
        <v>2987</v>
      </c>
      <c r="L73" s="46">
        <v>0</v>
      </c>
      <c r="M73" s="40">
        <f t="shared" si="14"/>
        <v>2.7898580000000002</v>
      </c>
      <c r="N73" s="88">
        <f t="shared" si="12"/>
        <v>5.6</v>
      </c>
    </row>
    <row r="74" spans="2:18" s="50" customFormat="1" ht="156" customHeight="1" thickBot="1" x14ac:dyDescent="1.1000000000000001">
      <c r="B74" s="458" t="s">
        <v>30</v>
      </c>
      <c r="C74" s="459"/>
      <c r="D74" s="459"/>
      <c r="E74" s="459"/>
      <c r="F74" s="459"/>
      <c r="G74" s="459"/>
      <c r="H74" s="459"/>
      <c r="I74" s="459"/>
      <c r="J74" s="459"/>
      <c r="K74" s="459"/>
      <c r="L74" s="459"/>
      <c r="M74" s="460"/>
      <c r="N74" s="95">
        <f>SUM(N7:N73)</f>
        <v>168.2999999999999</v>
      </c>
    </row>
    <row r="75" spans="2:18" s="50" customFormat="1" ht="146.25" customHeight="1" thickBot="1" x14ac:dyDescent="1.1000000000000001">
      <c r="B75" s="513" t="s">
        <v>53</v>
      </c>
      <c r="C75" s="513"/>
      <c r="D75" s="513"/>
      <c r="E75" s="513"/>
      <c r="F75" s="513"/>
      <c r="G75" s="513"/>
      <c r="H75" s="513"/>
      <c r="I75" s="513"/>
      <c r="J75" s="513"/>
      <c r="K75" s="513"/>
      <c r="L75" s="513"/>
      <c r="M75" s="513"/>
      <c r="N75" s="88">
        <f>N74*2</f>
        <v>336.5999999999998</v>
      </c>
    </row>
    <row r="76" spans="2:18" s="167" customFormat="1" ht="174.95" customHeight="1" x14ac:dyDescent="0.25">
      <c r="B76" s="422" t="s">
        <v>320</v>
      </c>
      <c r="C76" s="422"/>
      <c r="D76" s="422"/>
      <c r="E76" s="422"/>
      <c r="F76" s="422"/>
      <c r="G76" s="422"/>
      <c r="H76" s="422"/>
      <c r="I76" s="422" t="s">
        <v>319</v>
      </c>
      <c r="J76" s="422"/>
      <c r="K76" s="422"/>
      <c r="L76" s="422"/>
      <c r="M76" s="422"/>
      <c r="N76" s="422"/>
    </row>
    <row r="77" spans="2:18" s="51" customFormat="1" ht="349.5" customHeight="1" thickBot="1" x14ac:dyDescent="1.1499999999999999">
      <c r="B77" s="423"/>
      <c r="C77" s="423"/>
      <c r="D77" s="423"/>
      <c r="E77" s="423"/>
      <c r="F77" s="423"/>
      <c r="G77" s="423"/>
      <c r="H77" s="423"/>
      <c r="I77" s="423"/>
      <c r="J77" s="423"/>
      <c r="K77" s="423"/>
      <c r="L77" s="423"/>
      <c r="M77" s="423"/>
      <c r="N77" s="423"/>
    </row>
    <row r="78" spans="2:18" s="58" customFormat="1" ht="174.95" customHeight="1" thickBot="1" x14ac:dyDescent="1.1499999999999999">
      <c r="B78" s="53" t="s">
        <v>45</v>
      </c>
      <c r="C78" s="54"/>
      <c r="D78" s="54"/>
      <c r="E78" s="54"/>
      <c r="F78" s="54"/>
      <c r="G78" s="54"/>
      <c r="H78" s="54"/>
      <c r="I78" s="54"/>
      <c r="J78" s="54"/>
      <c r="K78" s="54"/>
      <c r="L78" s="54"/>
      <c r="M78" s="54"/>
      <c r="N78" s="55"/>
      <c r="O78" s="56"/>
      <c r="P78" s="68"/>
      <c r="Q78" s="35"/>
      <c r="R78" s="35"/>
    </row>
    <row r="79" spans="2:18" s="51" customFormat="1" ht="174.95" customHeight="1" x14ac:dyDescent="1.1000000000000001">
      <c r="I79" s="51" t="s">
        <v>984</v>
      </c>
    </row>
  </sheetData>
  <mergeCells count="91">
    <mergeCell ref="B76:H77"/>
    <mergeCell ref="I76:N77"/>
    <mergeCell ref="B75:M75"/>
    <mergeCell ref="C70:C73"/>
    <mergeCell ref="D70:F70"/>
    <mergeCell ref="D71:F71"/>
    <mergeCell ref="D72:F72"/>
    <mergeCell ref="D73:F73"/>
    <mergeCell ref="B74:M74"/>
    <mergeCell ref="C62:C65"/>
    <mergeCell ref="D62:F62"/>
    <mergeCell ref="D63:F63"/>
    <mergeCell ref="D64:F64"/>
    <mergeCell ref="D65:F65"/>
    <mergeCell ref="C66:C69"/>
    <mergeCell ref="D66:F66"/>
    <mergeCell ref="D67:F67"/>
    <mergeCell ref="D68:F68"/>
    <mergeCell ref="D69:F69"/>
    <mergeCell ref="D56:F56"/>
    <mergeCell ref="C57:C61"/>
    <mergeCell ref="D57:F57"/>
    <mergeCell ref="D58:F58"/>
    <mergeCell ref="D59:F59"/>
    <mergeCell ref="D60:F60"/>
    <mergeCell ref="D61:F61"/>
    <mergeCell ref="C52:C56"/>
    <mergeCell ref="D52:F52"/>
    <mergeCell ref="D53:F53"/>
    <mergeCell ref="D54:F54"/>
    <mergeCell ref="D55:F55"/>
    <mergeCell ref="C48:C51"/>
    <mergeCell ref="D48:F48"/>
    <mergeCell ref="D49:F49"/>
    <mergeCell ref="D50:F50"/>
    <mergeCell ref="D51:F51"/>
    <mergeCell ref="C43:C47"/>
    <mergeCell ref="D43:F43"/>
    <mergeCell ref="D44:F44"/>
    <mergeCell ref="D45:F45"/>
    <mergeCell ref="D46:F46"/>
    <mergeCell ref="D47:F47"/>
    <mergeCell ref="C35:C38"/>
    <mergeCell ref="D35:F35"/>
    <mergeCell ref="D36:F36"/>
    <mergeCell ref="D37:F37"/>
    <mergeCell ref="D38:F38"/>
    <mergeCell ref="C39:C42"/>
    <mergeCell ref="D39:F39"/>
    <mergeCell ref="D40:F40"/>
    <mergeCell ref="D41:F41"/>
    <mergeCell ref="D42:F42"/>
    <mergeCell ref="C29:F29"/>
    <mergeCell ref="C30:F30"/>
    <mergeCell ref="C31:C34"/>
    <mergeCell ref="D31:F31"/>
    <mergeCell ref="D32:F32"/>
    <mergeCell ref="D33:F33"/>
    <mergeCell ref="D34:F34"/>
    <mergeCell ref="C28:F28"/>
    <mergeCell ref="C15:C18"/>
    <mergeCell ref="D15:F15"/>
    <mergeCell ref="D16:F16"/>
    <mergeCell ref="D17:F17"/>
    <mergeCell ref="D18:F18"/>
    <mergeCell ref="C19:C22"/>
    <mergeCell ref="D19:F19"/>
    <mergeCell ref="D20:F20"/>
    <mergeCell ref="D21:F21"/>
    <mergeCell ref="D22:F22"/>
    <mergeCell ref="C23:G23"/>
    <mergeCell ref="C24:G24"/>
    <mergeCell ref="C25:F25"/>
    <mergeCell ref="C26:F26"/>
    <mergeCell ref="C27:F27"/>
    <mergeCell ref="C7:C10"/>
    <mergeCell ref="D7:F7"/>
    <mergeCell ref="D8:F8"/>
    <mergeCell ref="D9:F9"/>
    <mergeCell ref="D10:F10"/>
    <mergeCell ref="C11:C14"/>
    <mergeCell ref="D11:F11"/>
    <mergeCell ref="D12:F12"/>
    <mergeCell ref="D13:F13"/>
    <mergeCell ref="D14:F14"/>
    <mergeCell ref="C6:G6"/>
    <mergeCell ref="B2:F3"/>
    <mergeCell ref="G2:K3"/>
    <mergeCell ref="L2:N3"/>
    <mergeCell ref="B4:N4"/>
    <mergeCell ref="B5:N5"/>
  </mergeCells>
  <printOptions horizontalCentered="1"/>
  <pageMargins left="0.25" right="0.25" top="1" bottom="1" header="0.5" footer="0.255"/>
  <pageSetup paperSize="9" scale="10" orientation="portrait" r:id="rId1"/>
  <rowBreaks count="1" manualBreakCount="1">
    <brk id="38" max="14" man="1"/>
  </rowBreaks>
  <drawing r:id="rId2"/>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theme="9" tint="-0.499984740745262"/>
    <pageSetUpPr fitToPage="1"/>
  </sheetPr>
  <dimension ref="A1:AG35"/>
  <sheetViews>
    <sheetView rightToLeft="1" view="pageBreakPreview" topLeftCell="A4"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5" max="15" width="9.28515625" bestFit="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995</v>
      </c>
      <c r="G11" s="332"/>
      <c r="H11" s="332"/>
      <c r="I11" s="333"/>
      <c r="J11" s="331" t="s">
        <v>1036</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824</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996</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9.75" customHeight="1" thickBot="1" x14ac:dyDescent="0.3">
      <c r="B27" s="398"/>
      <c r="C27" s="401"/>
      <c r="D27" s="402"/>
      <c r="E27" s="401"/>
      <c r="F27" s="402"/>
      <c r="G27" s="402"/>
      <c r="H27" s="404"/>
      <c r="I27" s="401"/>
      <c r="J27" s="404"/>
      <c r="K27" s="401"/>
      <c r="L27" s="402"/>
      <c r="M27" s="404"/>
    </row>
    <row r="28" spans="2:15" ht="36" customHeight="1" x14ac:dyDescent="0.25">
      <c r="B28" s="405">
        <v>17</v>
      </c>
      <c r="C28" s="312">
        <v>641903107</v>
      </c>
      <c r="D28" s="313"/>
      <c r="E28" s="322" t="s">
        <v>826</v>
      </c>
      <c r="F28" s="323"/>
      <c r="G28" s="323"/>
      <c r="H28" s="324"/>
      <c r="I28" s="318" t="s">
        <v>987</v>
      </c>
      <c r="J28" s="319"/>
      <c r="K28" s="322" t="s">
        <v>16</v>
      </c>
      <c r="L28" s="323"/>
      <c r="M28" s="324"/>
    </row>
    <row r="29" spans="2:15" ht="45" customHeight="1" thickBot="1" x14ac:dyDescent="0.3">
      <c r="B29" s="406"/>
      <c r="C29" s="314"/>
      <c r="D29" s="315"/>
      <c r="E29" s="328"/>
      <c r="F29" s="329"/>
      <c r="G29" s="329"/>
      <c r="H29" s="330"/>
      <c r="I29" s="320"/>
      <c r="J29" s="321"/>
      <c r="K29" s="328"/>
      <c r="L29" s="329"/>
      <c r="M29" s="330"/>
      <c r="O29" s="175">
        <v>838.4000000000002</v>
      </c>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20" customFormat="1" ht="25.5" customHeight="1" thickBot="1" x14ac:dyDescent="0.3">
      <c r="A35" s="21"/>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1399809"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399809" r:id="rId4"/>
      </mc:Fallback>
    </mc:AlternateContent>
  </oleObjects>
  <mc:AlternateContent xmlns:mc="http://schemas.openxmlformats.org/markup-compatibility/2006">
    <mc:Choice Requires="x14">
      <controls>
        <mc:AlternateContent xmlns:mc="http://schemas.openxmlformats.org/markup-compatibility/2006">
          <mc:Choice Requires="x14">
            <control shapeId="1399810"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1399811"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1399812"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1399813"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1399814"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tint="-0.249977111117893"/>
  </sheetPr>
  <dimension ref="B1:AU79"/>
  <sheetViews>
    <sheetView rightToLeft="1" view="pageBreakPreview" topLeftCell="A15" zoomScale="20" zoomScaleNormal="100" zoomScaleSheetLayoutView="20" workbookViewId="0">
      <selection activeCell="K23" sqref="K23"/>
    </sheetView>
  </sheetViews>
  <sheetFormatPr defaultRowHeight="23.25" x14ac:dyDescent="0.35"/>
  <cols>
    <col min="2" max="2" width="25.7109375" customWidth="1"/>
    <col min="3" max="3" width="32" customWidth="1"/>
    <col min="4" max="4" width="20.42578125" customWidth="1"/>
    <col min="5" max="5" width="44.5703125"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985</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59.5" customHeight="1" thickBot="1" x14ac:dyDescent="0.3">
      <c r="B4" s="522" t="s">
        <v>823</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03.25" customHeight="1" thickBot="1" x14ac:dyDescent="1.1499999999999999">
      <c r="B6" s="170" t="s">
        <v>9</v>
      </c>
      <c r="C6" s="434" t="s">
        <v>11</v>
      </c>
      <c r="D6" s="435"/>
      <c r="E6" s="435"/>
      <c r="F6" s="435"/>
      <c r="G6" s="436"/>
      <c r="H6" s="170" t="s">
        <v>122</v>
      </c>
      <c r="I6" s="170" t="s">
        <v>23</v>
      </c>
      <c r="J6" s="170" t="s">
        <v>24</v>
      </c>
      <c r="K6" s="170" t="s">
        <v>121</v>
      </c>
      <c r="L6" s="170" t="s">
        <v>183</v>
      </c>
      <c r="M6" s="170" t="s">
        <v>181</v>
      </c>
      <c r="N6" s="170" t="s">
        <v>124</v>
      </c>
    </row>
    <row r="7" spans="2:47" s="36" customFormat="1" ht="174.95" customHeight="1" thickBot="1" x14ac:dyDescent="1.1000000000000001">
      <c r="B7" s="67">
        <v>1</v>
      </c>
      <c r="C7" s="555" t="s">
        <v>930</v>
      </c>
      <c r="D7" s="492" t="s">
        <v>778</v>
      </c>
      <c r="E7" s="493"/>
      <c r="F7" s="493"/>
      <c r="G7" s="168" t="s">
        <v>76</v>
      </c>
      <c r="H7" s="45">
        <v>1.22</v>
      </c>
      <c r="I7" s="69">
        <v>1</v>
      </c>
      <c r="J7" s="70">
        <v>5486</v>
      </c>
      <c r="K7" s="70">
        <v>5486</v>
      </c>
      <c r="L7" s="46">
        <v>0</v>
      </c>
      <c r="M7" s="40">
        <f t="shared" ref="M7:M14" si="0">K7*H7/1000</f>
        <v>6.69292</v>
      </c>
      <c r="N7" s="88">
        <f t="shared" ref="N7:N10" si="1">ROUND(M7*I7,1)</f>
        <v>6.7</v>
      </c>
      <c r="R7" s="36">
        <v>6.7</v>
      </c>
    </row>
    <row r="8" spans="2:47" s="36" customFormat="1" ht="174.95" customHeight="1" thickBot="1" x14ac:dyDescent="1.1000000000000001">
      <c r="B8" s="42">
        <v>2</v>
      </c>
      <c r="C8" s="556"/>
      <c r="D8" s="492" t="s">
        <v>779</v>
      </c>
      <c r="E8" s="493"/>
      <c r="F8" s="493"/>
      <c r="G8" s="168" t="s">
        <v>76</v>
      </c>
      <c r="H8" s="45">
        <v>1.22</v>
      </c>
      <c r="I8" s="72">
        <v>1</v>
      </c>
      <c r="J8" s="70">
        <v>5486</v>
      </c>
      <c r="K8" s="70">
        <v>5486</v>
      </c>
      <c r="L8" s="46">
        <v>0</v>
      </c>
      <c r="M8" s="40">
        <f t="shared" si="0"/>
        <v>6.69292</v>
      </c>
      <c r="N8" s="88">
        <f t="shared" si="1"/>
        <v>6.7</v>
      </c>
      <c r="R8" s="36">
        <v>6.7</v>
      </c>
    </row>
    <row r="9" spans="2:47" s="36" customFormat="1" ht="174.95" customHeight="1" thickBot="1" x14ac:dyDescent="1.1000000000000001">
      <c r="B9" s="67">
        <v>3</v>
      </c>
      <c r="C9" s="556"/>
      <c r="D9" s="492" t="s">
        <v>931</v>
      </c>
      <c r="E9" s="493"/>
      <c r="F9" s="493"/>
      <c r="G9" s="168" t="s">
        <v>35</v>
      </c>
      <c r="H9" s="45">
        <v>0.94399999999999995</v>
      </c>
      <c r="I9" s="72">
        <v>1</v>
      </c>
      <c r="J9" s="70">
        <v>1629</v>
      </c>
      <c r="K9" s="70">
        <v>1629</v>
      </c>
      <c r="L9" s="46">
        <v>0</v>
      </c>
      <c r="M9" s="40">
        <f t="shared" si="0"/>
        <v>1.5377759999999998</v>
      </c>
      <c r="N9" s="88">
        <f t="shared" si="1"/>
        <v>1.5</v>
      </c>
      <c r="R9" s="36">
        <v>1.54</v>
      </c>
    </row>
    <row r="10" spans="2:47" s="36" customFormat="1" ht="174.95" customHeight="1" thickBot="1" x14ac:dyDescent="1.1000000000000001">
      <c r="B10" s="67">
        <v>4</v>
      </c>
      <c r="C10" s="556"/>
      <c r="D10" s="492" t="s">
        <v>932</v>
      </c>
      <c r="E10" s="493"/>
      <c r="F10" s="493"/>
      <c r="G10" s="168" t="s">
        <v>35</v>
      </c>
      <c r="H10" s="45">
        <v>0.94399999999999995</v>
      </c>
      <c r="I10" s="72">
        <v>2</v>
      </c>
      <c r="J10" s="70">
        <v>2948</v>
      </c>
      <c r="K10" s="70">
        <v>2771</v>
      </c>
      <c r="L10" s="46">
        <v>0</v>
      </c>
      <c r="M10" s="40">
        <f t="shared" si="0"/>
        <v>2.6158239999999999</v>
      </c>
      <c r="N10" s="88">
        <f t="shared" si="1"/>
        <v>5.2</v>
      </c>
      <c r="R10" s="36">
        <v>5.2399999999999993</v>
      </c>
    </row>
    <row r="11" spans="2:47" s="36" customFormat="1" ht="174.95" customHeight="1" thickBot="1" x14ac:dyDescent="1.1000000000000001">
      <c r="B11" s="67">
        <v>5</v>
      </c>
      <c r="C11" s="564" t="s">
        <v>933</v>
      </c>
      <c r="D11" s="561" t="s">
        <v>127</v>
      </c>
      <c r="E11" s="561"/>
      <c r="F11" s="561"/>
      <c r="G11" s="168" t="s">
        <v>27</v>
      </c>
      <c r="H11" s="168">
        <v>1.8280000000000001</v>
      </c>
      <c r="I11" s="38">
        <v>2</v>
      </c>
      <c r="J11" s="166">
        <v>6000</v>
      </c>
      <c r="K11" s="166">
        <v>6000</v>
      </c>
      <c r="L11" s="46">
        <v>0</v>
      </c>
      <c r="M11" s="40">
        <f t="shared" si="0"/>
        <v>10.968</v>
      </c>
      <c r="N11" s="88">
        <f t="shared" ref="N11:N14" si="2">ROUND(M11*I11-I11*L11,1)</f>
        <v>21.9</v>
      </c>
    </row>
    <row r="12" spans="2:47" s="36" customFormat="1" ht="174.95" customHeight="1" thickBot="1" x14ac:dyDescent="1.1000000000000001">
      <c r="B12" s="42">
        <v>6</v>
      </c>
      <c r="C12" s="564"/>
      <c r="D12" s="561" t="s">
        <v>699</v>
      </c>
      <c r="E12" s="561"/>
      <c r="F12" s="561"/>
      <c r="G12" s="168" t="s">
        <v>35</v>
      </c>
      <c r="H12" s="168">
        <v>0.94399999999999995</v>
      </c>
      <c r="I12" s="168">
        <v>2</v>
      </c>
      <c r="J12" s="166">
        <v>2383</v>
      </c>
      <c r="K12" s="166">
        <v>2238</v>
      </c>
      <c r="L12" s="46">
        <v>0</v>
      </c>
      <c r="M12" s="40">
        <f t="shared" si="0"/>
        <v>2.1126719999999999</v>
      </c>
      <c r="N12" s="88">
        <f t="shared" si="2"/>
        <v>4.2</v>
      </c>
    </row>
    <row r="13" spans="2:47" s="36" customFormat="1" ht="174.95" customHeight="1" thickBot="1" x14ac:dyDescent="1.1000000000000001">
      <c r="B13" s="67">
        <v>7</v>
      </c>
      <c r="C13" s="564"/>
      <c r="D13" s="561" t="s">
        <v>700</v>
      </c>
      <c r="E13" s="561"/>
      <c r="F13" s="561"/>
      <c r="G13" s="168" t="s">
        <v>35</v>
      </c>
      <c r="H13" s="168">
        <v>0.94399999999999995</v>
      </c>
      <c r="I13" s="168">
        <v>2</v>
      </c>
      <c r="J13" s="166">
        <v>1510</v>
      </c>
      <c r="K13" s="166">
        <v>1510</v>
      </c>
      <c r="L13" s="46">
        <v>0</v>
      </c>
      <c r="M13" s="40">
        <f t="shared" si="0"/>
        <v>1.4254399999999998</v>
      </c>
      <c r="N13" s="88">
        <f t="shared" si="2"/>
        <v>2.9</v>
      </c>
    </row>
    <row r="14" spans="2:47" s="36" customFormat="1" ht="174.95" customHeight="1" thickBot="1" x14ac:dyDescent="1.1000000000000001">
      <c r="B14" s="67">
        <v>8</v>
      </c>
      <c r="C14" s="564"/>
      <c r="D14" s="561" t="s">
        <v>701</v>
      </c>
      <c r="E14" s="561"/>
      <c r="F14" s="561"/>
      <c r="G14" s="168" t="s">
        <v>29</v>
      </c>
      <c r="H14" s="168">
        <v>1.284</v>
      </c>
      <c r="I14" s="168">
        <v>1</v>
      </c>
      <c r="J14" s="166">
        <v>1510</v>
      </c>
      <c r="K14" s="166">
        <v>1510</v>
      </c>
      <c r="L14" s="46">
        <v>0</v>
      </c>
      <c r="M14" s="40">
        <f t="shared" si="0"/>
        <v>1.9388400000000001</v>
      </c>
      <c r="N14" s="88">
        <f t="shared" si="2"/>
        <v>1.9</v>
      </c>
    </row>
    <row r="15" spans="2:47" s="96" customFormat="1" ht="174.95" customHeight="1" thickBot="1" x14ac:dyDescent="1.3">
      <c r="B15" s="67">
        <v>9</v>
      </c>
      <c r="C15" s="565" t="s">
        <v>934</v>
      </c>
      <c r="D15" s="570" t="s">
        <v>935</v>
      </c>
      <c r="E15" s="570"/>
      <c r="F15" s="570"/>
      <c r="G15" s="169" t="s">
        <v>76</v>
      </c>
      <c r="H15" s="102">
        <v>1.22</v>
      </c>
      <c r="I15" s="106">
        <v>1</v>
      </c>
      <c r="J15" s="100">
        <v>4586</v>
      </c>
      <c r="K15" s="70">
        <v>4586</v>
      </c>
      <c r="L15" s="99">
        <v>0</v>
      </c>
      <c r="M15" s="98">
        <f t="shared" ref="M15:M18" si="3">H15*K15/1000</f>
        <v>5.5949200000000001</v>
      </c>
      <c r="N15" s="97">
        <f t="shared" ref="N15:N18" si="4">ROUNDUP(M15*I15-I15*L15,1)</f>
        <v>5.6</v>
      </c>
    </row>
    <row r="16" spans="2:47" s="96" customFormat="1" ht="174.95" customHeight="1" thickBot="1" x14ac:dyDescent="1.3">
      <c r="B16" s="42">
        <v>10</v>
      </c>
      <c r="C16" s="566"/>
      <c r="D16" s="488" t="s">
        <v>936</v>
      </c>
      <c r="E16" s="489"/>
      <c r="F16" s="490"/>
      <c r="G16" s="169" t="s">
        <v>76</v>
      </c>
      <c r="H16" s="102">
        <v>1.22</v>
      </c>
      <c r="I16" s="101">
        <v>1</v>
      </c>
      <c r="J16" s="100">
        <v>4586</v>
      </c>
      <c r="K16" s="70">
        <v>4586</v>
      </c>
      <c r="L16" s="99">
        <v>0</v>
      </c>
      <c r="M16" s="98">
        <f t="shared" si="3"/>
        <v>5.5949200000000001</v>
      </c>
      <c r="N16" s="97">
        <f t="shared" si="4"/>
        <v>5.6</v>
      </c>
    </row>
    <row r="17" spans="2:18" s="96" customFormat="1" ht="174.95" customHeight="1" thickBot="1" x14ac:dyDescent="1.3">
      <c r="B17" s="67">
        <v>11</v>
      </c>
      <c r="C17" s="566"/>
      <c r="D17" s="488" t="s">
        <v>937</v>
      </c>
      <c r="E17" s="489"/>
      <c r="F17" s="490"/>
      <c r="G17" s="169" t="s">
        <v>97</v>
      </c>
      <c r="H17" s="102">
        <v>0.93400000000000005</v>
      </c>
      <c r="I17" s="101">
        <v>1</v>
      </c>
      <c r="J17" s="100">
        <v>2171</v>
      </c>
      <c r="K17" s="70">
        <v>2060</v>
      </c>
      <c r="L17" s="99">
        <v>0</v>
      </c>
      <c r="M17" s="98">
        <f t="shared" si="3"/>
        <v>1.9240400000000002</v>
      </c>
      <c r="N17" s="97">
        <f t="shared" si="4"/>
        <v>2</v>
      </c>
    </row>
    <row r="18" spans="2:18" s="96" customFormat="1" ht="174.95" customHeight="1" thickBot="1" x14ac:dyDescent="1.3">
      <c r="B18" s="67">
        <v>12</v>
      </c>
      <c r="C18" s="566"/>
      <c r="D18" s="488" t="s">
        <v>938</v>
      </c>
      <c r="E18" s="489"/>
      <c r="F18" s="490"/>
      <c r="G18" s="169" t="s">
        <v>97</v>
      </c>
      <c r="H18" s="102">
        <v>0.93400000000000005</v>
      </c>
      <c r="I18" s="101">
        <v>2</v>
      </c>
      <c r="J18" s="100">
        <v>2330</v>
      </c>
      <c r="K18" s="100">
        <v>2199</v>
      </c>
      <c r="L18" s="99">
        <v>0</v>
      </c>
      <c r="M18" s="98">
        <f t="shared" si="3"/>
        <v>2.0538660000000002</v>
      </c>
      <c r="N18" s="97">
        <f t="shared" si="4"/>
        <v>4.1999999999999993</v>
      </c>
    </row>
    <row r="19" spans="2:18" s="36" customFormat="1" ht="174.95" customHeight="1" thickBot="1" x14ac:dyDescent="1.1000000000000001">
      <c r="B19" s="67">
        <v>13</v>
      </c>
      <c r="C19" s="564" t="s">
        <v>939</v>
      </c>
      <c r="D19" s="561" t="s">
        <v>127</v>
      </c>
      <c r="E19" s="561"/>
      <c r="F19" s="561"/>
      <c r="G19" s="168" t="s">
        <v>27</v>
      </c>
      <c r="H19" s="168">
        <v>1.8280000000000001</v>
      </c>
      <c r="I19" s="38">
        <v>2</v>
      </c>
      <c r="J19" s="166">
        <v>6000</v>
      </c>
      <c r="K19" s="166">
        <v>6000</v>
      </c>
      <c r="L19" s="46">
        <v>0</v>
      </c>
      <c r="M19" s="40">
        <f t="shared" ref="M19:M47" si="5">K19*H19/1000</f>
        <v>10.968</v>
      </c>
      <c r="N19" s="88">
        <f t="shared" ref="N19:N26" si="6">ROUND(M19*I19-I19*L19,1)</f>
        <v>21.9</v>
      </c>
    </row>
    <row r="20" spans="2:18" s="36" customFormat="1" ht="174.95" customHeight="1" thickBot="1" x14ac:dyDescent="1.1000000000000001">
      <c r="B20" s="42">
        <v>14</v>
      </c>
      <c r="C20" s="564"/>
      <c r="D20" s="561" t="s">
        <v>940</v>
      </c>
      <c r="E20" s="561"/>
      <c r="F20" s="561"/>
      <c r="G20" s="168" t="s">
        <v>35</v>
      </c>
      <c r="H20" s="168">
        <v>0.94399999999999995</v>
      </c>
      <c r="I20" s="168">
        <v>2</v>
      </c>
      <c r="J20" s="166">
        <v>2383</v>
      </c>
      <c r="K20" s="166">
        <v>2238</v>
      </c>
      <c r="L20" s="46">
        <v>0</v>
      </c>
      <c r="M20" s="40">
        <f t="shared" si="5"/>
        <v>2.1126719999999999</v>
      </c>
      <c r="N20" s="88">
        <f t="shared" si="6"/>
        <v>4.2</v>
      </c>
    </row>
    <row r="21" spans="2:18" s="36" customFormat="1" ht="174.95" customHeight="1" thickBot="1" x14ac:dyDescent="1.1000000000000001">
      <c r="B21" s="67">
        <v>15</v>
      </c>
      <c r="C21" s="564"/>
      <c r="D21" s="561" t="s">
        <v>941</v>
      </c>
      <c r="E21" s="561"/>
      <c r="F21" s="561"/>
      <c r="G21" s="168" t="s">
        <v>35</v>
      </c>
      <c r="H21" s="168">
        <v>0.94399999999999995</v>
      </c>
      <c r="I21" s="168">
        <v>2</v>
      </c>
      <c r="J21" s="166">
        <v>1510</v>
      </c>
      <c r="K21" s="166">
        <v>1510</v>
      </c>
      <c r="L21" s="46">
        <v>0</v>
      </c>
      <c r="M21" s="40">
        <f t="shared" si="5"/>
        <v>1.4254399999999998</v>
      </c>
      <c r="N21" s="88">
        <f t="shared" si="6"/>
        <v>2.9</v>
      </c>
    </row>
    <row r="22" spans="2:18" s="36" customFormat="1" ht="174.95" customHeight="1" thickBot="1" x14ac:dyDescent="1.1000000000000001">
      <c r="B22" s="67">
        <v>16</v>
      </c>
      <c r="C22" s="564"/>
      <c r="D22" s="561" t="s">
        <v>942</v>
      </c>
      <c r="E22" s="561"/>
      <c r="F22" s="561"/>
      <c r="G22" s="168" t="s">
        <v>29</v>
      </c>
      <c r="H22" s="168">
        <v>1.284</v>
      </c>
      <c r="I22" s="168">
        <v>1</v>
      </c>
      <c r="J22" s="166">
        <v>1510</v>
      </c>
      <c r="K22" s="166">
        <v>1510</v>
      </c>
      <c r="L22" s="46">
        <v>0</v>
      </c>
      <c r="M22" s="40">
        <f t="shared" si="5"/>
        <v>1.9388400000000001</v>
      </c>
      <c r="N22" s="88">
        <f t="shared" si="6"/>
        <v>1.9</v>
      </c>
    </row>
    <row r="23" spans="2:18" s="36" customFormat="1" ht="174.95" customHeight="1" thickBot="1" x14ac:dyDescent="1.1000000000000001">
      <c r="B23" s="67">
        <v>17</v>
      </c>
      <c r="C23" s="492" t="s">
        <v>943</v>
      </c>
      <c r="D23" s="493"/>
      <c r="E23" s="493"/>
      <c r="F23" s="493"/>
      <c r="G23" s="494"/>
      <c r="H23" s="168">
        <f>3.064</f>
        <v>3.0640000000000001</v>
      </c>
      <c r="I23" s="72">
        <v>6</v>
      </c>
      <c r="J23" s="70" t="s">
        <v>514</v>
      </c>
      <c r="K23" s="70" t="s">
        <v>514</v>
      </c>
      <c r="L23" s="46">
        <v>0</v>
      </c>
      <c r="M23" s="40">
        <f>H23</f>
        <v>3.0640000000000001</v>
      </c>
      <c r="N23" s="88">
        <f t="shared" si="6"/>
        <v>18.399999999999999</v>
      </c>
      <c r="R23" s="36">
        <f t="shared" ref="R23:R26" si="7">M23*I23</f>
        <v>18.384</v>
      </c>
    </row>
    <row r="24" spans="2:18" s="36" customFormat="1" ht="174.95" customHeight="1" thickBot="1" x14ac:dyDescent="1.1000000000000001">
      <c r="B24" s="42">
        <v>18</v>
      </c>
      <c r="C24" s="492" t="s">
        <v>944</v>
      </c>
      <c r="D24" s="493"/>
      <c r="E24" s="493"/>
      <c r="F24" s="493"/>
      <c r="G24" s="494"/>
      <c r="H24" s="168">
        <v>1.4176</v>
      </c>
      <c r="I24" s="72">
        <v>3</v>
      </c>
      <c r="J24" s="70" t="s">
        <v>514</v>
      </c>
      <c r="K24" s="70" t="s">
        <v>514</v>
      </c>
      <c r="L24" s="46">
        <v>0</v>
      </c>
      <c r="M24" s="40">
        <f>H24</f>
        <v>1.4176</v>
      </c>
      <c r="N24" s="88">
        <f t="shared" si="6"/>
        <v>4.3</v>
      </c>
      <c r="R24" s="36">
        <f t="shared" si="7"/>
        <v>4.2527999999999997</v>
      </c>
    </row>
    <row r="25" spans="2:18" s="36" customFormat="1" ht="174.95" customHeight="1" thickBot="1" x14ac:dyDescent="1.1000000000000001">
      <c r="B25" s="67">
        <v>19</v>
      </c>
      <c r="C25" s="492" t="s">
        <v>945</v>
      </c>
      <c r="D25" s="493"/>
      <c r="E25" s="493"/>
      <c r="F25" s="493"/>
      <c r="G25" s="169" t="s">
        <v>946</v>
      </c>
      <c r="H25" s="45">
        <f>2.771*0.17*2</f>
        <v>0.94214000000000009</v>
      </c>
      <c r="I25" s="72">
        <v>12</v>
      </c>
      <c r="J25" s="131" t="s">
        <v>514</v>
      </c>
      <c r="K25" s="70" t="s">
        <v>514</v>
      </c>
      <c r="L25" s="46">
        <v>0</v>
      </c>
      <c r="M25" s="40">
        <f>H25</f>
        <v>0.94214000000000009</v>
      </c>
      <c r="N25" s="88">
        <f t="shared" si="6"/>
        <v>11.3</v>
      </c>
      <c r="R25" s="36">
        <f t="shared" si="7"/>
        <v>11.305680000000001</v>
      </c>
    </row>
    <row r="26" spans="2:18" s="96" customFormat="1" ht="174.95" customHeight="1" thickBot="1" x14ac:dyDescent="1.3">
      <c r="B26" s="67">
        <v>20</v>
      </c>
      <c r="C26" s="492" t="s">
        <v>362</v>
      </c>
      <c r="D26" s="493"/>
      <c r="E26" s="493"/>
      <c r="F26" s="494"/>
      <c r="G26" s="169" t="s">
        <v>76</v>
      </c>
      <c r="H26" s="102">
        <v>1.22</v>
      </c>
      <c r="I26" s="101">
        <v>1</v>
      </c>
      <c r="J26" s="100">
        <v>3758</v>
      </c>
      <c r="K26" s="100">
        <v>3758</v>
      </c>
      <c r="L26" s="46">
        <v>0</v>
      </c>
      <c r="M26" s="40">
        <f t="shared" si="5"/>
        <v>4.5847600000000002</v>
      </c>
      <c r="N26" s="88">
        <f t="shared" si="6"/>
        <v>4.5999999999999996</v>
      </c>
      <c r="R26" s="36">
        <f t="shared" si="7"/>
        <v>4.5847600000000002</v>
      </c>
    </row>
    <row r="27" spans="2:18" s="36" customFormat="1" ht="174.95" customHeight="1" thickBot="1" x14ac:dyDescent="1.1000000000000001">
      <c r="B27" s="67">
        <v>21</v>
      </c>
      <c r="C27" s="492" t="s">
        <v>431</v>
      </c>
      <c r="D27" s="493"/>
      <c r="E27" s="493"/>
      <c r="F27" s="494"/>
      <c r="G27" s="168" t="s">
        <v>97</v>
      </c>
      <c r="H27" s="45">
        <v>0.93400000000000005</v>
      </c>
      <c r="I27" s="72">
        <v>1</v>
      </c>
      <c r="J27" s="70">
        <v>2134</v>
      </c>
      <c r="K27" s="70">
        <v>2057</v>
      </c>
      <c r="L27" s="46">
        <v>0</v>
      </c>
      <c r="M27" s="40">
        <f t="shared" si="5"/>
        <v>1.921238</v>
      </c>
      <c r="N27" s="88">
        <f>ROUND(M27*I27-I27*L27,1)</f>
        <v>1.9</v>
      </c>
    </row>
    <row r="28" spans="2:18" s="96" customFormat="1" ht="174.95" customHeight="1" thickBot="1" x14ac:dyDescent="1.3">
      <c r="B28" s="42">
        <v>22</v>
      </c>
      <c r="C28" s="492" t="s">
        <v>299</v>
      </c>
      <c r="D28" s="493"/>
      <c r="E28" s="493"/>
      <c r="F28" s="494"/>
      <c r="G28" s="169" t="s">
        <v>35</v>
      </c>
      <c r="H28" s="102">
        <v>0.94399999999999995</v>
      </c>
      <c r="I28" s="101">
        <v>1</v>
      </c>
      <c r="J28" s="100">
        <v>1510</v>
      </c>
      <c r="K28" s="100">
        <v>1510</v>
      </c>
      <c r="L28" s="46">
        <v>0</v>
      </c>
      <c r="M28" s="40">
        <f t="shared" si="5"/>
        <v>1.4254399999999998</v>
      </c>
      <c r="N28" s="88">
        <f t="shared" ref="N28" si="8">ROUND(M28*I28-I28*L28,1)</f>
        <v>1.4</v>
      </c>
      <c r="R28" s="36">
        <f t="shared" ref="R28" si="9">M28*I28</f>
        <v>1.4254399999999998</v>
      </c>
    </row>
    <row r="29" spans="2:18" s="36" customFormat="1" ht="174.95" customHeight="1" thickBot="1" x14ac:dyDescent="1.1000000000000001">
      <c r="B29" s="67">
        <v>23</v>
      </c>
      <c r="C29" s="492" t="s">
        <v>555</v>
      </c>
      <c r="D29" s="493"/>
      <c r="E29" s="493"/>
      <c r="F29" s="494"/>
      <c r="G29" s="168" t="s">
        <v>29</v>
      </c>
      <c r="H29" s="45">
        <v>1.284</v>
      </c>
      <c r="I29" s="72">
        <v>1</v>
      </c>
      <c r="J29" s="70">
        <v>1814</v>
      </c>
      <c r="K29" s="70">
        <v>1814</v>
      </c>
      <c r="L29" s="46">
        <v>0</v>
      </c>
      <c r="M29" s="40">
        <f t="shared" si="5"/>
        <v>2.3291759999999999</v>
      </c>
      <c r="N29" s="88">
        <f>ROUND(M29*I29-I29*L29,1)</f>
        <v>2.2999999999999998</v>
      </c>
    </row>
    <row r="30" spans="2:18" s="36" customFormat="1" ht="174.95" customHeight="1" thickBot="1" x14ac:dyDescent="1.1000000000000001">
      <c r="B30" s="67">
        <v>24</v>
      </c>
      <c r="C30" s="492" t="s">
        <v>432</v>
      </c>
      <c r="D30" s="493"/>
      <c r="E30" s="493"/>
      <c r="F30" s="494"/>
      <c r="G30" s="168" t="s">
        <v>97</v>
      </c>
      <c r="H30" s="45">
        <v>0.93400000000000005</v>
      </c>
      <c r="I30" s="72">
        <v>1</v>
      </c>
      <c r="J30" s="70">
        <v>1819</v>
      </c>
      <c r="K30" s="70">
        <v>1573</v>
      </c>
      <c r="L30" s="46">
        <v>0</v>
      </c>
      <c r="M30" s="40">
        <f t="shared" si="5"/>
        <v>1.469182</v>
      </c>
      <c r="N30" s="88">
        <f>ROUND(M30*I30-I30*L30,1)</f>
        <v>1.5</v>
      </c>
    </row>
    <row r="31" spans="2:18" s="36" customFormat="1" ht="174.95" customHeight="1" thickBot="1" x14ac:dyDescent="1.1000000000000001">
      <c r="B31" s="67">
        <v>25</v>
      </c>
      <c r="C31" s="564" t="s">
        <v>947</v>
      </c>
      <c r="D31" s="561" t="s">
        <v>127</v>
      </c>
      <c r="E31" s="561"/>
      <c r="F31" s="561"/>
      <c r="G31" s="168" t="s">
        <v>27</v>
      </c>
      <c r="H31" s="168">
        <v>1.8280000000000001</v>
      </c>
      <c r="I31" s="38">
        <v>2</v>
      </c>
      <c r="J31" s="166">
        <v>6000</v>
      </c>
      <c r="K31" s="166">
        <v>6000</v>
      </c>
      <c r="L31" s="46">
        <v>0</v>
      </c>
      <c r="M31" s="40">
        <f t="shared" si="5"/>
        <v>10.968</v>
      </c>
      <c r="N31" s="88">
        <f t="shared" ref="N31:N34" si="10">ROUND(M31*I31-I31*L31,1)</f>
        <v>21.9</v>
      </c>
    </row>
    <row r="32" spans="2:18" s="36" customFormat="1" ht="174.95" customHeight="1" thickBot="1" x14ac:dyDescent="1.1000000000000001">
      <c r="B32" s="42">
        <v>26</v>
      </c>
      <c r="C32" s="564"/>
      <c r="D32" s="561" t="s">
        <v>846</v>
      </c>
      <c r="E32" s="561"/>
      <c r="F32" s="561"/>
      <c r="G32" s="168" t="s">
        <v>35</v>
      </c>
      <c r="H32" s="168">
        <v>0.94399999999999995</v>
      </c>
      <c r="I32" s="168">
        <v>2</v>
      </c>
      <c r="J32" s="166">
        <v>2383</v>
      </c>
      <c r="K32" s="166">
        <v>2238</v>
      </c>
      <c r="L32" s="46">
        <v>0</v>
      </c>
      <c r="M32" s="40">
        <f t="shared" si="5"/>
        <v>2.1126719999999999</v>
      </c>
      <c r="N32" s="88">
        <f t="shared" si="10"/>
        <v>4.2</v>
      </c>
    </row>
    <row r="33" spans="2:18" s="36" customFormat="1" ht="174.95" customHeight="1" thickBot="1" x14ac:dyDescent="1.1000000000000001">
      <c r="B33" s="67">
        <v>27</v>
      </c>
      <c r="C33" s="564"/>
      <c r="D33" s="561" t="s">
        <v>847</v>
      </c>
      <c r="E33" s="561"/>
      <c r="F33" s="561"/>
      <c r="G33" s="168" t="s">
        <v>35</v>
      </c>
      <c r="H33" s="168">
        <v>0.94399999999999995</v>
      </c>
      <c r="I33" s="168">
        <v>2</v>
      </c>
      <c r="J33" s="166">
        <v>1510</v>
      </c>
      <c r="K33" s="166">
        <v>1510</v>
      </c>
      <c r="L33" s="46">
        <v>0</v>
      </c>
      <c r="M33" s="40">
        <f t="shared" si="5"/>
        <v>1.4254399999999998</v>
      </c>
      <c r="N33" s="88">
        <f t="shared" si="10"/>
        <v>2.9</v>
      </c>
    </row>
    <row r="34" spans="2:18" s="36" customFormat="1" ht="174.95" customHeight="1" thickBot="1" x14ac:dyDescent="1.1000000000000001">
      <c r="B34" s="67">
        <v>28</v>
      </c>
      <c r="C34" s="564"/>
      <c r="D34" s="561" t="s">
        <v>848</v>
      </c>
      <c r="E34" s="561"/>
      <c r="F34" s="561"/>
      <c r="G34" s="168" t="s">
        <v>29</v>
      </c>
      <c r="H34" s="168">
        <v>1.284</v>
      </c>
      <c r="I34" s="168">
        <v>1</v>
      </c>
      <c r="J34" s="166">
        <v>1510</v>
      </c>
      <c r="K34" s="166">
        <v>1510</v>
      </c>
      <c r="L34" s="46">
        <v>0</v>
      </c>
      <c r="M34" s="40">
        <f t="shared" si="5"/>
        <v>1.9388400000000001</v>
      </c>
      <c r="N34" s="88">
        <f t="shared" si="10"/>
        <v>1.9</v>
      </c>
    </row>
    <row r="35" spans="2:18" s="36" customFormat="1" ht="174.95" customHeight="1" thickBot="1" x14ac:dyDescent="1.1000000000000001">
      <c r="B35" s="67">
        <v>29</v>
      </c>
      <c r="C35" s="555" t="s">
        <v>948</v>
      </c>
      <c r="D35" s="492" t="s">
        <v>784</v>
      </c>
      <c r="E35" s="493"/>
      <c r="F35" s="493"/>
      <c r="G35" s="168" t="s">
        <v>76</v>
      </c>
      <c r="H35" s="45">
        <v>1.22</v>
      </c>
      <c r="I35" s="69">
        <v>1</v>
      </c>
      <c r="J35" s="70">
        <v>5486</v>
      </c>
      <c r="K35" s="70">
        <v>5486</v>
      </c>
      <c r="L35" s="46">
        <v>0</v>
      </c>
      <c r="M35" s="40">
        <f t="shared" si="5"/>
        <v>6.69292</v>
      </c>
      <c r="N35" s="88">
        <f t="shared" ref="N35:N38" si="11">ROUND(M35*I35,1)</f>
        <v>6.7</v>
      </c>
      <c r="R35" s="36">
        <v>6.7</v>
      </c>
    </row>
    <row r="36" spans="2:18" s="36" customFormat="1" ht="174.95" customHeight="1" thickBot="1" x14ac:dyDescent="1.1000000000000001">
      <c r="B36" s="42">
        <v>30</v>
      </c>
      <c r="C36" s="556"/>
      <c r="D36" s="492" t="s">
        <v>785</v>
      </c>
      <c r="E36" s="493"/>
      <c r="F36" s="493"/>
      <c r="G36" s="168" t="s">
        <v>76</v>
      </c>
      <c r="H36" s="45">
        <v>1.22</v>
      </c>
      <c r="I36" s="72">
        <v>1</v>
      </c>
      <c r="J36" s="70">
        <v>5486</v>
      </c>
      <c r="K36" s="70">
        <v>5486</v>
      </c>
      <c r="L36" s="46">
        <v>0</v>
      </c>
      <c r="M36" s="40">
        <f t="shared" si="5"/>
        <v>6.69292</v>
      </c>
      <c r="N36" s="88">
        <f t="shared" si="11"/>
        <v>6.7</v>
      </c>
      <c r="R36" s="36">
        <v>6.7</v>
      </c>
    </row>
    <row r="37" spans="2:18" s="36" customFormat="1" ht="174.95" customHeight="1" thickBot="1" x14ac:dyDescent="1.1000000000000001">
      <c r="B37" s="67">
        <v>31</v>
      </c>
      <c r="C37" s="556"/>
      <c r="D37" s="492" t="s">
        <v>949</v>
      </c>
      <c r="E37" s="493"/>
      <c r="F37" s="493"/>
      <c r="G37" s="168" t="s">
        <v>35</v>
      </c>
      <c r="H37" s="45">
        <v>0.94399999999999995</v>
      </c>
      <c r="I37" s="72">
        <v>1</v>
      </c>
      <c r="J37" s="70">
        <v>1629</v>
      </c>
      <c r="K37" s="70">
        <v>1629</v>
      </c>
      <c r="L37" s="46">
        <v>0</v>
      </c>
      <c r="M37" s="40">
        <f t="shared" si="5"/>
        <v>1.5377759999999998</v>
      </c>
      <c r="N37" s="88">
        <f t="shared" si="11"/>
        <v>1.5</v>
      </c>
      <c r="R37" s="36">
        <v>1.54</v>
      </c>
    </row>
    <row r="38" spans="2:18" s="36" customFormat="1" ht="174.95" customHeight="1" thickBot="1" x14ac:dyDescent="1.1000000000000001">
      <c r="B38" s="67">
        <v>32</v>
      </c>
      <c r="C38" s="559"/>
      <c r="D38" s="492" t="s">
        <v>950</v>
      </c>
      <c r="E38" s="493"/>
      <c r="F38" s="493"/>
      <c r="G38" s="168" t="s">
        <v>35</v>
      </c>
      <c r="H38" s="45">
        <v>0.94399999999999995</v>
      </c>
      <c r="I38" s="72">
        <v>2</v>
      </c>
      <c r="J38" s="70">
        <v>2948</v>
      </c>
      <c r="K38" s="70">
        <v>2771</v>
      </c>
      <c r="L38" s="46">
        <v>0</v>
      </c>
      <c r="M38" s="40">
        <f t="shared" si="5"/>
        <v>2.6158239999999999</v>
      </c>
      <c r="N38" s="88">
        <f t="shared" si="11"/>
        <v>5.2</v>
      </c>
      <c r="R38" s="36">
        <v>5.2399999999999993</v>
      </c>
    </row>
    <row r="39" spans="2:18" s="36" customFormat="1" ht="174.95" customHeight="1" thickBot="1" x14ac:dyDescent="1.1000000000000001">
      <c r="B39" s="42">
        <v>33</v>
      </c>
      <c r="C39" s="555" t="s">
        <v>951</v>
      </c>
      <c r="D39" s="492" t="s">
        <v>191</v>
      </c>
      <c r="E39" s="493"/>
      <c r="F39" s="493"/>
      <c r="G39" s="168" t="s">
        <v>100</v>
      </c>
      <c r="H39" s="45">
        <v>2.19</v>
      </c>
      <c r="I39" s="69">
        <v>2</v>
      </c>
      <c r="J39" s="70">
        <v>5486</v>
      </c>
      <c r="K39" s="70">
        <v>5486</v>
      </c>
      <c r="L39" s="46">
        <v>0</v>
      </c>
      <c r="M39" s="40">
        <f t="shared" si="5"/>
        <v>12.014340000000001</v>
      </c>
      <c r="N39" s="88">
        <f t="shared" ref="N39:N73" si="12">ROUND(M39*I39-I39*L39,1)</f>
        <v>24</v>
      </c>
    </row>
    <row r="40" spans="2:18" s="36" customFormat="1" ht="174.95" customHeight="1" thickBot="1" x14ac:dyDescent="1.1000000000000001">
      <c r="B40" s="42">
        <v>34</v>
      </c>
      <c r="C40" s="556"/>
      <c r="D40" s="492" t="s">
        <v>952</v>
      </c>
      <c r="E40" s="493"/>
      <c r="F40" s="493"/>
      <c r="G40" s="168" t="s">
        <v>29</v>
      </c>
      <c r="H40" s="45">
        <v>1.284</v>
      </c>
      <c r="I40" s="72">
        <v>1</v>
      </c>
      <c r="J40" s="70">
        <v>1814</v>
      </c>
      <c r="K40" s="70">
        <v>1814</v>
      </c>
      <c r="L40" s="46">
        <v>0</v>
      </c>
      <c r="M40" s="40">
        <f t="shared" si="5"/>
        <v>2.3291759999999999</v>
      </c>
      <c r="N40" s="88">
        <f t="shared" si="12"/>
        <v>2.2999999999999998</v>
      </c>
    </row>
    <row r="41" spans="2:18" s="36" customFormat="1" ht="174.95" customHeight="1" thickBot="1" x14ac:dyDescent="1.1000000000000001">
      <c r="B41" s="67">
        <v>35</v>
      </c>
      <c r="C41" s="556"/>
      <c r="D41" s="492" t="s">
        <v>953</v>
      </c>
      <c r="E41" s="493"/>
      <c r="F41" s="493"/>
      <c r="G41" s="168" t="s">
        <v>97</v>
      </c>
      <c r="H41" s="45">
        <v>0.93400000000000005</v>
      </c>
      <c r="I41" s="72">
        <v>1</v>
      </c>
      <c r="J41" s="70">
        <v>1794</v>
      </c>
      <c r="K41" s="70">
        <v>1794</v>
      </c>
      <c r="L41" s="46">
        <v>0</v>
      </c>
      <c r="M41" s="40">
        <f t="shared" si="5"/>
        <v>1.6755960000000001</v>
      </c>
      <c r="N41" s="88">
        <f t="shared" si="12"/>
        <v>1.7</v>
      </c>
    </row>
    <row r="42" spans="2:18" s="36" customFormat="1" ht="174.95" customHeight="1" thickBot="1" x14ac:dyDescent="1.1000000000000001">
      <c r="B42" s="67">
        <v>36</v>
      </c>
      <c r="C42" s="556"/>
      <c r="D42" s="492" t="s">
        <v>954</v>
      </c>
      <c r="E42" s="493"/>
      <c r="F42" s="493"/>
      <c r="G42" s="168" t="s">
        <v>97</v>
      </c>
      <c r="H42" s="45">
        <v>0.93400000000000005</v>
      </c>
      <c r="I42" s="72">
        <v>2</v>
      </c>
      <c r="J42" s="70">
        <v>3124</v>
      </c>
      <c r="K42" s="70">
        <v>2987</v>
      </c>
      <c r="L42" s="46">
        <v>0</v>
      </c>
      <c r="M42" s="40">
        <f t="shared" si="5"/>
        <v>2.7898580000000002</v>
      </c>
      <c r="N42" s="88">
        <f t="shared" si="12"/>
        <v>5.6</v>
      </c>
    </row>
    <row r="43" spans="2:18" s="36" customFormat="1" ht="174.95" customHeight="1" thickBot="1" x14ac:dyDescent="1.1000000000000001">
      <c r="B43" s="67">
        <v>37</v>
      </c>
      <c r="C43" s="555" t="s">
        <v>955</v>
      </c>
      <c r="D43" s="492" t="s">
        <v>956</v>
      </c>
      <c r="E43" s="493"/>
      <c r="F43" s="493"/>
      <c r="G43" s="168" t="s">
        <v>76</v>
      </c>
      <c r="H43" s="45">
        <v>1.22</v>
      </c>
      <c r="I43" s="69">
        <v>1</v>
      </c>
      <c r="J43" s="70">
        <v>4586</v>
      </c>
      <c r="K43" s="70">
        <v>4586</v>
      </c>
      <c r="L43" s="46">
        <v>0</v>
      </c>
      <c r="M43" s="40">
        <f t="shared" si="5"/>
        <v>5.5949200000000001</v>
      </c>
      <c r="N43" s="88">
        <f t="shared" si="12"/>
        <v>5.6</v>
      </c>
    </row>
    <row r="44" spans="2:18" s="36" customFormat="1" ht="174.95" customHeight="1" thickBot="1" x14ac:dyDescent="1.1000000000000001">
      <c r="B44" s="42">
        <v>38</v>
      </c>
      <c r="C44" s="556"/>
      <c r="D44" s="492" t="s">
        <v>957</v>
      </c>
      <c r="E44" s="493"/>
      <c r="F44" s="493"/>
      <c r="G44" s="168" t="s">
        <v>76</v>
      </c>
      <c r="H44" s="45">
        <v>1.22</v>
      </c>
      <c r="I44" s="72">
        <v>1</v>
      </c>
      <c r="J44" s="70">
        <v>4586</v>
      </c>
      <c r="K44" s="70">
        <v>4586</v>
      </c>
      <c r="L44" s="46">
        <v>0</v>
      </c>
      <c r="M44" s="40">
        <f t="shared" si="5"/>
        <v>5.5949200000000001</v>
      </c>
      <c r="N44" s="88">
        <f t="shared" si="12"/>
        <v>5.6</v>
      </c>
    </row>
    <row r="45" spans="2:18" s="36" customFormat="1" ht="174.95" customHeight="1" thickBot="1" x14ac:dyDescent="1.1000000000000001">
      <c r="B45" s="67">
        <v>39</v>
      </c>
      <c r="C45" s="556"/>
      <c r="D45" s="492" t="s">
        <v>958</v>
      </c>
      <c r="E45" s="493"/>
      <c r="F45" s="493"/>
      <c r="G45" s="168" t="s">
        <v>35</v>
      </c>
      <c r="H45" s="45">
        <v>0.94399999999999995</v>
      </c>
      <c r="I45" s="72">
        <v>1</v>
      </c>
      <c r="J45" s="70">
        <v>2330</v>
      </c>
      <c r="K45" s="70">
        <v>2199</v>
      </c>
      <c r="L45" s="46">
        <v>0</v>
      </c>
      <c r="M45" s="40">
        <f t="shared" si="5"/>
        <v>2.0758559999999999</v>
      </c>
      <c r="N45" s="88">
        <f t="shared" si="12"/>
        <v>2.1</v>
      </c>
    </row>
    <row r="46" spans="2:18" s="36" customFormat="1" ht="174.95" customHeight="1" thickBot="1" x14ac:dyDescent="1.1000000000000001">
      <c r="B46" s="67">
        <v>40</v>
      </c>
      <c r="C46" s="556"/>
      <c r="D46" s="492" t="s">
        <v>959</v>
      </c>
      <c r="E46" s="493"/>
      <c r="F46" s="493"/>
      <c r="G46" s="168" t="s">
        <v>35</v>
      </c>
      <c r="H46" s="45">
        <v>0.94399999999999995</v>
      </c>
      <c r="I46" s="72">
        <v>1</v>
      </c>
      <c r="J46" s="70">
        <v>2212</v>
      </c>
      <c r="K46" s="70">
        <v>2095</v>
      </c>
      <c r="L46" s="46">
        <v>0</v>
      </c>
      <c r="M46" s="40">
        <f t="shared" si="5"/>
        <v>1.9776799999999999</v>
      </c>
      <c r="N46" s="88">
        <f t="shared" si="12"/>
        <v>2</v>
      </c>
    </row>
    <row r="47" spans="2:18" s="36" customFormat="1" ht="174.95" customHeight="1" thickBot="1" x14ac:dyDescent="1.1000000000000001">
      <c r="B47" s="67">
        <v>41</v>
      </c>
      <c r="C47" s="559"/>
      <c r="D47" s="492" t="s">
        <v>960</v>
      </c>
      <c r="E47" s="493"/>
      <c r="F47" s="493"/>
      <c r="G47" s="168" t="s">
        <v>35</v>
      </c>
      <c r="H47" s="45">
        <v>0.94399999999999995</v>
      </c>
      <c r="I47" s="72">
        <v>1</v>
      </c>
      <c r="J47" s="70">
        <v>2237</v>
      </c>
      <c r="K47" s="70">
        <v>2117</v>
      </c>
      <c r="L47" s="46">
        <v>0</v>
      </c>
      <c r="M47" s="40">
        <f t="shared" si="5"/>
        <v>1.9984479999999998</v>
      </c>
      <c r="N47" s="88">
        <f t="shared" si="12"/>
        <v>2</v>
      </c>
    </row>
    <row r="48" spans="2:18" s="36" customFormat="1" ht="174.95" customHeight="1" thickBot="1" x14ac:dyDescent="1.1000000000000001">
      <c r="B48" s="42">
        <v>42</v>
      </c>
      <c r="C48" s="564" t="s">
        <v>961</v>
      </c>
      <c r="D48" s="561" t="s">
        <v>127</v>
      </c>
      <c r="E48" s="561"/>
      <c r="F48" s="561"/>
      <c r="G48" s="168" t="s">
        <v>27</v>
      </c>
      <c r="H48" s="168">
        <v>1.8280000000000001</v>
      </c>
      <c r="I48" s="38">
        <v>2</v>
      </c>
      <c r="J48" s="166">
        <v>5144</v>
      </c>
      <c r="K48" s="166">
        <v>5144</v>
      </c>
      <c r="L48" s="46">
        <v>0</v>
      </c>
      <c r="M48" s="40">
        <f t="shared" ref="M48:M51" si="13">ROUNDUP(H48*K48/1000,2)</f>
        <v>9.41</v>
      </c>
      <c r="N48" s="88">
        <f t="shared" si="12"/>
        <v>18.8</v>
      </c>
    </row>
    <row r="49" spans="2:14" s="36" customFormat="1" ht="174.95" customHeight="1" thickBot="1" x14ac:dyDescent="1.1000000000000001">
      <c r="B49" s="67">
        <v>43</v>
      </c>
      <c r="C49" s="564"/>
      <c r="D49" s="561" t="s">
        <v>854</v>
      </c>
      <c r="E49" s="561"/>
      <c r="F49" s="561"/>
      <c r="G49" s="168" t="s">
        <v>35</v>
      </c>
      <c r="H49" s="168">
        <v>0.94399999999999995</v>
      </c>
      <c r="I49" s="168">
        <v>1</v>
      </c>
      <c r="J49" s="166">
        <v>2402</v>
      </c>
      <c r="K49" s="166">
        <v>2251</v>
      </c>
      <c r="L49" s="46">
        <v>0</v>
      </c>
      <c r="M49" s="40">
        <f t="shared" si="13"/>
        <v>2.13</v>
      </c>
      <c r="N49" s="88">
        <f t="shared" si="12"/>
        <v>2.1</v>
      </c>
    </row>
    <row r="50" spans="2:14" s="36" customFormat="1" ht="174.95" customHeight="1" thickBot="1" x14ac:dyDescent="1.1000000000000001">
      <c r="B50" s="67">
        <v>44</v>
      </c>
      <c r="C50" s="564"/>
      <c r="D50" s="561" t="s">
        <v>855</v>
      </c>
      <c r="E50" s="561"/>
      <c r="F50" s="561"/>
      <c r="G50" s="168" t="s">
        <v>35</v>
      </c>
      <c r="H50" s="168">
        <v>0.94399999999999995</v>
      </c>
      <c r="I50" s="168">
        <v>3</v>
      </c>
      <c r="J50" s="166">
        <v>1510</v>
      </c>
      <c r="K50" s="166">
        <v>1510</v>
      </c>
      <c r="L50" s="46">
        <v>0</v>
      </c>
      <c r="M50" s="40">
        <f t="shared" si="13"/>
        <v>1.43</v>
      </c>
      <c r="N50" s="88">
        <f t="shared" si="12"/>
        <v>4.3</v>
      </c>
    </row>
    <row r="51" spans="2:14" s="36" customFormat="1" ht="174.95" customHeight="1" thickBot="1" x14ac:dyDescent="1.1000000000000001">
      <c r="B51" s="67">
        <v>45</v>
      </c>
      <c r="C51" s="564"/>
      <c r="D51" s="561" t="s">
        <v>962</v>
      </c>
      <c r="E51" s="561"/>
      <c r="F51" s="561"/>
      <c r="G51" s="168" t="s">
        <v>35</v>
      </c>
      <c r="H51" s="168">
        <v>0.94399999999999995</v>
      </c>
      <c r="I51" s="168">
        <v>1</v>
      </c>
      <c r="J51" s="166">
        <v>2003</v>
      </c>
      <c r="K51" s="166">
        <v>1880</v>
      </c>
      <c r="L51" s="46">
        <v>0</v>
      </c>
      <c r="M51" s="40">
        <f t="shared" si="13"/>
        <v>1.78</v>
      </c>
      <c r="N51" s="88">
        <f t="shared" si="12"/>
        <v>1.8</v>
      </c>
    </row>
    <row r="52" spans="2:14" s="36" customFormat="1" ht="174.95" customHeight="1" thickBot="1" x14ac:dyDescent="1.1000000000000001">
      <c r="B52" s="42">
        <v>46</v>
      </c>
      <c r="C52" s="555" t="s">
        <v>963</v>
      </c>
      <c r="D52" s="561" t="s">
        <v>127</v>
      </c>
      <c r="E52" s="561"/>
      <c r="F52" s="561"/>
      <c r="G52" s="168" t="s">
        <v>27</v>
      </c>
      <c r="H52" s="168">
        <v>1.8280000000000001</v>
      </c>
      <c r="I52" s="38">
        <v>2</v>
      </c>
      <c r="J52" s="166">
        <v>4742</v>
      </c>
      <c r="K52" s="166">
        <v>4742</v>
      </c>
      <c r="L52" s="46">
        <v>0</v>
      </c>
      <c r="M52" s="40">
        <f>K52*H52/1000</f>
        <v>8.6683760000000003</v>
      </c>
      <c r="N52" s="88">
        <f t="shared" si="12"/>
        <v>17.3</v>
      </c>
    </row>
    <row r="53" spans="2:14" s="36" customFormat="1" ht="174.95" customHeight="1" thickBot="1" x14ac:dyDescent="1.1000000000000001">
      <c r="B53" s="67">
        <v>47</v>
      </c>
      <c r="C53" s="556"/>
      <c r="D53" s="561" t="s">
        <v>964</v>
      </c>
      <c r="E53" s="561"/>
      <c r="F53" s="561"/>
      <c r="G53" s="168" t="s">
        <v>35</v>
      </c>
      <c r="H53" s="168">
        <v>0.94399999999999995</v>
      </c>
      <c r="I53" s="168">
        <v>1</v>
      </c>
      <c r="J53" s="166">
        <v>2408</v>
      </c>
      <c r="K53" s="166">
        <v>2245</v>
      </c>
      <c r="L53" s="46">
        <v>0</v>
      </c>
      <c r="M53" s="40">
        <f>K53*H53/1000</f>
        <v>2.1192799999999998</v>
      </c>
      <c r="N53" s="88">
        <f t="shared" si="12"/>
        <v>2.1</v>
      </c>
    </row>
    <row r="54" spans="2:14" s="36" customFormat="1" ht="174.95" customHeight="1" thickBot="1" x14ac:dyDescent="1.1000000000000001">
      <c r="B54" s="67">
        <v>48</v>
      </c>
      <c r="C54" s="556"/>
      <c r="D54" s="561" t="s">
        <v>965</v>
      </c>
      <c r="E54" s="561"/>
      <c r="F54" s="561"/>
      <c r="G54" s="168" t="s">
        <v>35</v>
      </c>
      <c r="H54" s="168">
        <v>0.94399999999999995</v>
      </c>
      <c r="I54" s="168">
        <v>1</v>
      </c>
      <c r="J54" s="166">
        <v>2383</v>
      </c>
      <c r="K54" s="166">
        <v>2238</v>
      </c>
      <c r="L54" s="46">
        <v>0</v>
      </c>
      <c r="M54" s="40">
        <f>K54*H54/1000</f>
        <v>2.1126719999999999</v>
      </c>
      <c r="N54" s="88">
        <f t="shared" si="12"/>
        <v>2.1</v>
      </c>
    </row>
    <row r="55" spans="2:14" s="36" customFormat="1" ht="174.95" customHeight="1" thickBot="1" x14ac:dyDescent="1.1000000000000001">
      <c r="B55" s="67">
        <v>49</v>
      </c>
      <c r="C55" s="556"/>
      <c r="D55" s="561" t="s">
        <v>966</v>
      </c>
      <c r="E55" s="561"/>
      <c r="F55" s="561"/>
      <c r="G55" s="168" t="s">
        <v>35</v>
      </c>
      <c r="H55" s="168">
        <v>0.94399999999999995</v>
      </c>
      <c r="I55" s="168">
        <v>1</v>
      </c>
      <c r="J55" s="166">
        <v>1510</v>
      </c>
      <c r="K55" s="166">
        <v>1510</v>
      </c>
      <c r="L55" s="46">
        <v>0</v>
      </c>
      <c r="M55" s="40">
        <f>K55*H55/1000</f>
        <v>1.4254399999999998</v>
      </c>
      <c r="N55" s="88">
        <f t="shared" si="12"/>
        <v>1.4</v>
      </c>
    </row>
    <row r="56" spans="2:14" s="36" customFormat="1" ht="174.95" customHeight="1" thickBot="1" x14ac:dyDescent="1.1000000000000001">
      <c r="B56" s="42">
        <v>50</v>
      </c>
      <c r="C56" s="559"/>
      <c r="D56" s="561" t="s">
        <v>967</v>
      </c>
      <c r="E56" s="561"/>
      <c r="F56" s="561"/>
      <c r="G56" s="168" t="s">
        <v>29</v>
      </c>
      <c r="H56" s="168">
        <v>1.284</v>
      </c>
      <c r="I56" s="168">
        <v>1</v>
      </c>
      <c r="J56" s="166">
        <v>1510</v>
      </c>
      <c r="K56" s="166">
        <v>1510</v>
      </c>
      <c r="L56" s="46">
        <v>0</v>
      </c>
      <c r="M56" s="40">
        <f>K56*H56/1000</f>
        <v>1.9388400000000001</v>
      </c>
      <c r="N56" s="88">
        <f t="shared" si="12"/>
        <v>1.9</v>
      </c>
    </row>
    <row r="57" spans="2:14" s="36" customFormat="1" ht="174.95" customHeight="1" thickBot="1" x14ac:dyDescent="1.1000000000000001">
      <c r="B57" s="67">
        <v>51</v>
      </c>
      <c r="C57" s="555" t="s">
        <v>968</v>
      </c>
      <c r="D57" s="492" t="s">
        <v>969</v>
      </c>
      <c r="E57" s="493"/>
      <c r="F57" s="493"/>
      <c r="G57" s="168" t="s">
        <v>76</v>
      </c>
      <c r="H57" s="45">
        <v>1.22</v>
      </c>
      <c r="I57" s="69">
        <v>1</v>
      </c>
      <c r="J57" s="70">
        <v>5486</v>
      </c>
      <c r="K57" s="70">
        <v>5486</v>
      </c>
      <c r="L57" s="46">
        <v>0</v>
      </c>
      <c r="M57" s="40">
        <f t="shared" ref="M57:M73" si="14">K57*H57/1000</f>
        <v>6.69292</v>
      </c>
      <c r="N57" s="88">
        <f t="shared" si="12"/>
        <v>6.7</v>
      </c>
    </row>
    <row r="58" spans="2:14" s="36" customFormat="1" ht="174.95" customHeight="1" thickBot="1" x14ac:dyDescent="1.1000000000000001">
      <c r="B58" s="67">
        <v>52</v>
      </c>
      <c r="C58" s="556"/>
      <c r="D58" s="492" t="s">
        <v>970</v>
      </c>
      <c r="E58" s="493"/>
      <c r="F58" s="493"/>
      <c r="G58" s="168" t="s">
        <v>76</v>
      </c>
      <c r="H58" s="45">
        <v>1.22</v>
      </c>
      <c r="I58" s="72">
        <v>1</v>
      </c>
      <c r="J58" s="70">
        <v>5486</v>
      </c>
      <c r="K58" s="70">
        <v>5486</v>
      </c>
      <c r="L58" s="46">
        <v>0</v>
      </c>
      <c r="M58" s="40">
        <f t="shared" si="14"/>
        <v>6.69292</v>
      </c>
      <c r="N58" s="88">
        <f t="shared" si="12"/>
        <v>6.7</v>
      </c>
    </row>
    <row r="59" spans="2:14" s="36" customFormat="1" ht="174.95" customHeight="1" thickBot="1" x14ac:dyDescent="1.1000000000000001">
      <c r="B59" s="67">
        <v>53</v>
      </c>
      <c r="C59" s="556"/>
      <c r="D59" s="492" t="s">
        <v>971</v>
      </c>
      <c r="E59" s="493"/>
      <c r="F59" s="493"/>
      <c r="G59" s="168" t="s">
        <v>35</v>
      </c>
      <c r="H59" s="45">
        <v>0.94399999999999995</v>
      </c>
      <c r="I59" s="72">
        <v>1</v>
      </c>
      <c r="J59" s="70">
        <v>2330</v>
      </c>
      <c r="K59" s="70">
        <v>2199</v>
      </c>
      <c r="L59" s="46">
        <v>0</v>
      </c>
      <c r="M59" s="40">
        <f t="shared" si="14"/>
        <v>2.0758559999999999</v>
      </c>
      <c r="N59" s="88">
        <f t="shared" si="12"/>
        <v>2.1</v>
      </c>
    </row>
    <row r="60" spans="2:14" s="36" customFormat="1" ht="174.95" customHeight="1" thickBot="1" x14ac:dyDescent="1.1000000000000001">
      <c r="B60" s="42">
        <v>54</v>
      </c>
      <c r="C60" s="556"/>
      <c r="D60" s="492" t="s">
        <v>972</v>
      </c>
      <c r="E60" s="493"/>
      <c r="F60" s="493"/>
      <c r="G60" s="168" t="s">
        <v>35</v>
      </c>
      <c r="H60" s="45">
        <v>0.94399999999999995</v>
      </c>
      <c r="I60" s="72">
        <v>1</v>
      </c>
      <c r="J60" s="70">
        <v>2237</v>
      </c>
      <c r="K60" s="70">
        <v>2117</v>
      </c>
      <c r="L60" s="46">
        <v>0</v>
      </c>
      <c r="M60" s="40">
        <f t="shared" si="14"/>
        <v>1.9984479999999998</v>
      </c>
      <c r="N60" s="88">
        <f t="shared" si="12"/>
        <v>2</v>
      </c>
    </row>
    <row r="61" spans="2:14" s="36" customFormat="1" ht="174.95" customHeight="1" thickBot="1" x14ac:dyDescent="1.1000000000000001">
      <c r="B61" s="67">
        <v>55</v>
      </c>
      <c r="C61" s="559"/>
      <c r="D61" s="492" t="s">
        <v>973</v>
      </c>
      <c r="E61" s="493"/>
      <c r="F61" s="493"/>
      <c r="G61" s="168" t="s">
        <v>35</v>
      </c>
      <c r="H61" s="45">
        <v>0.94399999999999995</v>
      </c>
      <c r="I61" s="72">
        <v>1</v>
      </c>
      <c r="J61" s="70">
        <v>2535</v>
      </c>
      <c r="K61" s="70">
        <v>2380</v>
      </c>
      <c r="L61" s="46">
        <v>0</v>
      </c>
      <c r="M61" s="40">
        <f t="shared" si="14"/>
        <v>2.2467199999999998</v>
      </c>
      <c r="N61" s="88">
        <f t="shared" si="12"/>
        <v>2.2000000000000002</v>
      </c>
    </row>
    <row r="62" spans="2:14" s="36" customFormat="1" ht="174.95" customHeight="1" thickBot="1" x14ac:dyDescent="1.1000000000000001">
      <c r="B62" s="67">
        <v>56</v>
      </c>
      <c r="C62" s="555" t="s">
        <v>974</v>
      </c>
      <c r="D62" s="492" t="s">
        <v>191</v>
      </c>
      <c r="E62" s="493"/>
      <c r="F62" s="493"/>
      <c r="G62" s="168" t="s">
        <v>100</v>
      </c>
      <c r="H62" s="45">
        <v>2.19</v>
      </c>
      <c r="I62" s="69">
        <v>2</v>
      </c>
      <c r="J62" s="70">
        <v>5486</v>
      </c>
      <c r="K62" s="70">
        <v>5486</v>
      </c>
      <c r="L62" s="46">
        <v>0</v>
      </c>
      <c r="M62" s="40">
        <f t="shared" si="14"/>
        <v>12.014340000000001</v>
      </c>
      <c r="N62" s="88">
        <f t="shared" si="12"/>
        <v>24</v>
      </c>
    </row>
    <row r="63" spans="2:14" s="36" customFormat="1" ht="174.95" customHeight="1" thickBot="1" x14ac:dyDescent="1.1000000000000001">
      <c r="B63" s="67">
        <v>57</v>
      </c>
      <c r="C63" s="556"/>
      <c r="D63" s="492" t="s">
        <v>952</v>
      </c>
      <c r="E63" s="493"/>
      <c r="F63" s="493"/>
      <c r="G63" s="168" t="s">
        <v>29</v>
      </c>
      <c r="H63" s="45">
        <v>1.284</v>
      </c>
      <c r="I63" s="72">
        <v>1</v>
      </c>
      <c r="J63" s="70">
        <v>1814</v>
      </c>
      <c r="K63" s="70">
        <v>1814</v>
      </c>
      <c r="L63" s="46">
        <v>0</v>
      </c>
      <c r="M63" s="40">
        <f t="shared" si="14"/>
        <v>2.3291759999999999</v>
      </c>
      <c r="N63" s="88">
        <f t="shared" si="12"/>
        <v>2.2999999999999998</v>
      </c>
    </row>
    <row r="64" spans="2:14" s="36" customFormat="1" ht="174.95" customHeight="1" thickBot="1" x14ac:dyDescent="1.1000000000000001">
      <c r="B64" s="42">
        <v>58</v>
      </c>
      <c r="C64" s="556"/>
      <c r="D64" s="492" t="s">
        <v>975</v>
      </c>
      <c r="E64" s="493"/>
      <c r="F64" s="493"/>
      <c r="G64" s="168" t="s">
        <v>97</v>
      </c>
      <c r="H64" s="45">
        <v>0.93400000000000005</v>
      </c>
      <c r="I64" s="72">
        <v>1</v>
      </c>
      <c r="J64" s="70">
        <v>1794</v>
      </c>
      <c r="K64" s="70">
        <v>1794</v>
      </c>
      <c r="L64" s="46">
        <v>0</v>
      </c>
      <c r="M64" s="40">
        <f t="shared" si="14"/>
        <v>1.6755960000000001</v>
      </c>
      <c r="N64" s="88">
        <f t="shared" si="12"/>
        <v>1.7</v>
      </c>
    </row>
    <row r="65" spans="2:18" s="36" customFormat="1" ht="174.95" customHeight="1" thickBot="1" x14ac:dyDescent="1.1000000000000001">
      <c r="B65" s="67">
        <v>59</v>
      </c>
      <c r="C65" s="556"/>
      <c r="D65" s="492" t="s">
        <v>976</v>
      </c>
      <c r="E65" s="493"/>
      <c r="F65" s="493"/>
      <c r="G65" s="168" t="s">
        <v>97</v>
      </c>
      <c r="H65" s="45">
        <v>0.93400000000000005</v>
      </c>
      <c r="I65" s="72">
        <v>2</v>
      </c>
      <c r="J65" s="70">
        <v>3124</v>
      </c>
      <c r="K65" s="70">
        <v>2987</v>
      </c>
      <c r="L65" s="46">
        <v>0</v>
      </c>
      <c r="M65" s="40">
        <f t="shared" si="14"/>
        <v>2.7898580000000002</v>
      </c>
      <c r="N65" s="88">
        <f t="shared" si="12"/>
        <v>5.6</v>
      </c>
    </row>
    <row r="66" spans="2:18" s="36" customFormat="1" ht="174.95" customHeight="1" thickBot="1" x14ac:dyDescent="1.1000000000000001">
      <c r="B66" s="67">
        <v>60</v>
      </c>
      <c r="C66" s="555" t="s">
        <v>977</v>
      </c>
      <c r="D66" s="492" t="s">
        <v>191</v>
      </c>
      <c r="E66" s="493"/>
      <c r="F66" s="493"/>
      <c r="G66" s="168" t="s">
        <v>100</v>
      </c>
      <c r="H66" s="45">
        <v>2.19</v>
      </c>
      <c r="I66" s="69">
        <v>2</v>
      </c>
      <c r="J66" s="70">
        <v>5486</v>
      </c>
      <c r="K66" s="70">
        <v>5486</v>
      </c>
      <c r="L66" s="46">
        <v>0</v>
      </c>
      <c r="M66" s="40">
        <f t="shared" si="14"/>
        <v>12.014340000000001</v>
      </c>
      <c r="N66" s="88">
        <f t="shared" si="12"/>
        <v>24</v>
      </c>
    </row>
    <row r="67" spans="2:18" s="36" customFormat="1" ht="174.95" customHeight="1" thickBot="1" x14ac:dyDescent="1.1000000000000001">
      <c r="B67" s="67">
        <v>61</v>
      </c>
      <c r="C67" s="556"/>
      <c r="D67" s="492" t="s">
        <v>978</v>
      </c>
      <c r="E67" s="493"/>
      <c r="F67" s="493"/>
      <c r="G67" s="168" t="s">
        <v>29</v>
      </c>
      <c r="H67" s="45">
        <v>1.284</v>
      </c>
      <c r="I67" s="72">
        <v>1</v>
      </c>
      <c r="J67" s="70">
        <v>1814</v>
      </c>
      <c r="K67" s="70">
        <v>1814</v>
      </c>
      <c r="L67" s="46">
        <v>0</v>
      </c>
      <c r="M67" s="40">
        <f t="shared" si="14"/>
        <v>2.3291759999999999</v>
      </c>
      <c r="N67" s="88">
        <f t="shared" si="12"/>
        <v>2.2999999999999998</v>
      </c>
    </row>
    <row r="68" spans="2:18" s="36" customFormat="1" ht="174.95" customHeight="1" thickBot="1" x14ac:dyDescent="1.1000000000000001">
      <c r="B68" s="42">
        <v>62</v>
      </c>
      <c r="C68" s="556"/>
      <c r="D68" s="492" t="s">
        <v>979</v>
      </c>
      <c r="E68" s="493"/>
      <c r="F68" s="493"/>
      <c r="G68" s="168" t="s">
        <v>97</v>
      </c>
      <c r="H68" s="45">
        <v>0.93400000000000005</v>
      </c>
      <c r="I68" s="72">
        <v>1</v>
      </c>
      <c r="J68" s="70">
        <v>1794</v>
      </c>
      <c r="K68" s="70">
        <v>1794</v>
      </c>
      <c r="L68" s="46">
        <v>0</v>
      </c>
      <c r="M68" s="40">
        <f t="shared" si="14"/>
        <v>1.6755960000000001</v>
      </c>
      <c r="N68" s="88">
        <f t="shared" si="12"/>
        <v>1.7</v>
      </c>
    </row>
    <row r="69" spans="2:18" s="36" customFormat="1" ht="174.95" customHeight="1" thickBot="1" x14ac:dyDescent="1.1000000000000001">
      <c r="B69" s="67">
        <v>63</v>
      </c>
      <c r="C69" s="556"/>
      <c r="D69" s="492" t="s">
        <v>980</v>
      </c>
      <c r="E69" s="493"/>
      <c r="F69" s="493"/>
      <c r="G69" s="168" t="s">
        <v>97</v>
      </c>
      <c r="H69" s="45">
        <v>0.93400000000000005</v>
      </c>
      <c r="I69" s="72">
        <v>2</v>
      </c>
      <c r="J69" s="70">
        <v>3124</v>
      </c>
      <c r="K69" s="70">
        <v>2987</v>
      </c>
      <c r="L69" s="46">
        <v>0</v>
      </c>
      <c r="M69" s="40">
        <f t="shared" si="14"/>
        <v>2.7898580000000002</v>
      </c>
      <c r="N69" s="88">
        <f t="shared" si="12"/>
        <v>5.6</v>
      </c>
    </row>
    <row r="70" spans="2:18" s="36" customFormat="1" ht="174.95" customHeight="1" thickBot="1" x14ac:dyDescent="1.1000000000000001">
      <c r="B70" s="67">
        <v>64</v>
      </c>
      <c r="C70" s="555" t="s">
        <v>981</v>
      </c>
      <c r="D70" s="492" t="s">
        <v>191</v>
      </c>
      <c r="E70" s="493"/>
      <c r="F70" s="493"/>
      <c r="G70" s="168" t="s">
        <v>100</v>
      </c>
      <c r="H70" s="45">
        <v>2.19</v>
      </c>
      <c r="I70" s="69">
        <v>2</v>
      </c>
      <c r="J70" s="70">
        <v>5486</v>
      </c>
      <c r="K70" s="70">
        <v>5486</v>
      </c>
      <c r="L70" s="46">
        <v>0</v>
      </c>
      <c r="M70" s="40">
        <f t="shared" si="14"/>
        <v>12.014340000000001</v>
      </c>
      <c r="N70" s="88">
        <f t="shared" si="12"/>
        <v>24</v>
      </c>
    </row>
    <row r="71" spans="2:18" s="36" customFormat="1" ht="174.95" customHeight="1" thickBot="1" x14ac:dyDescent="1.1000000000000001">
      <c r="B71" s="67">
        <v>65</v>
      </c>
      <c r="C71" s="556"/>
      <c r="D71" s="492" t="s">
        <v>978</v>
      </c>
      <c r="E71" s="493"/>
      <c r="F71" s="493"/>
      <c r="G71" s="168" t="s">
        <v>29</v>
      </c>
      <c r="H71" s="45">
        <v>1.284</v>
      </c>
      <c r="I71" s="72">
        <v>1</v>
      </c>
      <c r="J71" s="70">
        <v>1814</v>
      </c>
      <c r="K71" s="70">
        <v>1814</v>
      </c>
      <c r="L71" s="46">
        <v>0</v>
      </c>
      <c r="M71" s="40">
        <f t="shared" si="14"/>
        <v>2.3291759999999999</v>
      </c>
      <c r="N71" s="88">
        <f t="shared" si="12"/>
        <v>2.2999999999999998</v>
      </c>
    </row>
    <row r="72" spans="2:18" s="36" customFormat="1" ht="174.95" customHeight="1" thickBot="1" x14ac:dyDescent="1.1000000000000001">
      <c r="B72" s="42">
        <v>66</v>
      </c>
      <c r="C72" s="556"/>
      <c r="D72" s="492" t="s">
        <v>982</v>
      </c>
      <c r="E72" s="493"/>
      <c r="F72" s="493"/>
      <c r="G72" s="168" t="s">
        <v>97</v>
      </c>
      <c r="H72" s="45">
        <v>0.93400000000000005</v>
      </c>
      <c r="I72" s="72">
        <v>1</v>
      </c>
      <c r="J72" s="70">
        <v>1794</v>
      </c>
      <c r="K72" s="70">
        <v>1794</v>
      </c>
      <c r="L72" s="46">
        <v>0</v>
      </c>
      <c r="M72" s="40">
        <f t="shared" si="14"/>
        <v>1.6755960000000001</v>
      </c>
      <c r="N72" s="88">
        <f t="shared" si="12"/>
        <v>1.7</v>
      </c>
    </row>
    <row r="73" spans="2:18" s="36" customFormat="1" ht="174.95" customHeight="1" thickBot="1" x14ac:dyDescent="1.1000000000000001">
      <c r="B73" s="67">
        <v>67</v>
      </c>
      <c r="C73" s="556"/>
      <c r="D73" s="492" t="s">
        <v>983</v>
      </c>
      <c r="E73" s="493"/>
      <c r="F73" s="493"/>
      <c r="G73" s="168" t="s">
        <v>97</v>
      </c>
      <c r="H73" s="45">
        <v>0.93400000000000005</v>
      </c>
      <c r="I73" s="72">
        <v>2</v>
      </c>
      <c r="J73" s="70">
        <v>3124</v>
      </c>
      <c r="K73" s="70">
        <v>2987</v>
      </c>
      <c r="L73" s="46">
        <v>0</v>
      </c>
      <c r="M73" s="40">
        <f t="shared" si="14"/>
        <v>2.7898580000000002</v>
      </c>
      <c r="N73" s="88">
        <f t="shared" si="12"/>
        <v>5.6</v>
      </c>
    </row>
    <row r="74" spans="2:18" s="50" customFormat="1" ht="156" customHeight="1" thickBot="1" x14ac:dyDescent="1.1000000000000001">
      <c r="B74" s="458" t="s">
        <v>30</v>
      </c>
      <c r="C74" s="459"/>
      <c r="D74" s="459"/>
      <c r="E74" s="459"/>
      <c r="F74" s="459"/>
      <c r="G74" s="459"/>
      <c r="H74" s="459"/>
      <c r="I74" s="459"/>
      <c r="J74" s="459"/>
      <c r="K74" s="459"/>
      <c r="L74" s="459"/>
      <c r="M74" s="460"/>
      <c r="N74" s="95">
        <f>SUM(N7:N73)</f>
        <v>419.2000000000001</v>
      </c>
    </row>
    <row r="75" spans="2:18" s="50" customFormat="1" ht="146.25" customHeight="1" thickBot="1" x14ac:dyDescent="1.1000000000000001">
      <c r="B75" s="513" t="s">
        <v>53</v>
      </c>
      <c r="C75" s="513"/>
      <c r="D75" s="513"/>
      <c r="E75" s="513"/>
      <c r="F75" s="513"/>
      <c r="G75" s="513"/>
      <c r="H75" s="513"/>
      <c r="I75" s="513"/>
      <c r="J75" s="513"/>
      <c r="K75" s="513"/>
      <c r="L75" s="513"/>
      <c r="M75" s="513"/>
      <c r="N75" s="88">
        <f>N74*2</f>
        <v>838.4000000000002</v>
      </c>
    </row>
    <row r="76" spans="2:18" s="167" customFormat="1" ht="174.95" customHeight="1" x14ac:dyDescent="0.25">
      <c r="B76" s="422" t="s">
        <v>320</v>
      </c>
      <c r="C76" s="422"/>
      <c r="D76" s="422"/>
      <c r="E76" s="422"/>
      <c r="F76" s="422"/>
      <c r="G76" s="422"/>
      <c r="H76" s="422"/>
      <c r="I76" s="422" t="s">
        <v>319</v>
      </c>
      <c r="J76" s="422"/>
      <c r="K76" s="422"/>
      <c r="L76" s="422"/>
      <c r="M76" s="422"/>
      <c r="N76" s="422"/>
    </row>
    <row r="77" spans="2:18" s="51" customFormat="1" ht="349.5" customHeight="1" thickBot="1" x14ac:dyDescent="1.1499999999999999">
      <c r="B77" s="423"/>
      <c r="C77" s="423"/>
      <c r="D77" s="423"/>
      <c r="E77" s="423"/>
      <c r="F77" s="423"/>
      <c r="G77" s="423"/>
      <c r="H77" s="423"/>
      <c r="I77" s="423"/>
      <c r="J77" s="423"/>
      <c r="K77" s="423"/>
      <c r="L77" s="423"/>
      <c r="M77" s="423"/>
      <c r="N77" s="423"/>
    </row>
    <row r="78" spans="2:18" s="58" customFormat="1" ht="174.95" customHeight="1" thickBot="1" x14ac:dyDescent="1.1499999999999999">
      <c r="B78" s="53" t="s">
        <v>45</v>
      </c>
      <c r="C78" s="54"/>
      <c r="D78" s="54"/>
      <c r="E78" s="54"/>
      <c r="F78" s="54"/>
      <c r="G78" s="54"/>
      <c r="H78" s="54"/>
      <c r="I78" s="54"/>
      <c r="J78" s="54"/>
      <c r="K78" s="54"/>
      <c r="L78" s="54"/>
      <c r="M78" s="54"/>
      <c r="N78" s="55"/>
      <c r="O78" s="56"/>
      <c r="P78" s="68"/>
      <c r="Q78" s="35"/>
      <c r="R78" s="35"/>
    </row>
    <row r="79" spans="2:18" s="51" customFormat="1" ht="174.95" customHeight="1" x14ac:dyDescent="1.1000000000000001"/>
  </sheetData>
  <mergeCells count="91">
    <mergeCell ref="B76:H77"/>
    <mergeCell ref="I76:N77"/>
    <mergeCell ref="B75:M75"/>
    <mergeCell ref="C70:C73"/>
    <mergeCell ref="D70:F70"/>
    <mergeCell ref="D71:F71"/>
    <mergeCell ref="D72:F72"/>
    <mergeCell ref="D73:F73"/>
    <mergeCell ref="B74:M74"/>
    <mergeCell ref="C62:C65"/>
    <mergeCell ref="D62:F62"/>
    <mergeCell ref="D63:F63"/>
    <mergeCell ref="D64:F64"/>
    <mergeCell ref="D65:F65"/>
    <mergeCell ref="C66:C69"/>
    <mergeCell ref="D66:F66"/>
    <mergeCell ref="D67:F67"/>
    <mergeCell ref="D68:F68"/>
    <mergeCell ref="D69:F69"/>
    <mergeCell ref="D56:F56"/>
    <mergeCell ref="C57:C61"/>
    <mergeCell ref="D57:F57"/>
    <mergeCell ref="D58:F58"/>
    <mergeCell ref="D59:F59"/>
    <mergeCell ref="D60:F60"/>
    <mergeCell ref="D61:F61"/>
    <mergeCell ref="C52:C56"/>
    <mergeCell ref="D52:F52"/>
    <mergeCell ref="D53:F53"/>
    <mergeCell ref="D54:F54"/>
    <mergeCell ref="D55:F55"/>
    <mergeCell ref="C48:C51"/>
    <mergeCell ref="D48:F48"/>
    <mergeCell ref="D49:F49"/>
    <mergeCell ref="D50:F50"/>
    <mergeCell ref="D51:F51"/>
    <mergeCell ref="C43:C47"/>
    <mergeCell ref="D43:F43"/>
    <mergeCell ref="D44:F44"/>
    <mergeCell ref="D45:F45"/>
    <mergeCell ref="D46:F46"/>
    <mergeCell ref="D47:F47"/>
    <mergeCell ref="C35:C38"/>
    <mergeCell ref="D35:F35"/>
    <mergeCell ref="D36:F36"/>
    <mergeCell ref="D37:F37"/>
    <mergeCell ref="D38:F38"/>
    <mergeCell ref="C39:C42"/>
    <mergeCell ref="D39:F39"/>
    <mergeCell ref="D40:F40"/>
    <mergeCell ref="D41:F41"/>
    <mergeCell ref="D42:F42"/>
    <mergeCell ref="C29:F29"/>
    <mergeCell ref="C30:F30"/>
    <mergeCell ref="C31:C34"/>
    <mergeCell ref="D31:F31"/>
    <mergeCell ref="D32:F32"/>
    <mergeCell ref="D33:F33"/>
    <mergeCell ref="D34:F34"/>
    <mergeCell ref="C28:F28"/>
    <mergeCell ref="C15:C18"/>
    <mergeCell ref="D15:F15"/>
    <mergeCell ref="D16:F16"/>
    <mergeCell ref="D17:F17"/>
    <mergeCell ref="D18:F18"/>
    <mergeCell ref="C19:C22"/>
    <mergeCell ref="D19:F19"/>
    <mergeCell ref="D20:F20"/>
    <mergeCell ref="D21:F21"/>
    <mergeCell ref="D22:F22"/>
    <mergeCell ref="C23:G23"/>
    <mergeCell ref="C24:G24"/>
    <mergeCell ref="C25:F25"/>
    <mergeCell ref="C26:F26"/>
    <mergeCell ref="C27:F27"/>
    <mergeCell ref="C7:C10"/>
    <mergeCell ref="D7:F7"/>
    <mergeCell ref="D8:F8"/>
    <mergeCell ref="D9:F9"/>
    <mergeCell ref="D10:F10"/>
    <mergeCell ref="C11:C14"/>
    <mergeCell ref="D11:F11"/>
    <mergeCell ref="D12:F12"/>
    <mergeCell ref="D13:F13"/>
    <mergeCell ref="D14:F14"/>
    <mergeCell ref="C6:G6"/>
    <mergeCell ref="B2:F3"/>
    <mergeCell ref="G2:K3"/>
    <mergeCell ref="L2:N3"/>
    <mergeCell ref="B4:N4"/>
    <mergeCell ref="B5:N5"/>
  </mergeCells>
  <printOptions horizontalCentered="1"/>
  <pageMargins left="0.25" right="0.25" top="1" bottom="1" header="0.5" footer="0.255"/>
  <pageSetup paperSize="9" scale="10" orientation="portrait" r:id="rId1"/>
  <rowBreaks count="1" manualBreakCount="1">
    <brk id="38" max="14" man="1"/>
  </rowBreaks>
  <drawing r:id="rId2"/>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9" tint="-0.499984740745262"/>
    <pageSetUpPr fitToPage="1"/>
  </sheetPr>
  <dimension ref="B1:M35"/>
  <sheetViews>
    <sheetView rightToLeft="1" view="pageBreakPreview" zoomScale="70" zoomScaleNormal="85" zoomScaleSheetLayoutView="70" workbookViewId="0">
      <selection activeCell="E28" sqref="E28:H29"/>
    </sheetView>
  </sheetViews>
  <sheetFormatPr defaultRowHeight="15" x14ac:dyDescent="0.25"/>
  <cols>
    <col min="1" max="1" width="4.85546875" customWidth="1"/>
    <col min="4" max="4" width="11.85546875" customWidth="1"/>
    <col min="5" max="5" width="24" customWidth="1"/>
    <col min="7" max="7" width="20.140625" customWidth="1"/>
    <col min="8" max="8" width="18.7109375" customWidth="1"/>
    <col min="9" max="9" width="16.285156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920</v>
      </c>
      <c r="G11" s="323"/>
      <c r="H11" s="323"/>
      <c r="I11" s="324"/>
      <c r="J11" s="331" t="s">
        <v>929</v>
      </c>
      <c r="K11" s="332"/>
      <c r="L11" s="332"/>
      <c r="M11" s="333"/>
    </row>
    <row r="12" spans="2:13" ht="15.75" customHeight="1" x14ac:dyDescent="0.25">
      <c r="B12" s="325"/>
      <c r="C12" s="326"/>
      <c r="D12" s="326"/>
      <c r="E12" s="327"/>
      <c r="F12" s="325"/>
      <c r="G12" s="326"/>
      <c r="H12" s="326"/>
      <c r="I12" s="327"/>
      <c r="J12" s="334"/>
      <c r="K12" s="335"/>
      <c r="L12" s="335"/>
      <c r="M12" s="336"/>
    </row>
    <row r="13" spans="2:13" ht="25.5" customHeight="1" thickBot="1" x14ac:dyDescent="0.3">
      <c r="B13" s="328"/>
      <c r="C13" s="329"/>
      <c r="D13" s="329"/>
      <c r="E13" s="330"/>
      <c r="F13" s="328"/>
      <c r="G13" s="329"/>
      <c r="H13" s="329"/>
      <c r="I13" s="330"/>
      <c r="J13" s="337"/>
      <c r="K13" s="338"/>
      <c r="L13" s="338"/>
      <c r="M13" s="339"/>
    </row>
    <row r="14" spans="2:13" ht="15" customHeight="1" x14ac:dyDescent="0.25">
      <c r="B14" s="322" t="s">
        <v>6</v>
      </c>
      <c r="C14" s="323"/>
      <c r="D14" s="323"/>
      <c r="E14" s="324"/>
      <c r="F14" s="322" t="s">
        <v>7</v>
      </c>
      <c r="G14" s="323"/>
      <c r="H14" s="323"/>
      <c r="I14" s="324"/>
      <c r="J14" s="322" t="s">
        <v>545</v>
      </c>
      <c r="K14" s="323"/>
      <c r="L14" s="323"/>
      <c r="M14" s="324"/>
    </row>
    <row r="15" spans="2:13" ht="15" customHeight="1" x14ac:dyDescent="0.25">
      <c r="B15" s="325"/>
      <c r="C15" s="326"/>
      <c r="D15" s="326"/>
      <c r="E15" s="327"/>
      <c r="F15" s="325"/>
      <c r="G15" s="326"/>
      <c r="H15" s="326"/>
      <c r="I15" s="327"/>
      <c r="J15" s="325"/>
      <c r="K15" s="326"/>
      <c r="L15" s="326"/>
      <c r="M15" s="327"/>
    </row>
    <row r="16" spans="2:13" ht="19.5" customHeight="1" thickBot="1" x14ac:dyDescent="0.3">
      <c r="B16" s="328"/>
      <c r="C16" s="329"/>
      <c r="D16" s="329"/>
      <c r="E16" s="330"/>
      <c r="F16" s="328"/>
      <c r="G16" s="329"/>
      <c r="H16" s="329"/>
      <c r="I16" s="330"/>
      <c r="J16" s="328"/>
      <c r="K16" s="329"/>
      <c r="L16" s="329"/>
      <c r="M16" s="330"/>
    </row>
    <row r="17" spans="2:13" ht="15" customHeight="1" x14ac:dyDescent="0.25">
      <c r="B17" s="287" t="s">
        <v>833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924</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52.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835</v>
      </c>
      <c r="F28" s="316"/>
      <c r="G28" s="316"/>
      <c r="H28" s="313"/>
      <c r="I28" s="318" t="s">
        <v>921</v>
      </c>
      <c r="J28" s="319"/>
      <c r="K28" s="312" t="s">
        <v>16</v>
      </c>
      <c r="L28" s="316"/>
      <c r="M28" s="313"/>
    </row>
    <row r="29" spans="2:13" ht="49.5" customHeight="1" thickBot="1" x14ac:dyDescent="0.3">
      <c r="B29" s="311"/>
      <c r="C29" s="314"/>
      <c r="D29" s="315"/>
      <c r="E29" s="314"/>
      <c r="F29" s="317"/>
      <c r="G29" s="317"/>
      <c r="H29" s="315"/>
      <c r="I29" s="320"/>
      <c r="J29" s="321"/>
      <c r="K29" s="314"/>
      <c r="L29" s="317"/>
      <c r="M29" s="315"/>
    </row>
    <row r="30" spans="2:13" ht="36" customHeight="1" thickBot="1" x14ac:dyDescent="0.3">
      <c r="B30" s="284"/>
      <c r="C30" s="285"/>
      <c r="D30" s="285"/>
      <c r="E30" s="285"/>
      <c r="F30" s="285"/>
      <c r="G30" s="285"/>
      <c r="H30" s="285"/>
      <c r="I30" s="285"/>
      <c r="J30" s="285"/>
      <c r="K30" s="285"/>
      <c r="L30" s="285"/>
      <c r="M30" s="286"/>
    </row>
    <row r="31" spans="2:13" ht="18.75" customHeight="1" x14ac:dyDescent="0.25">
      <c r="B31" s="272" t="s">
        <v>17</v>
      </c>
      <c r="C31" s="273"/>
      <c r="D31" s="273"/>
      <c r="E31" s="274"/>
      <c r="F31" s="272" t="s">
        <v>18</v>
      </c>
      <c r="G31" s="273"/>
      <c r="H31" s="273"/>
      <c r="I31" s="274"/>
      <c r="J31" s="272" t="s">
        <v>19</v>
      </c>
      <c r="K31" s="273"/>
      <c r="L31" s="273"/>
      <c r="M31" s="274"/>
    </row>
    <row r="32" spans="2:13" ht="29.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18" customFormat="1" ht="22.5" customHeight="1" thickBot="1" x14ac:dyDescent="0.3">
      <c r="B35" s="269" t="s">
        <v>61</v>
      </c>
      <c r="C35" s="270"/>
      <c r="D35" s="270"/>
      <c r="E35" s="270"/>
      <c r="F35" s="270"/>
      <c r="G35" s="270"/>
      <c r="H35" s="270"/>
      <c r="I35" s="270"/>
      <c r="J35" s="270"/>
      <c r="K35" s="270"/>
      <c r="L35" s="270"/>
      <c r="M35" s="271"/>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25" top="0.75" bottom="0.75" header="0.3" footer="0.3"/>
  <pageSetup paperSize="9" scale="56" orientation="portrait" r:id="rId1"/>
  <colBreaks count="1" manualBreakCount="1">
    <brk id="13" max="1048575" man="1"/>
  </colBreaks>
  <drawing r:id="rId2"/>
  <legacyDrawing r:id="rId3"/>
  <oleObjects>
    <mc:AlternateContent xmlns:mc="http://schemas.openxmlformats.org/markup-compatibility/2006">
      <mc:Choice Requires="x14">
        <oleObject progId="PBrush" shapeId="1263622" r:id="rId4">
          <objectPr defaultSize="0" autoPict="0" r:id="rId5">
            <anchor moveWithCells="1" sizeWithCells="1">
              <from>
                <xdr:col>1</xdr:col>
                <xdr:colOff>95250</xdr:colOff>
                <xdr:row>3</xdr:row>
                <xdr:rowOff>85725</xdr:rowOff>
              </from>
              <to>
                <xdr:col>2</xdr:col>
                <xdr:colOff>447675</xdr:colOff>
                <xdr:row>7</xdr:row>
                <xdr:rowOff>9525</xdr:rowOff>
              </to>
            </anchor>
          </objectPr>
        </oleObject>
      </mc:Choice>
      <mc:Fallback>
        <oleObject progId="PBrush" shapeId="1263622" r:id="rId4"/>
      </mc:Fallback>
    </mc:AlternateContent>
  </oleObjects>
  <mc:AlternateContent xmlns:mc="http://schemas.openxmlformats.org/markup-compatibility/2006">
    <mc:Choice Requires="x14">
      <controls>
        <mc:AlternateContent xmlns:mc="http://schemas.openxmlformats.org/markup-compatibility/2006">
          <mc:Choice Requires="x14">
            <control shapeId="1263617" r:id="rId6" name="Check Box 1">
              <controlPr defaultSize="0" autoFill="0" autoLine="0" autoPict="0">
                <anchor moveWithCells="1">
                  <from>
                    <xdr:col>3</xdr:col>
                    <xdr:colOff>381000</xdr:colOff>
                    <xdr:row>35</xdr:row>
                    <xdr:rowOff>0</xdr:rowOff>
                  </from>
                  <to>
                    <xdr:col>4</xdr:col>
                    <xdr:colOff>419100</xdr:colOff>
                    <xdr:row>36</xdr:row>
                    <xdr:rowOff>38100</xdr:rowOff>
                  </to>
                </anchor>
              </controlPr>
            </control>
          </mc:Choice>
        </mc:AlternateContent>
        <mc:AlternateContent xmlns:mc="http://schemas.openxmlformats.org/markup-compatibility/2006">
          <mc:Choice Requires="x14">
            <control shapeId="1263618" r:id="rId7" name="Check Box 2">
              <controlPr defaultSize="0" autoFill="0" autoLine="0" autoPict="0">
                <anchor moveWithCells="1">
                  <from>
                    <xdr:col>6</xdr:col>
                    <xdr:colOff>180975</xdr:colOff>
                    <xdr:row>35</xdr:row>
                    <xdr:rowOff>0</xdr:rowOff>
                  </from>
                  <to>
                    <xdr:col>6</xdr:col>
                    <xdr:colOff>1009650</xdr:colOff>
                    <xdr:row>36</xdr:row>
                    <xdr:rowOff>9525</xdr:rowOff>
                  </to>
                </anchor>
              </controlPr>
            </control>
          </mc:Choice>
        </mc:AlternateContent>
        <mc:AlternateContent xmlns:mc="http://schemas.openxmlformats.org/markup-compatibility/2006">
          <mc:Choice Requires="x14">
            <control shapeId="1263619"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1263620" r:id="rId9" name="Check Box 4">
              <controlPr defaultSize="0" autoFill="0" autoLine="0" autoPict="0">
                <anchor moveWithCells="1">
                  <from>
                    <xdr:col>10</xdr:col>
                    <xdr:colOff>381000</xdr:colOff>
                    <xdr:row>35</xdr:row>
                    <xdr:rowOff>0</xdr:rowOff>
                  </from>
                  <to>
                    <xdr:col>11</xdr:col>
                    <xdr:colOff>609600</xdr:colOff>
                    <xdr:row>36</xdr:row>
                    <xdr:rowOff>38100</xdr:rowOff>
                  </to>
                </anchor>
              </controlPr>
            </control>
          </mc:Choice>
        </mc:AlternateContent>
        <mc:AlternateContent xmlns:mc="http://schemas.openxmlformats.org/markup-compatibility/2006">
          <mc:Choice Requires="x14">
            <control shapeId="1263621" r:id="rId10" name="Check Box 5">
              <controlPr defaultSize="0" autoFill="0" autoLine="0" autoPict="0">
                <anchor moveWithCells="1">
                  <from>
                    <xdr:col>11</xdr:col>
                    <xdr:colOff>552450</xdr:colOff>
                    <xdr:row>35</xdr:row>
                    <xdr:rowOff>0</xdr:rowOff>
                  </from>
                  <to>
                    <xdr:col>12</xdr:col>
                    <xdr:colOff>628650</xdr:colOff>
                    <xdr:row>36</xdr:row>
                    <xdr:rowOff>38100</xdr:rowOff>
                  </to>
                </anchor>
              </controlPr>
            </control>
          </mc:Choice>
        </mc:AlternateContent>
        <mc:AlternateContent xmlns:mc="http://schemas.openxmlformats.org/markup-compatibility/2006">
          <mc:Choice Requires="x14">
            <control shapeId="1263623" r:id="rId11" name="Check Box 7">
              <controlPr defaultSize="0" autoFill="0" autoLine="0" autoPict="0">
                <anchor moveWithCells="1">
                  <from>
                    <xdr:col>2</xdr:col>
                    <xdr:colOff>476250</xdr:colOff>
                    <xdr:row>34</xdr:row>
                    <xdr:rowOff>47625</xdr:rowOff>
                  </from>
                  <to>
                    <xdr:col>3</xdr:col>
                    <xdr:colOff>180975</xdr:colOff>
                    <xdr:row>34</xdr:row>
                    <xdr:rowOff>247650</xdr:rowOff>
                  </to>
                </anchor>
              </controlPr>
            </control>
          </mc:Choice>
        </mc:AlternateContent>
        <mc:AlternateContent xmlns:mc="http://schemas.openxmlformats.org/markup-compatibility/2006">
          <mc:Choice Requires="x14">
            <control shapeId="1263624" r:id="rId12" name="Check Box 8">
              <controlPr defaultSize="0" autoFill="0" autoLine="0" autoPict="0">
                <anchor moveWithCells="1">
                  <from>
                    <xdr:col>4</xdr:col>
                    <xdr:colOff>400050</xdr:colOff>
                    <xdr:row>34</xdr:row>
                    <xdr:rowOff>57150</xdr:rowOff>
                  </from>
                  <to>
                    <xdr:col>4</xdr:col>
                    <xdr:colOff>657225</xdr:colOff>
                    <xdr:row>34</xdr:row>
                    <xdr:rowOff>247650</xdr:rowOff>
                  </to>
                </anchor>
              </controlPr>
            </control>
          </mc:Choice>
        </mc:AlternateContent>
        <mc:AlternateContent xmlns:mc="http://schemas.openxmlformats.org/markup-compatibility/2006">
          <mc:Choice Requires="x14">
            <control shapeId="1263625" r:id="rId13" name="Check Box 9">
              <controlPr defaultSize="0" autoFill="0" autoLine="0" autoPict="0">
                <anchor moveWithCells="1">
                  <from>
                    <xdr:col>7</xdr:col>
                    <xdr:colOff>1104900</xdr:colOff>
                    <xdr:row>34</xdr:row>
                    <xdr:rowOff>57150</xdr:rowOff>
                  </from>
                  <to>
                    <xdr:col>8</xdr:col>
                    <xdr:colOff>85725</xdr:colOff>
                    <xdr:row>34</xdr:row>
                    <xdr:rowOff>228600</xdr:rowOff>
                  </to>
                </anchor>
              </controlPr>
            </control>
          </mc:Choice>
        </mc:AlternateContent>
        <mc:AlternateContent xmlns:mc="http://schemas.openxmlformats.org/markup-compatibility/2006">
          <mc:Choice Requires="x14">
            <control shapeId="1263626" r:id="rId14" name="Check Box 10">
              <controlPr defaultSize="0" autoFill="0" autoLine="0" autoPict="0">
                <anchor moveWithCells="1">
                  <from>
                    <xdr:col>6</xdr:col>
                    <xdr:colOff>457200</xdr:colOff>
                    <xdr:row>34</xdr:row>
                    <xdr:rowOff>66675</xdr:rowOff>
                  </from>
                  <to>
                    <xdr:col>6</xdr:col>
                    <xdr:colOff>657225</xdr:colOff>
                    <xdr:row>34</xdr:row>
                    <xdr:rowOff>276225</xdr:rowOff>
                  </to>
                </anchor>
              </controlPr>
            </control>
          </mc:Choice>
        </mc:AlternateContent>
        <mc:AlternateContent xmlns:mc="http://schemas.openxmlformats.org/markup-compatibility/2006">
          <mc:Choice Requires="x14">
            <control shapeId="1263627" r:id="rId15" name="Check Box 11">
              <controlPr defaultSize="0" autoFill="0" autoLine="0" autoPict="0">
                <anchor moveWithCells="1">
                  <from>
                    <xdr:col>9</xdr:col>
                    <xdr:colOff>409575</xdr:colOff>
                    <xdr:row>34</xdr:row>
                    <xdr:rowOff>66675</xdr:rowOff>
                  </from>
                  <to>
                    <xdr:col>10</xdr:col>
                    <xdr:colOff>228600</xdr:colOff>
                    <xdr:row>34</xdr:row>
                    <xdr:rowOff>228600</xdr:rowOff>
                  </to>
                </anchor>
              </controlPr>
            </control>
          </mc:Choice>
        </mc:AlternateContent>
      </controls>
    </mc:Choice>
  </mc:AlternateContent>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9" tint="-0.499984740745262"/>
    <pageSetUpPr fitToPage="1"/>
  </sheetPr>
  <dimension ref="B1:P39"/>
  <sheetViews>
    <sheetView rightToLeft="1" view="pageBreakPreview" zoomScale="85" zoomScaleNormal="85" zoomScaleSheetLayoutView="85" workbookViewId="0">
      <selection activeCell="B20" sqref="B20:M24"/>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919</v>
      </c>
      <c r="G11" s="332"/>
      <c r="H11" s="332"/>
      <c r="I11" s="333"/>
      <c r="J11" s="331" t="s">
        <v>916</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541</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6" ht="15" customHeight="1" x14ac:dyDescent="0.25">
      <c r="B17" s="385" t="s">
        <v>830</v>
      </c>
      <c r="C17" s="386"/>
      <c r="D17" s="386"/>
      <c r="E17" s="386"/>
      <c r="F17" s="386"/>
      <c r="G17" s="386"/>
      <c r="H17" s="386"/>
      <c r="I17" s="386"/>
      <c r="J17" s="386"/>
      <c r="K17" s="386"/>
      <c r="L17" s="386"/>
      <c r="M17" s="387"/>
    </row>
    <row r="18" spans="2:16" ht="15" customHeight="1" x14ac:dyDescent="0.25">
      <c r="B18" s="388"/>
      <c r="C18" s="389"/>
      <c r="D18" s="389"/>
      <c r="E18" s="389"/>
      <c r="F18" s="389"/>
      <c r="G18" s="389"/>
      <c r="H18" s="389"/>
      <c r="I18" s="389"/>
      <c r="J18" s="389"/>
      <c r="K18" s="389"/>
      <c r="L18" s="389"/>
      <c r="M18" s="390"/>
    </row>
    <row r="19" spans="2:16" ht="41.25" customHeight="1" thickBot="1" x14ac:dyDescent="0.3">
      <c r="B19" s="388"/>
      <c r="C19" s="389"/>
      <c r="D19" s="389"/>
      <c r="E19" s="389"/>
      <c r="F19" s="389"/>
      <c r="G19" s="389"/>
      <c r="H19" s="389"/>
      <c r="I19" s="389"/>
      <c r="J19" s="389"/>
      <c r="K19" s="389"/>
      <c r="L19" s="389"/>
      <c r="M19" s="390"/>
    </row>
    <row r="20" spans="2:16" ht="15" customHeight="1" x14ac:dyDescent="0.25">
      <c r="B20" s="391" t="s">
        <v>923</v>
      </c>
      <c r="C20" s="392"/>
      <c r="D20" s="392"/>
      <c r="E20" s="392"/>
      <c r="F20" s="392"/>
      <c r="G20" s="392"/>
      <c r="H20" s="392"/>
      <c r="I20" s="392"/>
      <c r="J20" s="392"/>
      <c r="K20" s="392"/>
      <c r="L20" s="392"/>
      <c r="M20" s="393"/>
    </row>
    <row r="21" spans="2:16" ht="15" customHeight="1" x14ac:dyDescent="0.25">
      <c r="B21" s="394"/>
      <c r="C21" s="395"/>
      <c r="D21" s="395"/>
      <c r="E21" s="395"/>
      <c r="F21" s="395"/>
      <c r="G21" s="395"/>
      <c r="H21" s="395"/>
      <c r="I21" s="395"/>
      <c r="J21" s="395"/>
      <c r="K21" s="395"/>
      <c r="L21" s="395"/>
      <c r="M21" s="396"/>
    </row>
    <row r="22" spans="2:16" ht="15" customHeight="1" x14ac:dyDescent="0.25">
      <c r="B22" s="394"/>
      <c r="C22" s="395"/>
      <c r="D22" s="395"/>
      <c r="E22" s="395"/>
      <c r="F22" s="395"/>
      <c r="G22" s="395"/>
      <c r="H22" s="395"/>
      <c r="I22" s="395"/>
      <c r="J22" s="395"/>
      <c r="K22" s="395"/>
      <c r="L22" s="395"/>
      <c r="M22" s="396"/>
    </row>
    <row r="23" spans="2:16" ht="15.75" customHeight="1" x14ac:dyDescent="0.25">
      <c r="B23" s="394"/>
      <c r="C23" s="395"/>
      <c r="D23" s="395"/>
      <c r="E23" s="395"/>
      <c r="F23" s="395"/>
      <c r="G23" s="395"/>
      <c r="H23" s="395"/>
      <c r="I23" s="395"/>
      <c r="J23" s="395"/>
      <c r="K23" s="395"/>
      <c r="L23" s="395"/>
      <c r="M23" s="396"/>
    </row>
    <row r="24" spans="2:16" ht="51.75" customHeight="1" thickBot="1" x14ac:dyDescent="0.3">
      <c r="B24" s="394"/>
      <c r="C24" s="395"/>
      <c r="D24" s="395"/>
      <c r="E24" s="395"/>
      <c r="F24" s="395"/>
      <c r="G24" s="395"/>
      <c r="H24" s="395"/>
      <c r="I24" s="395"/>
      <c r="J24" s="395"/>
      <c r="K24" s="395"/>
      <c r="L24" s="395"/>
      <c r="M24" s="396"/>
    </row>
    <row r="25" spans="2:16" ht="31.5" customHeight="1" thickBot="1" x14ac:dyDescent="0.3">
      <c r="B25" s="299"/>
      <c r="C25" s="300"/>
      <c r="D25" s="300"/>
      <c r="E25" s="300"/>
      <c r="F25" s="300"/>
      <c r="G25" s="300"/>
      <c r="H25" s="300"/>
      <c r="I25" s="300"/>
      <c r="J25" s="300"/>
      <c r="K25" s="300"/>
      <c r="L25" s="300"/>
      <c r="M25" s="301"/>
    </row>
    <row r="26" spans="2:16" ht="15.75" customHeight="1" x14ac:dyDescent="0.25">
      <c r="B26" s="397" t="s">
        <v>9</v>
      </c>
      <c r="C26" s="399" t="s">
        <v>10</v>
      </c>
      <c r="D26" s="400"/>
      <c r="E26" s="399" t="s">
        <v>11</v>
      </c>
      <c r="F26" s="400"/>
      <c r="G26" s="400"/>
      <c r="H26" s="403"/>
      <c r="I26" s="399" t="s">
        <v>12</v>
      </c>
      <c r="J26" s="403"/>
      <c r="K26" s="399" t="s">
        <v>13</v>
      </c>
      <c r="L26" s="400"/>
      <c r="M26" s="403"/>
    </row>
    <row r="27" spans="2:16" ht="15.75" customHeight="1" thickBot="1" x14ac:dyDescent="0.3">
      <c r="B27" s="398"/>
      <c r="C27" s="401"/>
      <c r="D27" s="402"/>
      <c r="E27" s="401"/>
      <c r="F27" s="402"/>
      <c r="G27" s="402"/>
      <c r="H27" s="404"/>
      <c r="I27" s="401"/>
      <c r="J27" s="404"/>
      <c r="K27" s="401"/>
      <c r="L27" s="402"/>
      <c r="M27" s="404"/>
    </row>
    <row r="28" spans="2:16" ht="49.5" customHeight="1" x14ac:dyDescent="0.25">
      <c r="B28" s="405">
        <v>24</v>
      </c>
      <c r="C28" s="312" t="s">
        <v>14</v>
      </c>
      <c r="D28" s="313"/>
      <c r="E28" s="331" t="s">
        <v>832</v>
      </c>
      <c r="F28" s="332"/>
      <c r="G28" s="332"/>
      <c r="H28" s="333"/>
      <c r="I28" s="318" t="s">
        <v>921</v>
      </c>
      <c r="J28" s="319"/>
      <c r="K28" s="322" t="s">
        <v>16</v>
      </c>
      <c r="L28" s="323"/>
      <c r="M28" s="324"/>
      <c r="P28">
        <v>569.15109599999994</v>
      </c>
    </row>
    <row r="29" spans="2:16" ht="57" customHeight="1" thickBot="1" x14ac:dyDescent="0.3">
      <c r="B29" s="406"/>
      <c r="C29" s="314"/>
      <c r="D29" s="315"/>
      <c r="E29" s="337"/>
      <c r="F29" s="338"/>
      <c r="G29" s="338"/>
      <c r="H29" s="339"/>
      <c r="I29" s="320"/>
      <c r="J29" s="321"/>
      <c r="K29" s="328"/>
      <c r="L29" s="329"/>
      <c r="M29" s="330"/>
    </row>
    <row r="30" spans="2:16" ht="37.5" customHeight="1" thickBot="1" x14ac:dyDescent="0.3">
      <c r="B30" s="382"/>
      <c r="C30" s="383"/>
      <c r="D30" s="383"/>
      <c r="E30" s="383"/>
      <c r="F30" s="383"/>
      <c r="G30" s="383"/>
      <c r="H30" s="383"/>
      <c r="I30" s="383"/>
      <c r="J30" s="383"/>
      <c r="K30" s="383"/>
      <c r="L30" s="383"/>
      <c r="M30" s="384"/>
    </row>
    <row r="31" spans="2:16" ht="18.75" customHeight="1" x14ac:dyDescent="0.25">
      <c r="B31" s="375" t="s">
        <v>17</v>
      </c>
      <c r="C31" s="376"/>
      <c r="D31" s="376"/>
      <c r="E31" s="377"/>
      <c r="F31" s="375" t="s">
        <v>18</v>
      </c>
      <c r="G31" s="376"/>
      <c r="H31" s="376"/>
      <c r="I31" s="377"/>
      <c r="J31" s="375" t="s">
        <v>19</v>
      </c>
      <c r="K31" s="376"/>
      <c r="L31" s="376"/>
      <c r="M31" s="377"/>
    </row>
    <row r="32" spans="2:16"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B35:M35"/>
    <mergeCell ref="D39:E39"/>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64" orientation="portrait" r:id="rId1"/>
  <colBreaks count="1" manualBreakCount="1">
    <brk id="13" max="1048575" man="1"/>
  </colBreaks>
  <drawing r:id="rId2"/>
  <legacyDrawing r:id="rId3"/>
  <oleObjects>
    <mc:AlternateContent xmlns:mc="http://schemas.openxmlformats.org/markup-compatibility/2006">
      <mc:Choice Requires="x14">
        <oleObject progId="PBrush" shapeId="1264645"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264645" r:id="rId4"/>
      </mc:Fallback>
    </mc:AlternateContent>
  </oleObjects>
  <mc:AlternateContent xmlns:mc="http://schemas.openxmlformats.org/markup-compatibility/2006">
    <mc:Choice Requires="x14">
      <controls>
        <mc:AlternateContent xmlns:mc="http://schemas.openxmlformats.org/markup-compatibility/2006">
          <mc:Choice Requires="x14">
            <control shapeId="1264641" r:id="rId6" name="Check Box 1">
              <controlPr defaultSize="0" autoFill="0" autoLine="0" autoPict="0">
                <anchor moveWithCells="1">
                  <from>
                    <xdr:col>2</xdr:col>
                    <xdr:colOff>476250</xdr:colOff>
                    <xdr:row>34</xdr:row>
                    <xdr:rowOff>47625</xdr:rowOff>
                  </from>
                  <to>
                    <xdr:col>3</xdr:col>
                    <xdr:colOff>152400</xdr:colOff>
                    <xdr:row>34</xdr:row>
                    <xdr:rowOff>247650</xdr:rowOff>
                  </to>
                </anchor>
              </controlPr>
            </control>
          </mc:Choice>
        </mc:AlternateContent>
        <mc:AlternateContent xmlns:mc="http://schemas.openxmlformats.org/markup-compatibility/2006">
          <mc:Choice Requires="x14">
            <control shapeId="1264642"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1264643" r:id="rId8" name="Check Box 3">
              <controlPr defaultSize="0" autoFill="0" autoLine="0" autoPict="0">
                <anchor moveWithCells="1">
                  <from>
                    <xdr:col>7</xdr:col>
                    <xdr:colOff>1104900</xdr:colOff>
                    <xdr:row>34</xdr:row>
                    <xdr:rowOff>57150</xdr:rowOff>
                  </from>
                  <to>
                    <xdr:col>8</xdr:col>
                    <xdr:colOff>76200</xdr:colOff>
                    <xdr:row>34</xdr:row>
                    <xdr:rowOff>228600</xdr:rowOff>
                  </to>
                </anchor>
              </controlPr>
            </control>
          </mc:Choice>
        </mc:AlternateContent>
        <mc:AlternateContent xmlns:mc="http://schemas.openxmlformats.org/markup-compatibility/2006">
          <mc:Choice Requires="x14">
            <control shapeId="1264644" r:id="rId9" name="Check Box 4">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1264646" r:id="rId10" name="Check Box 6">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9" tint="-0.249977111117893"/>
  </sheetPr>
  <dimension ref="B1:AU42"/>
  <sheetViews>
    <sheetView rightToLeft="1" view="pageBreakPreview" topLeftCell="A8" zoomScale="10" zoomScaleNormal="100" zoomScaleSheetLayoutView="10" workbookViewId="0">
      <selection activeCell="B4" sqref="B4:N4"/>
    </sheetView>
  </sheetViews>
  <sheetFormatPr defaultRowHeight="23.25" x14ac:dyDescent="0.35"/>
  <cols>
    <col min="2" max="2" width="25.7109375" customWidth="1"/>
    <col min="3" max="3" width="32" customWidth="1"/>
    <col min="4" max="4" width="20.42578125" customWidth="1"/>
    <col min="5" max="5" width="44.5703125" customWidth="1"/>
    <col min="6" max="6" width="75" style="5" customWidth="1"/>
    <col min="7" max="7" width="156.5703125"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926</v>
      </c>
      <c r="H2" s="520"/>
      <c r="I2" s="520"/>
      <c r="J2" s="520"/>
      <c r="K2" s="520"/>
      <c r="L2" s="440"/>
      <c r="M2" s="440"/>
      <c r="N2" s="440"/>
    </row>
    <row r="3" spans="2:47" ht="390.75" customHeight="1" thickBot="1" x14ac:dyDescent="0.3">
      <c r="B3" s="441"/>
      <c r="C3" s="441"/>
      <c r="D3" s="441"/>
      <c r="E3" s="441"/>
      <c r="F3" s="441"/>
      <c r="G3" s="521"/>
      <c r="H3" s="521"/>
      <c r="I3" s="521"/>
      <c r="J3" s="521"/>
      <c r="K3" s="521"/>
      <c r="L3" s="441"/>
      <c r="M3" s="441"/>
      <c r="N3" s="441"/>
    </row>
    <row r="4" spans="2:47" ht="225.75" customHeight="1" thickBot="1" x14ac:dyDescent="0.3">
      <c r="B4" s="522" t="s">
        <v>830</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135.7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165.75" customHeight="1" thickBot="1" x14ac:dyDescent="1.1499999999999999">
      <c r="B6" s="163" t="s">
        <v>9</v>
      </c>
      <c r="C6" s="434" t="s">
        <v>11</v>
      </c>
      <c r="D6" s="435"/>
      <c r="E6" s="435"/>
      <c r="F6" s="435"/>
      <c r="G6" s="436"/>
      <c r="H6" s="163" t="s">
        <v>122</v>
      </c>
      <c r="I6" s="163" t="s">
        <v>23</v>
      </c>
      <c r="J6" s="163" t="s">
        <v>24</v>
      </c>
      <c r="K6" s="163" t="s">
        <v>121</v>
      </c>
      <c r="L6" s="163" t="s">
        <v>183</v>
      </c>
      <c r="M6" s="163" t="s">
        <v>181</v>
      </c>
      <c r="N6" s="163" t="s">
        <v>124</v>
      </c>
    </row>
    <row r="7" spans="2:47" s="96" customFormat="1" ht="174.95" customHeight="1" thickBot="1" x14ac:dyDescent="1.3">
      <c r="B7" s="42">
        <v>1</v>
      </c>
      <c r="C7" s="551" t="s">
        <v>897</v>
      </c>
      <c r="D7" s="489"/>
      <c r="E7" s="489"/>
      <c r="F7" s="490"/>
      <c r="G7" s="162" t="s">
        <v>27</v>
      </c>
      <c r="H7" s="45">
        <v>1.8280000000000001</v>
      </c>
      <c r="I7" s="72">
        <v>1</v>
      </c>
      <c r="J7" s="100">
        <f>3*6096</f>
        <v>18288</v>
      </c>
      <c r="K7" s="100">
        <f>3*6096</f>
        <v>18288</v>
      </c>
      <c r="L7" s="46">
        <v>1.5855999999999999</v>
      </c>
      <c r="M7" s="98">
        <f>K7*H7/1000</f>
        <v>33.430464000000001</v>
      </c>
      <c r="N7" s="40">
        <f>M7*I7-L7</f>
        <v>31.844864000000001</v>
      </c>
    </row>
    <row r="8" spans="2:47" s="96" customFormat="1" ht="174.95" customHeight="1" thickBot="1" x14ac:dyDescent="1.3">
      <c r="B8" s="42">
        <v>2</v>
      </c>
      <c r="C8" s="551" t="s">
        <v>898</v>
      </c>
      <c r="D8" s="489"/>
      <c r="E8" s="489"/>
      <c r="F8" s="490"/>
      <c r="G8" s="162" t="s">
        <v>27</v>
      </c>
      <c r="H8" s="45">
        <v>1.8280000000000001</v>
      </c>
      <c r="I8" s="72">
        <v>1</v>
      </c>
      <c r="J8" s="100">
        <f t="shared" ref="J8:K8" si="0">3*6096</f>
        <v>18288</v>
      </c>
      <c r="K8" s="100">
        <f t="shared" si="0"/>
        <v>18288</v>
      </c>
      <c r="L8" s="46">
        <v>0.48049999999999998</v>
      </c>
      <c r="M8" s="98">
        <f>K8*H8/1000</f>
        <v>33.430464000000001</v>
      </c>
      <c r="N8" s="40">
        <f>M8*I8-L8</f>
        <v>32.949964000000001</v>
      </c>
    </row>
    <row r="9" spans="2:47" s="96" customFormat="1" ht="174.95" customHeight="1" thickBot="1" x14ac:dyDescent="1.3">
      <c r="B9" s="42">
        <v>3</v>
      </c>
      <c r="C9" s="488" t="s">
        <v>815</v>
      </c>
      <c r="D9" s="489"/>
      <c r="E9" s="489"/>
      <c r="F9" s="490"/>
      <c r="G9" s="162" t="s">
        <v>35</v>
      </c>
      <c r="H9" s="102">
        <v>0.94399999999999995</v>
      </c>
      <c r="I9" s="72">
        <v>9</v>
      </c>
      <c r="J9" s="100">
        <v>2402</v>
      </c>
      <c r="K9" s="100">
        <v>2251</v>
      </c>
      <c r="L9" s="99">
        <v>0</v>
      </c>
      <c r="M9" s="98">
        <f>H9*K9/1000</f>
        <v>2.1249440000000002</v>
      </c>
      <c r="N9" s="40">
        <f>M9*I9-L9*I9</f>
        <v>19.124496000000001</v>
      </c>
    </row>
    <row r="10" spans="2:47" s="96" customFormat="1" ht="174.95" customHeight="1" thickBot="1" x14ac:dyDescent="1.3">
      <c r="B10" s="42">
        <v>4</v>
      </c>
      <c r="C10" s="488" t="s">
        <v>816</v>
      </c>
      <c r="D10" s="489"/>
      <c r="E10" s="489"/>
      <c r="F10" s="490"/>
      <c r="G10" s="162" t="s">
        <v>35</v>
      </c>
      <c r="H10" s="102">
        <v>0.94399999999999995</v>
      </c>
      <c r="I10" s="72">
        <v>8</v>
      </c>
      <c r="J10" s="100">
        <v>1510</v>
      </c>
      <c r="K10" s="100">
        <v>1510</v>
      </c>
      <c r="L10" s="99">
        <v>0</v>
      </c>
      <c r="M10" s="98">
        <f>H10*K10/1000</f>
        <v>1.4254399999999998</v>
      </c>
      <c r="N10" s="40">
        <f t="shared" ref="N10" si="1">M10*I10-L10*I10</f>
        <v>11.403519999999999</v>
      </c>
    </row>
    <row r="11" spans="2:47" s="96" customFormat="1" ht="174.95" customHeight="1" thickBot="1" x14ac:dyDescent="1.3">
      <c r="B11" s="42">
        <v>5</v>
      </c>
      <c r="C11" s="552" t="s">
        <v>813</v>
      </c>
      <c r="D11" s="553"/>
      <c r="E11" s="553"/>
      <c r="F11" s="554"/>
      <c r="G11" s="162" t="s">
        <v>29</v>
      </c>
      <c r="H11" s="102">
        <v>1.284</v>
      </c>
      <c r="I11" s="72">
        <v>1</v>
      </c>
      <c r="J11" s="100">
        <v>1510</v>
      </c>
      <c r="K11" s="100">
        <v>1510</v>
      </c>
      <c r="L11" s="46">
        <v>0</v>
      </c>
      <c r="M11" s="98">
        <f>H11*K11/1000</f>
        <v>1.9388400000000001</v>
      </c>
      <c r="N11" s="40">
        <f>M11*I11-L11*I11</f>
        <v>1.9388400000000001</v>
      </c>
    </row>
    <row r="12" spans="2:47" s="36" customFormat="1" ht="174.95" customHeight="1" thickBot="1" x14ac:dyDescent="1.1000000000000001">
      <c r="B12" s="42">
        <v>6</v>
      </c>
      <c r="C12" s="555" t="s">
        <v>899</v>
      </c>
      <c r="D12" s="492" t="s">
        <v>191</v>
      </c>
      <c r="E12" s="493"/>
      <c r="F12" s="493"/>
      <c r="G12" s="161" t="s">
        <v>100</v>
      </c>
      <c r="H12" s="45">
        <v>2.19</v>
      </c>
      <c r="I12" s="72">
        <v>2</v>
      </c>
      <c r="J12" s="70">
        <v>5486</v>
      </c>
      <c r="K12" s="70">
        <v>5486</v>
      </c>
      <c r="L12" s="46">
        <v>0</v>
      </c>
      <c r="M12" s="88">
        <f>ROUNDUP(H12*K12/1000,1)</f>
        <v>12.1</v>
      </c>
      <c r="N12" s="40">
        <f t="shared" ref="N12:N14" si="2">M12*I12-L12*I12</f>
        <v>24.2</v>
      </c>
    </row>
    <row r="13" spans="2:47" s="36" customFormat="1" ht="193.5" customHeight="1" thickBot="1" x14ac:dyDescent="1.1000000000000001">
      <c r="B13" s="42">
        <v>7</v>
      </c>
      <c r="C13" s="556"/>
      <c r="D13" s="492" t="s">
        <v>900</v>
      </c>
      <c r="E13" s="493"/>
      <c r="F13" s="493"/>
      <c r="G13" s="161" t="s">
        <v>97</v>
      </c>
      <c r="H13" s="45">
        <v>0.93400000000000005</v>
      </c>
      <c r="I13" s="72">
        <v>1</v>
      </c>
      <c r="J13" s="70">
        <v>1794</v>
      </c>
      <c r="K13" s="70">
        <v>1794</v>
      </c>
      <c r="L13" s="46">
        <v>0</v>
      </c>
      <c r="M13" s="88">
        <f>ROUNDUP(H13*K13/1000,1)</f>
        <v>1.7000000000000002</v>
      </c>
      <c r="N13" s="40">
        <f t="shared" si="2"/>
        <v>1.7000000000000002</v>
      </c>
    </row>
    <row r="14" spans="2:47" s="36" customFormat="1" ht="219.75" customHeight="1" thickBot="1" x14ac:dyDescent="1.1000000000000001">
      <c r="B14" s="42">
        <v>8</v>
      </c>
      <c r="C14" s="556"/>
      <c r="D14" s="492" t="s">
        <v>901</v>
      </c>
      <c r="E14" s="493"/>
      <c r="F14" s="493"/>
      <c r="G14" s="161" t="s">
        <v>97</v>
      </c>
      <c r="H14" s="45">
        <v>0.93400000000000005</v>
      </c>
      <c r="I14" s="72">
        <v>2</v>
      </c>
      <c r="J14" s="70">
        <v>3124</v>
      </c>
      <c r="K14" s="70">
        <v>2983</v>
      </c>
      <c r="L14" s="46">
        <v>0</v>
      </c>
      <c r="M14" s="88">
        <f>ROUNDUP(H14*K14/1000,1)</f>
        <v>2.8000000000000003</v>
      </c>
      <c r="N14" s="40">
        <f t="shared" si="2"/>
        <v>5.6000000000000005</v>
      </c>
    </row>
    <row r="15" spans="2:47" s="96" customFormat="1" ht="174.95" customHeight="1" thickBot="1" x14ac:dyDescent="1.3">
      <c r="B15" s="42">
        <v>9</v>
      </c>
      <c r="C15" s="551" t="s">
        <v>902</v>
      </c>
      <c r="D15" s="489"/>
      <c r="E15" s="489"/>
      <c r="F15" s="490"/>
      <c r="G15" s="162" t="s">
        <v>27</v>
      </c>
      <c r="H15" s="45">
        <v>1.8280000000000001</v>
      </c>
      <c r="I15" s="72">
        <v>2</v>
      </c>
      <c r="J15" s="100">
        <v>6095</v>
      </c>
      <c r="K15" s="100">
        <v>6095</v>
      </c>
      <c r="L15" s="46">
        <v>0.3634</v>
      </c>
      <c r="M15" s="98">
        <f>K15*H15/1000</f>
        <v>11.14166</v>
      </c>
      <c r="N15" s="40">
        <f>M15*I15-L15</f>
        <v>21.919920000000001</v>
      </c>
    </row>
    <row r="16" spans="2:47" s="96" customFormat="1" ht="174.95" customHeight="1" thickBot="1" x14ac:dyDescent="1.3">
      <c r="B16" s="42">
        <v>10</v>
      </c>
      <c r="C16" s="488" t="s">
        <v>648</v>
      </c>
      <c r="D16" s="489"/>
      <c r="E16" s="489"/>
      <c r="F16" s="490"/>
      <c r="G16" s="162" t="s">
        <v>35</v>
      </c>
      <c r="H16" s="102">
        <v>0.94399999999999995</v>
      </c>
      <c r="I16" s="72">
        <v>1</v>
      </c>
      <c r="J16" s="100">
        <v>2402</v>
      </c>
      <c r="K16" s="100">
        <v>2251</v>
      </c>
      <c r="L16" s="99">
        <v>0</v>
      </c>
      <c r="M16" s="98">
        <f>H16*K16/1000</f>
        <v>2.1249440000000002</v>
      </c>
      <c r="N16" s="40">
        <f>M16*I16-L16*I16</f>
        <v>2.1249440000000002</v>
      </c>
    </row>
    <row r="17" spans="2:14" s="96" customFormat="1" ht="174.95" customHeight="1" thickBot="1" x14ac:dyDescent="1.3">
      <c r="B17" s="42">
        <v>11</v>
      </c>
      <c r="C17" s="488" t="s">
        <v>647</v>
      </c>
      <c r="D17" s="489"/>
      <c r="E17" s="489"/>
      <c r="F17" s="490"/>
      <c r="G17" s="162" t="s">
        <v>35</v>
      </c>
      <c r="H17" s="102">
        <v>0.94399999999999995</v>
      </c>
      <c r="I17" s="72">
        <v>1</v>
      </c>
      <c r="J17" s="100">
        <v>1510</v>
      </c>
      <c r="K17" s="100">
        <v>1510</v>
      </c>
      <c r="L17" s="99">
        <v>0</v>
      </c>
      <c r="M17" s="98">
        <f>H17*K17/1000</f>
        <v>1.4254399999999998</v>
      </c>
      <c r="N17" s="40">
        <f>M17*I17-L17*I17</f>
        <v>1.4254399999999998</v>
      </c>
    </row>
    <row r="18" spans="2:14" s="96" customFormat="1" ht="174.95" customHeight="1" thickBot="1" x14ac:dyDescent="1.3">
      <c r="B18" s="42">
        <v>12</v>
      </c>
      <c r="C18" s="488" t="s">
        <v>645</v>
      </c>
      <c r="D18" s="489"/>
      <c r="E18" s="489"/>
      <c r="F18" s="490"/>
      <c r="G18" s="162" t="s">
        <v>29</v>
      </c>
      <c r="H18" s="102">
        <v>1.284</v>
      </c>
      <c r="I18" s="72">
        <v>1</v>
      </c>
      <c r="J18" s="100">
        <v>1510</v>
      </c>
      <c r="K18" s="100">
        <v>1510</v>
      </c>
      <c r="L18" s="99">
        <v>0</v>
      </c>
      <c r="M18" s="98">
        <f>H18*K18/1000</f>
        <v>1.9388400000000001</v>
      </c>
      <c r="N18" s="40">
        <f>M18*I18-L18*I18</f>
        <v>1.9388400000000001</v>
      </c>
    </row>
    <row r="19" spans="2:14" s="96" customFormat="1" ht="174.95" customHeight="1" thickBot="1" x14ac:dyDescent="1.3">
      <c r="B19" s="42">
        <v>13</v>
      </c>
      <c r="C19" s="488" t="s">
        <v>646</v>
      </c>
      <c r="D19" s="489"/>
      <c r="E19" s="489"/>
      <c r="F19" s="490"/>
      <c r="G19" s="162" t="s">
        <v>35</v>
      </c>
      <c r="H19" s="102">
        <v>0.94399999999999995</v>
      </c>
      <c r="I19" s="72">
        <v>1</v>
      </c>
      <c r="J19" s="100">
        <v>2379</v>
      </c>
      <c r="K19" s="100">
        <v>2239</v>
      </c>
      <c r="L19" s="46">
        <v>0</v>
      </c>
      <c r="M19" s="98">
        <f>H19*K19/1000</f>
        <v>2.1136159999999999</v>
      </c>
      <c r="N19" s="40">
        <f>M19*I19-L19*I19</f>
        <v>2.1136159999999999</v>
      </c>
    </row>
    <row r="20" spans="2:14" s="96" customFormat="1" ht="174.95" customHeight="1" thickBot="1" x14ac:dyDescent="1.3">
      <c r="B20" s="42">
        <v>14</v>
      </c>
      <c r="C20" s="488" t="s">
        <v>644</v>
      </c>
      <c r="D20" s="489"/>
      <c r="E20" s="489"/>
      <c r="F20" s="490"/>
      <c r="G20" s="162" t="s">
        <v>35</v>
      </c>
      <c r="H20" s="102">
        <v>0.94399999999999995</v>
      </c>
      <c r="I20" s="72">
        <v>1</v>
      </c>
      <c r="J20" s="100">
        <v>2415</v>
      </c>
      <c r="K20" s="100">
        <v>2253</v>
      </c>
      <c r="L20" s="99">
        <v>0</v>
      </c>
      <c r="M20" s="98">
        <f>H20*K20/1000</f>
        <v>2.1268319999999998</v>
      </c>
      <c r="N20" s="40">
        <f>M20*I20-L20*I20</f>
        <v>2.1268319999999998</v>
      </c>
    </row>
    <row r="21" spans="2:14" s="96" customFormat="1" ht="174.95" customHeight="1" thickBot="1" x14ac:dyDescent="1.3">
      <c r="B21" s="42">
        <v>15</v>
      </c>
      <c r="C21" s="488" t="s">
        <v>643</v>
      </c>
      <c r="D21" s="489"/>
      <c r="E21" s="489"/>
      <c r="F21" s="490"/>
      <c r="G21" s="162" t="s">
        <v>29</v>
      </c>
      <c r="H21" s="102">
        <v>1.284</v>
      </c>
      <c r="I21" s="72">
        <v>1</v>
      </c>
      <c r="J21" s="100">
        <v>1814</v>
      </c>
      <c r="K21" s="100">
        <v>1814</v>
      </c>
      <c r="L21" s="46">
        <v>0</v>
      </c>
      <c r="M21" s="98">
        <f t="shared" ref="M21:M32" si="3">H21*K21/1000</f>
        <v>2.3291759999999999</v>
      </c>
      <c r="N21" s="40">
        <f t="shared" ref="N21:N36" si="4">M21*I21-L21*I21</f>
        <v>2.3291759999999999</v>
      </c>
    </row>
    <row r="22" spans="2:14" s="96" customFormat="1" ht="174.95" customHeight="1" thickBot="1" x14ac:dyDescent="1.3">
      <c r="B22" s="42">
        <v>16</v>
      </c>
      <c r="C22" s="488" t="s">
        <v>815</v>
      </c>
      <c r="D22" s="489"/>
      <c r="E22" s="489"/>
      <c r="F22" s="490"/>
      <c r="G22" s="162" t="s">
        <v>35</v>
      </c>
      <c r="H22" s="102">
        <v>0.94399999999999995</v>
      </c>
      <c r="I22" s="72">
        <v>1</v>
      </c>
      <c r="J22" s="100">
        <v>2402</v>
      </c>
      <c r="K22" s="100">
        <v>2251</v>
      </c>
      <c r="L22" s="99">
        <v>0</v>
      </c>
      <c r="M22" s="98">
        <f>H22*K22/1000</f>
        <v>2.1249440000000002</v>
      </c>
      <c r="N22" s="40">
        <f>M22*I22-L22*I22</f>
        <v>2.1249440000000002</v>
      </c>
    </row>
    <row r="23" spans="2:14" s="96" customFormat="1" ht="174.95" customHeight="1" thickBot="1" x14ac:dyDescent="1.3">
      <c r="B23" s="42">
        <v>17</v>
      </c>
      <c r="C23" s="488" t="s">
        <v>816</v>
      </c>
      <c r="D23" s="489"/>
      <c r="E23" s="489"/>
      <c r="F23" s="490"/>
      <c r="G23" s="162" t="s">
        <v>35</v>
      </c>
      <c r="H23" s="102">
        <v>0.94399999999999995</v>
      </c>
      <c r="I23" s="72">
        <v>1</v>
      </c>
      <c r="J23" s="100">
        <v>1510</v>
      </c>
      <c r="K23" s="100">
        <v>1510</v>
      </c>
      <c r="L23" s="99">
        <v>0</v>
      </c>
      <c r="M23" s="98">
        <f>H23*K23/1000</f>
        <v>1.4254399999999998</v>
      </c>
      <c r="N23" s="40">
        <f>M23*I23-L23*I23</f>
        <v>1.4254399999999998</v>
      </c>
    </row>
    <row r="24" spans="2:14" s="96" customFormat="1" ht="148.5" customHeight="1" thickBot="1" x14ac:dyDescent="1.3">
      <c r="B24" s="42">
        <v>18</v>
      </c>
      <c r="C24" s="488" t="s">
        <v>814</v>
      </c>
      <c r="D24" s="489"/>
      <c r="E24" s="489"/>
      <c r="F24" s="490"/>
      <c r="G24" s="162" t="s">
        <v>35</v>
      </c>
      <c r="H24" s="102">
        <v>0.94399999999999995</v>
      </c>
      <c r="I24" s="72">
        <v>1</v>
      </c>
      <c r="J24" s="100">
        <v>2383</v>
      </c>
      <c r="K24" s="100">
        <v>2238</v>
      </c>
      <c r="L24" s="99">
        <v>0</v>
      </c>
      <c r="M24" s="98">
        <f>H24*K24/1000</f>
        <v>2.1126719999999999</v>
      </c>
      <c r="N24" s="40">
        <f>M24*I24-L24*I24</f>
        <v>2.1126719999999999</v>
      </c>
    </row>
    <row r="25" spans="2:14" s="96" customFormat="1" ht="174.95" customHeight="1" thickBot="1" x14ac:dyDescent="1.3">
      <c r="B25" s="42">
        <v>19</v>
      </c>
      <c r="C25" s="488" t="s">
        <v>903</v>
      </c>
      <c r="D25" s="489"/>
      <c r="E25" s="489"/>
      <c r="F25" s="490"/>
      <c r="G25" s="162" t="s">
        <v>35</v>
      </c>
      <c r="H25" s="102">
        <v>0.94399999999999995</v>
      </c>
      <c r="I25" s="72">
        <v>2</v>
      </c>
      <c r="J25" s="100">
        <v>1112</v>
      </c>
      <c r="K25" s="100">
        <v>1032</v>
      </c>
      <c r="L25" s="46">
        <v>0</v>
      </c>
      <c r="M25" s="98">
        <f t="shared" ref="M25:M26" si="5">H25*K25/1000</f>
        <v>0.97420799999999996</v>
      </c>
      <c r="N25" s="40">
        <f t="shared" ref="N25:N26" si="6">M25*I25-L25*I25</f>
        <v>1.9484159999999999</v>
      </c>
    </row>
    <row r="26" spans="2:14" s="96" customFormat="1" ht="122.25" customHeight="1" thickBot="1" x14ac:dyDescent="1.3">
      <c r="B26" s="42">
        <v>20</v>
      </c>
      <c r="C26" s="488" t="s">
        <v>813</v>
      </c>
      <c r="D26" s="489"/>
      <c r="E26" s="489"/>
      <c r="F26" s="490"/>
      <c r="G26" s="162" t="s">
        <v>29</v>
      </c>
      <c r="H26" s="102">
        <v>1.284</v>
      </c>
      <c r="I26" s="72">
        <v>1</v>
      </c>
      <c r="J26" s="100">
        <v>1510</v>
      </c>
      <c r="K26" s="100">
        <v>1510</v>
      </c>
      <c r="L26" s="46">
        <v>0</v>
      </c>
      <c r="M26" s="98">
        <f t="shared" si="5"/>
        <v>1.9388400000000001</v>
      </c>
      <c r="N26" s="40">
        <f t="shared" si="6"/>
        <v>1.9388400000000001</v>
      </c>
    </row>
    <row r="27" spans="2:14" s="96" customFormat="1" ht="133.5" customHeight="1" thickBot="1" x14ac:dyDescent="1.3">
      <c r="B27" s="42">
        <v>21</v>
      </c>
      <c r="C27" s="488" t="s">
        <v>904</v>
      </c>
      <c r="D27" s="489"/>
      <c r="E27" s="489"/>
      <c r="F27" s="490"/>
      <c r="G27" s="162" t="s">
        <v>905</v>
      </c>
      <c r="H27" s="102">
        <f>6*0.26+4*0.03-2*0.015</f>
        <v>1.6500000000000001</v>
      </c>
      <c r="I27" s="72">
        <v>2</v>
      </c>
      <c r="J27" s="100">
        <v>1510</v>
      </c>
      <c r="K27" s="100">
        <v>1510</v>
      </c>
      <c r="L27" s="99">
        <v>0</v>
      </c>
      <c r="M27" s="98">
        <f>H27*K27/1000</f>
        <v>2.4914999999999998</v>
      </c>
      <c r="N27" s="40">
        <f>M27*I27-L27*I27</f>
        <v>4.9829999999999997</v>
      </c>
    </row>
    <row r="28" spans="2:14" s="96" customFormat="1" ht="159.75" customHeight="1" thickBot="1" x14ac:dyDescent="1.3">
      <c r="B28" s="42">
        <v>22</v>
      </c>
      <c r="C28" s="488" t="s">
        <v>811</v>
      </c>
      <c r="D28" s="489"/>
      <c r="E28" s="489"/>
      <c r="F28" s="490"/>
      <c r="G28" s="162" t="s">
        <v>29</v>
      </c>
      <c r="H28" s="102">
        <v>1.284</v>
      </c>
      <c r="I28" s="72">
        <v>1</v>
      </c>
      <c r="J28" s="100">
        <v>1814</v>
      </c>
      <c r="K28" s="100">
        <v>1814</v>
      </c>
      <c r="L28" s="46">
        <v>0</v>
      </c>
      <c r="M28" s="98">
        <f t="shared" si="3"/>
        <v>2.3291759999999999</v>
      </c>
      <c r="N28" s="40">
        <f t="shared" si="4"/>
        <v>2.3291759999999999</v>
      </c>
    </row>
    <row r="29" spans="2:14" s="96" customFormat="1" ht="174.95" customHeight="1" thickBot="1" x14ac:dyDescent="1.3">
      <c r="B29" s="42">
        <v>23</v>
      </c>
      <c r="C29" s="551" t="s">
        <v>906</v>
      </c>
      <c r="D29" s="489"/>
      <c r="E29" s="489"/>
      <c r="F29" s="490"/>
      <c r="G29" s="162" t="s">
        <v>27</v>
      </c>
      <c r="H29" s="45">
        <v>1.8280000000000001</v>
      </c>
      <c r="I29" s="72">
        <v>2</v>
      </c>
      <c r="J29" s="100">
        <v>6095</v>
      </c>
      <c r="K29" s="100">
        <v>6095</v>
      </c>
      <c r="L29" s="46">
        <v>0.18609999999999999</v>
      </c>
      <c r="M29" s="98">
        <f>K29*H29/1000</f>
        <v>11.14166</v>
      </c>
      <c r="N29" s="40">
        <f>M29*I29-L29</f>
        <v>22.09722</v>
      </c>
    </row>
    <row r="30" spans="2:14" s="96" customFormat="1" ht="144.75" customHeight="1" thickBot="1" x14ac:dyDescent="1.3">
      <c r="B30" s="42">
        <v>24</v>
      </c>
      <c r="C30" s="571" t="s">
        <v>907</v>
      </c>
      <c r="D30" s="572"/>
      <c r="E30" s="572"/>
      <c r="F30" s="573"/>
      <c r="G30" s="162" t="s">
        <v>908</v>
      </c>
      <c r="H30" s="102" t="s">
        <v>160</v>
      </c>
      <c r="I30" s="72">
        <v>1</v>
      </c>
      <c r="J30" s="100" t="s">
        <v>160</v>
      </c>
      <c r="K30" s="100" t="s">
        <v>160</v>
      </c>
      <c r="L30" s="99">
        <v>0</v>
      </c>
      <c r="M30" s="98">
        <f>2*1.51*1</f>
        <v>3.02</v>
      </c>
      <c r="N30" s="40">
        <f>M30*I30-L30*I30</f>
        <v>3.02</v>
      </c>
    </row>
    <row r="31" spans="2:14" s="96" customFormat="1" ht="141" customHeight="1" thickBot="1" x14ac:dyDescent="1.3">
      <c r="B31" s="42">
        <v>25</v>
      </c>
      <c r="C31" s="488" t="s">
        <v>654</v>
      </c>
      <c r="D31" s="489"/>
      <c r="E31" s="489"/>
      <c r="F31" s="490"/>
      <c r="G31" s="162" t="s">
        <v>76</v>
      </c>
      <c r="H31" s="102">
        <v>1.22</v>
      </c>
      <c r="I31" s="72">
        <v>1</v>
      </c>
      <c r="J31" s="100">
        <v>7869</v>
      </c>
      <c r="K31" s="100">
        <v>7860</v>
      </c>
      <c r="L31" s="99">
        <v>0.252</v>
      </c>
      <c r="M31" s="98">
        <f t="shared" si="3"/>
        <v>9.5891999999999982</v>
      </c>
      <c r="N31" s="40">
        <f t="shared" si="4"/>
        <v>9.3371999999999975</v>
      </c>
    </row>
    <row r="32" spans="2:14" s="96" customFormat="1" ht="133.5" customHeight="1" thickBot="1" x14ac:dyDescent="1.3">
      <c r="B32" s="42">
        <v>26</v>
      </c>
      <c r="C32" s="488" t="s">
        <v>651</v>
      </c>
      <c r="D32" s="489"/>
      <c r="E32" s="489"/>
      <c r="F32" s="490"/>
      <c r="G32" s="162" t="s">
        <v>76</v>
      </c>
      <c r="H32" s="102">
        <v>1.22</v>
      </c>
      <c r="I32" s="72">
        <v>1</v>
      </c>
      <c r="J32" s="100">
        <v>7869</v>
      </c>
      <c r="K32" s="100">
        <v>7860</v>
      </c>
      <c r="L32" s="99">
        <v>0.252</v>
      </c>
      <c r="M32" s="98">
        <f t="shared" si="3"/>
        <v>9.5891999999999982</v>
      </c>
      <c r="N32" s="40">
        <f t="shared" si="4"/>
        <v>9.3371999999999975</v>
      </c>
    </row>
    <row r="33" spans="2:18" s="36" customFormat="1" ht="174.95" customHeight="1" thickBot="1" x14ac:dyDescent="1.1000000000000001">
      <c r="B33" s="42">
        <v>27</v>
      </c>
      <c r="C33" s="548" t="s">
        <v>909</v>
      </c>
      <c r="D33" s="549"/>
      <c r="E33" s="549"/>
      <c r="F33" s="550"/>
      <c r="G33" s="161" t="s">
        <v>910</v>
      </c>
      <c r="H33" s="164" t="s">
        <v>911</v>
      </c>
      <c r="I33" s="165">
        <v>1</v>
      </c>
      <c r="J33" s="70" t="s">
        <v>160</v>
      </c>
      <c r="K33" s="70">
        <v>0</v>
      </c>
      <c r="L33" s="46">
        <v>0.99</v>
      </c>
      <c r="M33" s="40">
        <v>2.48</v>
      </c>
      <c r="N33" s="40">
        <f>ROUNDUP(M33*I33-I33*L33,1)</f>
        <v>1.5</v>
      </c>
    </row>
    <row r="34" spans="2:18" s="36" customFormat="1" ht="174.95" customHeight="1" thickBot="1" x14ac:dyDescent="1.1000000000000001">
      <c r="B34" s="42">
        <v>28</v>
      </c>
      <c r="C34" s="548" t="s">
        <v>912</v>
      </c>
      <c r="D34" s="549"/>
      <c r="E34" s="549"/>
      <c r="F34" s="550"/>
      <c r="G34" s="161" t="s">
        <v>913</v>
      </c>
      <c r="H34" s="164" t="s">
        <v>911</v>
      </c>
      <c r="I34" s="165">
        <v>1</v>
      </c>
      <c r="J34" s="70" t="s">
        <v>160</v>
      </c>
      <c r="K34" s="70">
        <v>0</v>
      </c>
      <c r="L34" s="46">
        <v>0.99</v>
      </c>
      <c r="M34" s="40">
        <v>2.48</v>
      </c>
      <c r="N34" s="40">
        <f>ROUNDUP(M34*I34-I34*L34,1)</f>
        <v>1.5</v>
      </c>
    </row>
    <row r="35" spans="2:18" s="36" customFormat="1" ht="174.95" customHeight="1" thickBot="1" x14ac:dyDescent="1.1000000000000001">
      <c r="B35" s="42">
        <v>29</v>
      </c>
      <c r="C35" s="492" t="s">
        <v>203</v>
      </c>
      <c r="D35" s="493"/>
      <c r="E35" s="493"/>
      <c r="F35" s="494"/>
      <c r="G35" s="161" t="s">
        <v>182</v>
      </c>
      <c r="H35" s="45">
        <v>1.254</v>
      </c>
      <c r="I35" s="72">
        <v>6</v>
      </c>
      <c r="J35" s="70">
        <v>5460</v>
      </c>
      <c r="K35" s="70">
        <v>5460</v>
      </c>
      <c r="L35" s="46">
        <f>0.25*0.165</f>
        <v>4.1250000000000002E-2</v>
      </c>
      <c r="M35" s="40">
        <f>ROUNDUP(H35*K35/1000,2)</f>
        <v>6.85</v>
      </c>
      <c r="N35" s="40">
        <f t="shared" si="4"/>
        <v>40.852499999999992</v>
      </c>
    </row>
    <row r="36" spans="2:18" s="36" customFormat="1" ht="148.5" customHeight="1" thickBot="1" x14ac:dyDescent="1.1000000000000001">
      <c r="B36" s="42">
        <v>30</v>
      </c>
      <c r="C36" s="492" t="s">
        <v>516</v>
      </c>
      <c r="D36" s="493"/>
      <c r="E36" s="493"/>
      <c r="F36" s="494"/>
      <c r="G36" s="161" t="s">
        <v>914</v>
      </c>
      <c r="H36" s="45">
        <v>0.38119999999999998</v>
      </c>
      <c r="I36" s="72">
        <v>6</v>
      </c>
      <c r="J36" s="131" t="s">
        <v>514</v>
      </c>
      <c r="K36" s="131" t="s">
        <v>514</v>
      </c>
      <c r="L36" s="46">
        <f>0.165*0.25</f>
        <v>4.1250000000000002E-2</v>
      </c>
      <c r="M36" s="40">
        <f>H36</f>
        <v>0.38119999999999998</v>
      </c>
      <c r="N36" s="40">
        <f t="shared" si="4"/>
        <v>2.0396999999999998</v>
      </c>
    </row>
    <row r="37" spans="2:18" s="50" customFormat="1" ht="124.5" customHeight="1" thickBot="1" x14ac:dyDescent="1.1000000000000001">
      <c r="B37" s="458" t="s">
        <v>30</v>
      </c>
      <c r="C37" s="459"/>
      <c r="D37" s="459"/>
      <c r="E37" s="459"/>
      <c r="F37" s="459"/>
      <c r="G37" s="459"/>
      <c r="H37" s="459"/>
      <c r="I37" s="459"/>
      <c r="J37" s="459"/>
      <c r="K37" s="459"/>
      <c r="L37" s="459"/>
      <c r="M37" s="460"/>
      <c r="N37" s="95">
        <f>SUM(N7:N36)</f>
        <v>269.28676000000002</v>
      </c>
    </row>
    <row r="38" spans="2:18" s="50" customFormat="1" ht="135" customHeight="1" thickBot="1" x14ac:dyDescent="1.1000000000000001">
      <c r="B38" s="513" t="s">
        <v>53</v>
      </c>
      <c r="C38" s="513"/>
      <c r="D38" s="513"/>
      <c r="E38" s="513"/>
      <c r="F38" s="513"/>
      <c r="G38" s="513"/>
      <c r="H38" s="513"/>
      <c r="I38" s="513"/>
      <c r="J38" s="513"/>
      <c r="K38" s="513"/>
      <c r="L38" s="513"/>
      <c r="M38" s="513"/>
      <c r="N38" s="88">
        <f>N37*2</f>
        <v>538.57352000000003</v>
      </c>
    </row>
    <row r="39" spans="2:18" s="160" customFormat="1" ht="174.95" customHeight="1" x14ac:dyDescent="0.25">
      <c r="B39" s="422" t="s">
        <v>320</v>
      </c>
      <c r="C39" s="422"/>
      <c r="D39" s="422"/>
      <c r="E39" s="422"/>
      <c r="F39" s="422"/>
      <c r="G39" s="422"/>
      <c r="H39" s="422"/>
      <c r="I39" s="422" t="s">
        <v>319</v>
      </c>
      <c r="J39" s="422"/>
      <c r="K39" s="422"/>
      <c r="L39" s="422"/>
      <c r="M39" s="422"/>
      <c r="N39" s="422"/>
    </row>
    <row r="40" spans="2:18" s="51" customFormat="1" ht="353.25" customHeight="1" thickBot="1" x14ac:dyDescent="1.1499999999999999">
      <c r="B40" s="423"/>
      <c r="C40" s="423"/>
      <c r="D40" s="423"/>
      <c r="E40" s="423"/>
      <c r="F40" s="423"/>
      <c r="G40" s="423"/>
      <c r="H40" s="423"/>
      <c r="I40" s="423"/>
      <c r="J40" s="423"/>
      <c r="K40" s="423"/>
      <c r="L40" s="423"/>
      <c r="M40" s="423"/>
      <c r="N40" s="423"/>
    </row>
    <row r="41" spans="2:18" s="58" customFormat="1" ht="129.75" customHeight="1" thickBot="1" x14ac:dyDescent="1.1499999999999999">
      <c r="B41" s="53" t="s">
        <v>45</v>
      </c>
      <c r="C41" s="54"/>
      <c r="D41" s="54"/>
      <c r="E41" s="54"/>
      <c r="F41" s="54"/>
      <c r="G41" s="54"/>
      <c r="H41" s="54"/>
      <c r="I41" s="54"/>
      <c r="J41" s="54"/>
      <c r="K41" s="54"/>
      <c r="L41" s="54"/>
      <c r="M41" s="54"/>
      <c r="N41" s="55"/>
      <c r="O41" s="56"/>
      <c r="P41" s="68"/>
      <c r="Q41" s="35"/>
      <c r="R41" s="35"/>
    </row>
    <row r="42" spans="2:18" s="51" customFormat="1" ht="54.75" customHeight="1" x14ac:dyDescent="1.1000000000000001"/>
  </sheetData>
  <mergeCells count="41">
    <mergeCell ref="B39:H40"/>
    <mergeCell ref="I39:N40"/>
    <mergeCell ref="B38:M38"/>
    <mergeCell ref="C27:F27"/>
    <mergeCell ref="C28:F28"/>
    <mergeCell ref="C29:F29"/>
    <mergeCell ref="C30:F30"/>
    <mergeCell ref="C31:F31"/>
    <mergeCell ref="C32:F32"/>
    <mergeCell ref="C33:F33"/>
    <mergeCell ref="C34:F34"/>
    <mergeCell ref="C35:F35"/>
    <mergeCell ref="C36:F36"/>
    <mergeCell ref="B37:M37"/>
    <mergeCell ref="C26:F26"/>
    <mergeCell ref="C15:F15"/>
    <mergeCell ref="C16:F16"/>
    <mergeCell ref="C17:F17"/>
    <mergeCell ref="C18:F18"/>
    <mergeCell ref="C19:F19"/>
    <mergeCell ref="C20:F20"/>
    <mergeCell ref="C21:F21"/>
    <mergeCell ref="C22:F22"/>
    <mergeCell ref="C23:F23"/>
    <mergeCell ref="C24:F24"/>
    <mergeCell ref="C25:F25"/>
    <mergeCell ref="C12:C14"/>
    <mergeCell ref="D12:F12"/>
    <mergeCell ref="D13:F13"/>
    <mergeCell ref="D14:F14"/>
    <mergeCell ref="B2:F3"/>
    <mergeCell ref="C7:F7"/>
    <mergeCell ref="C8:F8"/>
    <mergeCell ref="C9:F9"/>
    <mergeCell ref="C10:F10"/>
    <mergeCell ref="C11:F11"/>
    <mergeCell ref="G2:K3"/>
    <mergeCell ref="L2:N3"/>
    <mergeCell ref="B4:N4"/>
    <mergeCell ref="B5:N5"/>
    <mergeCell ref="C6:G6"/>
  </mergeCells>
  <printOptions horizontalCentered="1"/>
  <pageMargins left="0.25" right="0.25" top="1" bottom="1" header="0.5" footer="0.255"/>
  <pageSetup paperSize="9" scale="10" orientation="portrait" r:id="rId1"/>
  <drawing r:id="rId2"/>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9" tint="-0.499984740745262"/>
    <pageSetUpPr fitToPage="1"/>
  </sheetPr>
  <dimension ref="B1:O35"/>
  <sheetViews>
    <sheetView rightToLeft="1" view="pageBreakPreview" zoomScale="80" zoomScaleNormal="85" zoomScaleSheetLayoutView="80" workbookViewId="0">
      <selection activeCell="B20" sqref="B20:M24"/>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918</v>
      </c>
      <c r="G11" s="332"/>
      <c r="H11" s="332"/>
      <c r="I11" s="333"/>
      <c r="J11" s="331" t="s">
        <v>916</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541</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827</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928</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15.75" customHeight="1" thickBot="1" x14ac:dyDescent="0.3">
      <c r="B27" s="398"/>
      <c r="C27" s="401"/>
      <c r="D27" s="402"/>
      <c r="E27" s="401"/>
      <c r="F27" s="402"/>
      <c r="G27" s="402"/>
      <c r="H27" s="404"/>
      <c r="I27" s="401"/>
      <c r="J27" s="404"/>
      <c r="K27" s="401"/>
      <c r="L27" s="402"/>
      <c r="M27" s="404"/>
    </row>
    <row r="28" spans="2:15" ht="36" customHeight="1" x14ac:dyDescent="0.25">
      <c r="B28" s="405">
        <v>21</v>
      </c>
      <c r="C28" s="312">
        <v>641903122</v>
      </c>
      <c r="D28" s="313"/>
      <c r="E28" s="322" t="s">
        <v>828</v>
      </c>
      <c r="F28" s="323"/>
      <c r="G28" s="323"/>
      <c r="H28" s="324"/>
      <c r="I28" s="318" t="s">
        <v>927</v>
      </c>
      <c r="J28" s="319"/>
      <c r="K28" s="322" t="s">
        <v>16</v>
      </c>
      <c r="L28" s="323"/>
      <c r="M28" s="324"/>
    </row>
    <row r="29" spans="2:15" ht="57" customHeight="1" thickBot="1" x14ac:dyDescent="0.3">
      <c r="B29" s="406"/>
      <c r="C29" s="314"/>
      <c r="D29" s="315"/>
      <c r="E29" s="328"/>
      <c r="F29" s="329"/>
      <c r="G29" s="329"/>
      <c r="H29" s="330"/>
      <c r="I29" s="320"/>
      <c r="J29" s="321"/>
      <c r="K29" s="328"/>
      <c r="L29" s="329"/>
      <c r="M29" s="330"/>
      <c r="O29" s="108"/>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5.5" customHeight="1" thickBot="1" x14ac:dyDescent="0.3">
      <c r="B35" s="370" t="s">
        <v>47</v>
      </c>
      <c r="C35" s="371"/>
      <c r="D35" s="371"/>
      <c r="E35" s="371"/>
      <c r="F35" s="371"/>
      <c r="G35" s="371"/>
      <c r="H35" s="371"/>
      <c r="I35" s="371"/>
      <c r="J35" s="371"/>
      <c r="K35" s="371"/>
      <c r="L35" s="371"/>
      <c r="M35" s="372"/>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1265665"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265665" r:id="rId4"/>
      </mc:Fallback>
    </mc:AlternateContent>
  </oleObjects>
  <mc:AlternateContent xmlns:mc="http://schemas.openxmlformats.org/markup-compatibility/2006">
    <mc:Choice Requires="x14">
      <controls>
        <mc:AlternateContent xmlns:mc="http://schemas.openxmlformats.org/markup-compatibility/2006">
          <mc:Choice Requires="x14">
            <control shapeId="1265666"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1265667"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1265668"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1265669"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1265670"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9" tint="-0.249977111117893"/>
  </sheetPr>
  <dimension ref="B1:AU42"/>
  <sheetViews>
    <sheetView rightToLeft="1" view="pageBreakPreview" topLeftCell="A7" zoomScale="20" zoomScaleNormal="100" zoomScaleSheetLayoutView="20" workbookViewId="0">
      <selection activeCell="B4" sqref="B4:N4"/>
    </sheetView>
  </sheetViews>
  <sheetFormatPr defaultRowHeight="23.25" x14ac:dyDescent="0.35"/>
  <cols>
    <col min="2" max="2" width="25.7109375" customWidth="1"/>
    <col min="3" max="3" width="32" customWidth="1"/>
    <col min="4" max="4" width="20.42578125" customWidth="1"/>
    <col min="5" max="5" width="44.5703125" customWidth="1"/>
    <col min="6" max="6" width="75" style="5" customWidth="1"/>
    <col min="7" max="7" width="156.5703125"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925</v>
      </c>
      <c r="H2" s="520"/>
      <c r="I2" s="520"/>
      <c r="J2" s="520"/>
      <c r="K2" s="520"/>
      <c r="L2" s="440"/>
      <c r="M2" s="440"/>
      <c r="N2" s="440"/>
    </row>
    <row r="3" spans="2:47" ht="368.25" customHeight="1" thickBot="1" x14ac:dyDescent="0.3">
      <c r="B3" s="441"/>
      <c r="C3" s="441"/>
      <c r="D3" s="441"/>
      <c r="E3" s="441"/>
      <c r="F3" s="441"/>
      <c r="G3" s="521"/>
      <c r="H3" s="521"/>
      <c r="I3" s="521"/>
      <c r="J3" s="521"/>
      <c r="K3" s="521"/>
      <c r="L3" s="441"/>
      <c r="M3" s="441"/>
      <c r="N3" s="441"/>
    </row>
    <row r="4" spans="2:47" ht="214.5" customHeight="1" thickBot="1" x14ac:dyDescent="0.3">
      <c r="B4" s="523" t="s">
        <v>55</v>
      </c>
      <c r="C4" s="524"/>
      <c r="D4" s="524"/>
      <c r="E4" s="524"/>
      <c r="F4" s="524"/>
      <c r="G4" s="524"/>
      <c r="H4" s="524"/>
      <c r="I4" s="524"/>
      <c r="J4" s="524"/>
      <c r="K4" s="524"/>
      <c r="L4" s="524"/>
      <c r="M4" s="524"/>
      <c r="N4" s="525"/>
      <c r="V4" s="6"/>
      <c r="W4" s="6"/>
      <c r="X4" s="6"/>
      <c r="Y4" s="6"/>
      <c r="Z4" s="6"/>
      <c r="AA4" s="6"/>
      <c r="AB4" s="6"/>
      <c r="AC4" s="6"/>
      <c r="AD4" s="6"/>
      <c r="AE4" s="6"/>
      <c r="AF4" s="6"/>
      <c r="AG4" s="6"/>
      <c r="AH4" s="6"/>
      <c r="AI4" s="6"/>
      <c r="AJ4" s="6"/>
      <c r="AK4" s="6"/>
      <c r="AL4" s="6"/>
      <c r="AM4" s="6"/>
      <c r="AN4" s="6"/>
      <c r="AO4" s="6"/>
      <c r="AP4" s="6"/>
      <c r="AQ4" s="6"/>
      <c r="AR4" s="6"/>
      <c r="AS4" s="6"/>
      <c r="AT4" s="6"/>
      <c r="AU4" s="6"/>
    </row>
    <row r="5" spans="2:47" ht="135.7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165.75" customHeight="1" thickBot="1" x14ac:dyDescent="1.1499999999999999">
      <c r="B6" s="163" t="s">
        <v>9</v>
      </c>
      <c r="C6" s="434" t="s">
        <v>11</v>
      </c>
      <c r="D6" s="435"/>
      <c r="E6" s="435"/>
      <c r="F6" s="435"/>
      <c r="G6" s="436"/>
      <c r="H6" s="163" t="s">
        <v>122</v>
      </c>
      <c r="I6" s="163" t="s">
        <v>23</v>
      </c>
      <c r="J6" s="163" t="s">
        <v>24</v>
      </c>
      <c r="K6" s="163" t="s">
        <v>121</v>
      </c>
      <c r="L6" s="163" t="s">
        <v>183</v>
      </c>
      <c r="M6" s="163" t="s">
        <v>181</v>
      </c>
      <c r="N6" s="163" t="s">
        <v>124</v>
      </c>
    </row>
    <row r="7" spans="2:47" s="96" customFormat="1" ht="174.95" customHeight="1" thickBot="1" x14ac:dyDescent="1.3">
      <c r="B7" s="42">
        <v>1</v>
      </c>
      <c r="C7" s="551" t="s">
        <v>897</v>
      </c>
      <c r="D7" s="489"/>
      <c r="E7" s="489"/>
      <c r="F7" s="490"/>
      <c r="G7" s="162" t="s">
        <v>27</v>
      </c>
      <c r="H7" s="45">
        <v>1.8280000000000001</v>
      </c>
      <c r="I7" s="72">
        <v>0</v>
      </c>
      <c r="J7" s="100">
        <f>3*6096</f>
        <v>18288</v>
      </c>
      <c r="K7" s="100">
        <f>3*6096</f>
        <v>18288</v>
      </c>
      <c r="L7" s="46">
        <v>0</v>
      </c>
      <c r="M7" s="98">
        <f>K7*H7/1000</f>
        <v>33.430464000000001</v>
      </c>
      <c r="N7" s="40">
        <f>M7*I7-L7</f>
        <v>0</v>
      </c>
    </row>
    <row r="8" spans="2:47" s="96" customFormat="1" ht="174.95" customHeight="1" thickBot="1" x14ac:dyDescent="1.3">
      <c r="B8" s="42">
        <v>2</v>
      </c>
      <c r="C8" s="551" t="s">
        <v>898</v>
      </c>
      <c r="D8" s="489"/>
      <c r="E8" s="489"/>
      <c r="F8" s="490"/>
      <c r="G8" s="162" t="s">
        <v>27</v>
      </c>
      <c r="H8" s="45">
        <v>1.8280000000000001</v>
      </c>
      <c r="I8" s="72">
        <v>0</v>
      </c>
      <c r="J8" s="100">
        <f t="shared" ref="J8:K8" si="0">3*6096</f>
        <v>18288</v>
      </c>
      <c r="K8" s="100">
        <f t="shared" si="0"/>
        <v>18288</v>
      </c>
      <c r="L8" s="46">
        <v>0</v>
      </c>
      <c r="M8" s="98">
        <f>K8*H8/1000</f>
        <v>33.430464000000001</v>
      </c>
      <c r="N8" s="40">
        <f>M8*I8-L8</f>
        <v>0</v>
      </c>
    </row>
    <row r="9" spans="2:47" s="96" customFormat="1" ht="174.95" customHeight="1" thickBot="1" x14ac:dyDescent="1.3">
      <c r="B9" s="42">
        <v>3</v>
      </c>
      <c r="C9" s="488" t="s">
        <v>815</v>
      </c>
      <c r="D9" s="489"/>
      <c r="E9" s="489"/>
      <c r="F9" s="490"/>
      <c r="G9" s="162" t="s">
        <v>35</v>
      </c>
      <c r="H9" s="102">
        <v>0.94399999999999995</v>
      </c>
      <c r="I9" s="72">
        <v>9</v>
      </c>
      <c r="J9" s="100">
        <v>2402</v>
      </c>
      <c r="K9" s="100">
        <v>2251</v>
      </c>
      <c r="L9" s="99">
        <v>0</v>
      </c>
      <c r="M9" s="98">
        <f>H9*K9/1000</f>
        <v>2.1249440000000002</v>
      </c>
      <c r="N9" s="40">
        <f>M9*I9-L9*I9</f>
        <v>19.124496000000001</v>
      </c>
    </row>
    <row r="10" spans="2:47" s="96" customFormat="1" ht="174.95" customHeight="1" thickBot="1" x14ac:dyDescent="1.3">
      <c r="B10" s="42">
        <v>4</v>
      </c>
      <c r="C10" s="488" t="s">
        <v>816</v>
      </c>
      <c r="D10" s="489"/>
      <c r="E10" s="489"/>
      <c r="F10" s="490"/>
      <c r="G10" s="162" t="s">
        <v>35</v>
      </c>
      <c r="H10" s="102">
        <v>0.94399999999999995</v>
      </c>
      <c r="I10" s="72">
        <v>8</v>
      </c>
      <c r="J10" s="100">
        <v>1510</v>
      </c>
      <c r="K10" s="100">
        <v>1510</v>
      </c>
      <c r="L10" s="99">
        <v>0</v>
      </c>
      <c r="M10" s="98">
        <f>H10*K10/1000</f>
        <v>1.4254399999999998</v>
      </c>
      <c r="N10" s="40">
        <f t="shared" ref="N10" si="1">M10*I10-L10*I10</f>
        <v>11.403519999999999</v>
      </c>
    </row>
    <row r="11" spans="2:47" s="96" customFormat="1" ht="174.95" customHeight="1" thickBot="1" x14ac:dyDescent="1.3">
      <c r="B11" s="42">
        <v>5</v>
      </c>
      <c r="C11" s="552" t="s">
        <v>813</v>
      </c>
      <c r="D11" s="553"/>
      <c r="E11" s="553"/>
      <c r="F11" s="554"/>
      <c r="G11" s="162" t="s">
        <v>29</v>
      </c>
      <c r="H11" s="102">
        <v>1.284</v>
      </c>
      <c r="I11" s="72">
        <v>0</v>
      </c>
      <c r="J11" s="100">
        <v>1510</v>
      </c>
      <c r="K11" s="100">
        <v>1510</v>
      </c>
      <c r="L11" s="46">
        <v>0</v>
      </c>
      <c r="M11" s="98">
        <f>H11*K11/1000</f>
        <v>1.9388400000000001</v>
      </c>
      <c r="N11" s="40">
        <f>M11*I11-L11*I11</f>
        <v>0</v>
      </c>
    </row>
    <row r="12" spans="2:47" s="36" customFormat="1" ht="174.95" customHeight="1" thickBot="1" x14ac:dyDescent="1.1000000000000001">
      <c r="B12" s="42">
        <v>6</v>
      </c>
      <c r="C12" s="555" t="s">
        <v>899</v>
      </c>
      <c r="D12" s="492" t="s">
        <v>191</v>
      </c>
      <c r="E12" s="493"/>
      <c r="F12" s="493"/>
      <c r="G12" s="161" t="s">
        <v>100</v>
      </c>
      <c r="H12" s="45">
        <v>2.19</v>
      </c>
      <c r="I12" s="72">
        <v>0</v>
      </c>
      <c r="J12" s="70">
        <v>5486</v>
      </c>
      <c r="K12" s="70">
        <v>5486</v>
      </c>
      <c r="L12" s="46">
        <v>0</v>
      </c>
      <c r="M12" s="88">
        <f>ROUNDUP(H12*K12/1000,1)</f>
        <v>12.1</v>
      </c>
      <c r="N12" s="40">
        <f t="shared" ref="N12:N14" si="2">M12*I12-L12*I12</f>
        <v>0</v>
      </c>
    </row>
    <row r="13" spans="2:47" s="36" customFormat="1" ht="193.5" customHeight="1" thickBot="1" x14ac:dyDescent="1.1000000000000001">
      <c r="B13" s="42">
        <v>7</v>
      </c>
      <c r="C13" s="556"/>
      <c r="D13" s="492" t="s">
        <v>900</v>
      </c>
      <c r="E13" s="493"/>
      <c r="F13" s="493"/>
      <c r="G13" s="161" t="s">
        <v>97</v>
      </c>
      <c r="H13" s="45">
        <v>0.93400000000000005</v>
      </c>
      <c r="I13" s="72">
        <v>1</v>
      </c>
      <c r="J13" s="70">
        <v>1794</v>
      </c>
      <c r="K13" s="70">
        <v>1794</v>
      </c>
      <c r="L13" s="46">
        <v>0</v>
      </c>
      <c r="M13" s="88">
        <f>ROUNDUP(H13*K13/1000,1)</f>
        <v>1.7000000000000002</v>
      </c>
      <c r="N13" s="40">
        <f t="shared" si="2"/>
        <v>1.7000000000000002</v>
      </c>
    </row>
    <row r="14" spans="2:47" s="36" customFormat="1" ht="219.75" customHeight="1" thickBot="1" x14ac:dyDescent="1.1000000000000001">
      <c r="B14" s="42">
        <v>8</v>
      </c>
      <c r="C14" s="556"/>
      <c r="D14" s="492" t="s">
        <v>901</v>
      </c>
      <c r="E14" s="493"/>
      <c r="F14" s="493"/>
      <c r="G14" s="161" t="s">
        <v>97</v>
      </c>
      <c r="H14" s="45">
        <v>0.93400000000000005</v>
      </c>
      <c r="I14" s="72">
        <v>2</v>
      </c>
      <c r="J14" s="70">
        <v>3124</v>
      </c>
      <c r="K14" s="70">
        <v>2983</v>
      </c>
      <c r="L14" s="46">
        <v>0</v>
      </c>
      <c r="M14" s="88">
        <f>ROUNDUP(H14*K14/1000,1)</f>
        <v>2.8000000000000003</v>
      </c>
      <c r="N14" s="40">
        <f t="shared" si="2"/>
        <v>5.6000000000000005</v>
      </c>
    </row>
    <row r="15" spans="2:47" s="96" customFormat="1" ht="174.95" customHeight="1" thickBot="1" x14ac:dyDescent="1.3">
      <c r="B15" s="42">
        <v>9</v>
      </c>
      <c r="C15" s="551" t="s">
        <v>902</v>
      </c>
      <c r="D15" s="489"/>
      <c r="E15" s="489"/>
      <c r="F15" s="490"/>
      <c r="G15" s="162" t="s">
        <v>27</v>
      </c>
      <c r="H15" s="45">
        <v>1.8280000000000001</v>
      </c>
      <c r="I15" s="72">
        <v>0</v>
      </c>
      <c r="J15" s="100">
        <v>6095</v>
      </c>
      <c r="K15" s="100">
        <v>6095</v>
      </c>
      <c r="L15" s="46">
        <v>0.3634</v>
      </c>
      <c r="M15" s="98">
        <v>0</v>
      </c>
      <c r="N15" s="40">
        <v>0</v>
      </c>
    </row>
    <row r="16" spans="2:47" s="96" customFormat="1" ht="174.95" customHeight="1" thickBot="1" x14ac:dyDescent="1.3">
      <c r="B16" s="42">
        <v>10</v>
      </c>
      <c r="C16" s="488" t="s">
        <v>648</v>
      </c>
      <c r="D16" s="489"/>
      <c r="E16" s="489"/>
      <c r="F16" s="490"/>
      <c r="G16" s="162" t="s">
        <v>35</v>
      </c>
      <c r="H16" s="102">
        <v>0.94399999999999995</v>
      </c>
      <c r="I16" s="72">
        <v>1</v>
      </c>
      <c r="J16" s="100">
        <v>2402</v>
      </c>
      <c r="K16" s="100">
        <v>2251</v>
      </c>
      <c r="L16" s="99">
        <v>0</v>
      </c>
      <c r="M16" s="98">
        <f>H16*K16/1000</f>
        <v>2.1249440000000002</v>
      </c>
      <c r="N16" s="40">
        <f>M16*I16-L16*I16</f>
        <v>2.1249440000000002</v>
      </c>
    </row>
    <row r="17" spans="2:14" s="96" customFormat="1" ht="174.95" customHeight="1" thickBot="1" x14ac:dyDescent="1.3">
      <c r="B17" s="42">
        <v>11</v>
      </c>
      <c r="C17" s="488" t="s">
        <v>647</v>
      </c>
      <c r="D17" s="489"/>
      <c r="E17" s="489"/>
      <c r="F17" s="490"/>
      <c r="G17" s="162" t="s">
        <v>35</v>
      </c>
      <c r="H17" s="102">
        <v>0.94399999999999995</v>
      </c>
      <c r="I17" s="72">
        <v>1</v>
      </c>
      <c r="J17" s="100">
        <v>1510</v>
      </c>
      <c r="K17" s="100">
        <v>1510</v>
      </c>
      <c r="L17" s="99">
        <v>0</v>
      </c>
      <c r="M17" s="98">
        <f>H17*K17/1000</f>
        <v>1.4254399999999998</v>
      </c>
      <c r="N17" s="40">
        <f>M17*I17-L17*I17</f>
        <v>1.4254399999999998</v>
      </c>
    </row>
    <row r="18" spans="2:14" s="96" customFormat="1" ht="174.95" customHeight="1" thickBot="1" x14ac:dyDescent="1.3">
      <c r="B18" s="42">
        <v>12</v>
      </c>
      <c r="C18" s="488" t="s">
        <v>645</v>
      </c>
      <c r="D18" s="489"/>
      <c r="E18" s="489"/>
      <c r="F18" s="490"/>
      <c r="G18" s="162" t="s">
        <v>29</v>
      </c>
      <c r="H18" s="102">
        <v>1.284</v>
      </c>
      <c r="I18" s="72">
        <v>0</v>
      </c>
      <c r="J18" s="100">
        <v>1510</v>
      </c>
      <c r="K18" s="100">
        <v>1510</v>
      </c>
      <c r="L18" s="99">
        <v>0</v>
      </c>
      <c r="M18" s="98">
        <f>H18*K18/1000</f>
        <v>1.9388400000000001</v>
      </c>
      <c r="N18" s="40">
        <f>M18*I18-L18*I18</f>
        <v>0</v>
      </c>
    </row>
    <row r="19" spans="2:14" s="96" customFormat="1" ht="174.95" customHeight="1" thickBot="1" x14ac:dyDescent="1.3">
      <c r="B19" s="42">
        <v>13</v>
      </c>
      <c r="C19" s="488" t="s">
        <v>646</v>
      </c>
      <c r="D19" s="489"/>
      <c r="E19" s="489"/>
      <c r="F19" s="490"/>
      <c r="G19" s="162" t="s">
        <v>35</v>
      </c>
      <c r="H19" s="102">
        <v>0.94399999999999995</v>
      </c>
      <c r="I19" s="72">
        <v>1</v>
      </c>
      <c r="J19" s="100">
        <v>2379</v>
      </c>
      <c r="K19" s="100">
        <v>2239</v>
      </c>
      <c r="L19" s="46">
        <v>0</v>
      </c>
      <c r="M19" s="98">
        <f>H19*K19/1000</f>
        <v>2.1136159999999999</v>
      </c>
      <c r="N19" s="40">
        <f>M19*I19-L19*I19</f>
        <v>2.1136159999999999</v>
      </c>
    </row>
    <row r="20" spans="2:14" s="96" customFormat="1" ht="174.95" customHeight="1" thickBot="1" x14ac:dyDescent="1.3">
      <c r="B20" s="42">
        <v>14</v>
      </c>
      <c r="C20" s="488" t="s">
        <v>644</v>
      </c>
      <c r="D20" s="489"/>
      <c r="E20" s="489"/>
      <c r="F20" s="490"/>
      <c r="G20" s="162" t="s">
        <v>35</v>
      </c>
      <c r="H20" s="102">
        <v>0.94399999999999995</v>
      </c>
      <c r="I20" s="72">
        <v>1</v>
      </c>
      <c r="J20" s="100">
        <v>2415</v>
      </c>
      <c r="K20" s="100">
        <v>2253</v>
      </c>
      <c r="L20" s="99">
        <v>0</v>
      </c>
      <c r="M20" s="98">
        <f>H20*K20/1000</f>
        <v>2.1268319999999998</v>
      </c>
      <c r="N20" s="40">
        <f>M20*I20-L20*I20</f>
        <v>2.1268319999999998</v>
      </c>
    </row>
    <row r="21" spans="2:14" s="96" customFormat="1" ht="174.95" customHeight="1" thickBot="1" x14ac:dyDescent="1.3">
      <c r="B21" s="42">
        <v>15</v>
      </c>
      <c r="C21" s="488" t="s">
        <v>643</v>
      </c>
      <c r="D21" s="489"/>
      <c r="E21" s="489"/>
      <c r="F21" s="490"/>
      <c r="G21" s="162" t="s">
        <v>29</v>
      </c>
      <c r="H21" s="102">
        <v>1.284</v>
      </c>
      <c r="I21" s="72">
        <v>0</v>
      </c>
      <c r="J21" s="100">
        <v>1814</v>
      </c>
      <c r="K21" s="100">
        <v>1814</v>
      </c>
      <c r="L21" s="46">
        <v>0</v>
      </c>
      <c r="M21" s="98">
        <f t="shared" ref="M21:M32" si="3">H21*K21/1000</f>
        <v>2.3291759999999999</v>
      </c>
      <c r="N21" s="40">
        <f t="shared" ref="N21:N36" si="4">M21*I21-L21*I21</f>
        <v>0</v>
      </c>
    </row>
    <row r="22" spans="2:14" s="96" customFormat="1" ht="174.95" customHeight="1" thickBot="1" x14ac:dyDescent="1.3">
      <c r="B22" s="42">
        <v>16</v>
      </c>
      <c r="C22" s="488" t="s">
        <v>815</v>
      </c>
      <c r="D22" s="489"/>
      <c r="E22" s="489"/>
      <c r="F22" s="490"/>
      <c r="G22" s="162" t="s">
        <v>35</v>
      </c>
      <c r="H22" s="102">
        <v>0.94399999999999995</v>
      </c>
      <c r="I22" s="72">
        <v>1</v>
      </c>
      <c r="J22" s="100">
        <v>2402</v>
      </c>
      <c r="K22" s="100">
        <v>2251</v>
      </c>
      <c r="L22" s="99">
        <v>0</v>
      </c>
      <c r="M22" s="98">
        <f>H22*K22/1000</f>
        <v>2.1249440000000002</v>
      </c>
      <c r="N22" s="40">
        <f>M22*I22-L22*I22</f>
        <v>2.1249440000000002</v>
      </c>
    </row>
    <row r="23" spans="2:14" s="96" customFormat="1" ht="174.95" customHeight="1" thickBot="1" x14ac:dyDescent="1.3">
      <c r="B23" s="42">
        <v>17</v>
      </c>
      <c r="C23" s="488" t="s">
        <v>816</v>
      </c>
      <c r="D23" s="489"/>
      <c r="E23" s="489"/>
      <c r="F23" s="490"/>
      <c r="G23" s="162" t="s">
        <v>35</v>
      </c>
      <c r="H23" s="102">
        <v>0.94399999999999995</v>
      </c>
      <c r="I23" s="72">
        <v>1</v>
      </c>
      <c r="J23" s="100">
        <v>1510</v>
      </c>
      <c r="K23" s="100">
        <v>1510</v>
      </c>
      <c r="L23" s="99">
        <v>0</v>
      </c>
      <c r="M23" s="98">
        <f>H23*K23/1000</f>
        <v>1.4254399999999998</v>
      </c>
      <c r="N23" s="40">
        <f>M23*I23-L23*I23</f>
        <v>1.4254399999999998</v>
      </c>
    </row>
    <row r="24" spans="2:14" s="96" customFormat="1" ht="148.5" customHeight="1" thickBot="1" x14ac:dyDescent="1.3">
      <c r="B24" s="42">
        <v>18</v>
      </c>
      <c r="C24" s="488" t="s">
        <v>814</v>
      </c>
      <c r="D24" s="489"/>
      <c r="E24" s="489"/>
      <c r="F24" s="490"/>
      <c r="G24" s="162" t="s">
        <v>35</v>
      </c>
      <c r="H24" s="102">
        <v>0.94399999999999995</v>
      </c>
      <c r="I24" s="72">
        <v>1</v>
      </c>
      <c r="J24" s="100">
        <v>2383</v>
      </c>
      <c r="K24" s="100">
        <v>2238</v>
      </c>
      <c r="L24" s="99">
        <v>0</v>
      </c>
      <c r="M24" s="98">
        <f>H24*K24/1000</f>
        <v>2.1126719999999999</v>
      </c>
      <c r="N24" s="40">
        <f>M24*I24-L24*I24</f>
        <v>2.1126719999999999</v>
      </c>
    </row>
    <row r="25" spans="2:14" s="96" customFormat="1" ht="174.95" customHeight="1" thickBot="1" x14ac:dyDescent="1.3">
      <c r="B25" s="42">
        <v>19</v>
      </c>
      <c r="C25" s="488" t="s">
        <v>903</v>
      </c>
      <c r="D25" s="489"/>
      <c r="E25" s="489"/>
      <c r="F25" s="490"/>
      <c r="G25" s="162" t="s">
        <v>35</v>
      </c>
      <c r="H25" s="102">
        <v>0.94399999999999995</v>
      </c>
      <c r="I25" s="72">
        <v>2</v>
      </c>
      <c r="J25" s="100">
        <v>1112</v>
      </c>
      <c r="K25" s="100">
        <v>1032</v>
      </c>
      <c r="L25" s="46">
        <v>0</v>
      </c>
      <c r="M25" s="98">
        <f t="shared" ref="M25:M26" si="5">H25*K25/1000</f>
        <v>0.97420799999999996</v>
      </c>
      <c r="N25" s="40">
        <f t="shared" ref="N25:N26" si="6">M25*I25-L25*I25</f>
        <v>1.9484159999999999</v>
      </c>
    </row>
    <row r="26" spans="2:14" s="96" customFormat="1" ht="122.25" customHeight="1" thickBot="1" x14ac:dyDescent="1.3">
      <c r="B26" s="42">
        <v>20</v>
      </c>
      <c r="C26" s="488" t="s">
        <v>813</v>
      </c>
      <c r="D26" s="489"/>
      <c r="E26" s="489"/>
      <c r="F26" s="490"/>
      <c r="G26" s="162" t="s">
        <v>29</v>
      </c>
      <c r="H26" s="102">
        <v>1.284</v>
      </c>
      <c r="I26" s="72">
        <v>0</v>
      </c>
      <c r="J26" s="100">
        <v>1510</v>
      </c>
      <c r="K26" s="100">
        <v>1510</v>
      </c>
      <c r="L26" s="46">
        <v>0</v>
      </c>
      <c r="M26" s="98">
        <f t="shared" si="5"/>
        <v>1.9388400000000001</v>
      </c>
      <c r="N26" s="40">
        <f t="shared" si="6"/>
        <v>0</v>
      </c>
    </row>
    <row r="27" spans="2:14" s="96" customFormat="1" ht="133.5" customHeight="1" thickBot="1" x14ac:dyDescent="1.3">
      <c r="B27" s="42">
        <v>21</v>
      </c>
      <c r="C27" s="488" t="s">
        <v>904</v>
      </c>
      <c r="D27" s="489"/>
      <c r="E27" s="489"/>
      <c r="F27" s="490"/>
      <c r="G27" s="162" t="s">
        <v>905</v>
      </c>
      <c r="H27" s="102">
        <f>6*0.26+4*0.03-2*0.015</f>
        <v>1.6500000000000001</v>
      </c>
      <c r="I27" s="72">
        <v>0</v>
      </c>
      <c r="J27" s="100">
        <v>1510</v>
      </c>
      <c r="K27" s="100">
        <v>1510</v>
      </c>
      <c r="L27" s="99">
        <v>0</v>
      </c>
      <c r="M27" s="98">
        <f>H27*K27/1000</f>
        <v>2.4914999999999998</v>
      </c>
      <c r="N27" s="40">
        <f>M27*I27-L27*I27</f>
        <v>0</v>
      </c>
    </row>
    <row r="28" spans="2:14" s="96" customFormat="1" ht="159.75" customHeight="1" thickBot="1" x14ac:dyDescent="1.3">
      <c r="B28" s="42">
        <v>22</v>
      </c>
      <c r="C28" s="488" t="s">
        <v>811</v>
      </c>
      <c r="D28" s="489"/>
      <c r="E28" s="489"/>
      <c r="F28" s="490"/>
      <c r="G28" s="162" t="s">
        <v>29</v>
      </c>
      <c r="H28" s="102">
        <v>1.284</v>
      </c>
      <c r="I28" s="72">
        <v>0</v>
      </c>
      <c r="J28" s="100">
        <v>1814</v>
      </c>
      <c r="K28" s="100">
        <v>1814</v>
      </c>
      <c r="L28" s="46">
        <v>0</v>
      </c>
      <c r="M28" s="98">
        <f t="shared" si="3"/>
        <v>2.3291759999999999</v>
      </c>
      <c r="N28" s="40">
        <f t="shared" si="4"/>
        <v>0</v>
      </c>
    </row>
    <row r="29" spans="2:14" s="96" customFormat="1" ht="174.95" customHeight="1" thickBot="1" x14ac:dyDescent="1.3">
      <c r="B29" s="42">
        <v>23</v>
      </c>
      <c r="C29" s="551" t="s">
        <v>906</v>
      </c>
      <c r="D29" s="489"/>
      <c r="E29" s="489"/>
      <c r="F29" s="490"/>
      <c r="G29" s="162" t="s">
        <v>27</v>
      </c>
      <c r="H29" s="45">
        <v>1.8280000000000001</v>
      </c>
      <c r="I29" s="72">
        <v>0</v>
      </c>
      <c r="J29" s="100">
        <v>6095</v>
      </c>
      <c r="K29" s="100">
        <v>6095</v>
      </c>
      <c r="L29" s="46">
        <v>0</v>
      </c>
      <c r="M29" s="98">
        <f>K29*H29/1000</f>
        <v>11.14166</v>
      </c>
      <c r="N29" s="40">
        <f>M29*I29-L29</f>
        <v>0</v>
      </c>
    </row>
    <row r="30" spans="2:14" s="96" customFormat="1" ht="144.75" customHeight="1" thickBot="1" x14ac:dyDescent="1.3">
      <c r="B30" s="42">
        <v>24</v>
      </c>
      <c r="C30" s="571" t="s">
        <v>907</v>
      </c>
      <c r="D30" s="572"/>
      <c r="E30" s="572"/>
      <c r="F30" s="573"/>
      <c r="G30" s="162" t="s">
        <v>908</v>
      </c>
      <c r="H30" s="102" t="s">
        <v>160</v>
      </c>
      <c r="I30" s="72">
        <v>0</v>
      </c>
      <c r="J30" s="100" t="s">
        <v>160</v>
      </c>
      <c r="K30" s="100" t="s">
        <v>160</v>
      </c>
      <c r="L30" s="99">
        <v>0</v>
      </c>
      <c r="M30" s="98">
        <f>2*1.51*1</f>
        <v>3.02</v>
      </c>
      <c r="N30" s="40">
        <f>M30*I30-L30*I30</f>
        <v>0</v>
      </c>
    </row>
    <row r="31" spans="2:14" s="96" customFormat="1" ht="141" customHeight="1" thickBot="1" x14ac:dyDescent="1.3">
      <c r="B31" s="42">
        <v>25</v>
      </c>
      <c r="C31" s="488" t="s">
        <v>654</v>
      </c>
      <c r="D31" s="489"/>
      <c r="E31" s="489"/>
      <c r="F31" s="490"/>
      <c r="G31" s="162" t="s">
        <v>76</v>
      </c>
      <c r="H31" s="102">
        <v>1.22</v>
      </c>
      <c r="I31" s="72">
        <v>1</v>
      </c>
      <c r="J31" s="100">
        <v>7869</v>
      </c>
      <c r="K31" s="100">
        <v>7860</v>
      </c>
      <c r="L31" s="99">
        <v>0.252</v>
      </c>
      <c r="M31" s="98">
        <f t="shared" si="3"/>
        <v>9.5891999999999982</v>
      </c>
      <c r="N31" s="40">
        <f t="shared" si="4"/>
        <v>9.3371999999999975</v>
      </c>
    </row>
    <row r="32" spans="2:14" s="96" customFormat="1" ht="133.5" customHeight="1" thickBot="1" x14ac:dyDescent="1.3">
      <c r="B32" s="42">
        <v>26</v>
      </c>
      <c r="C32" s="488" t="s">
        <v>651</v>
      </c>
      <c r="D32" s="489"/>
      <c r="E32" s="489"/>
      <c r="F32" s="490"/>
      <c r="G32" s="162" t="s">
        <v>76</v>
      </c>
      <c r="H32" s="102">
        <v>1.22</v>
      </c>
      <c r="I32" s="72">
        <v>1</v>
      </c>
      <c r="J32" s="100">
        <v>7869</v>
      </c>
      <c r="K32" s="100">
        <v>7860</v>
      </c>
      <c r="L32" s="99">
        <v>0.252</v>
      </c>
      <c r="M32" s="98">
        <f t="shared" si="3"/>
        <v>9.5891999999999982</v>
      </c>
      <c r="N32" s="40">
        <f t="shared" si="4"/>
        <v>9.3371999999999975</v>
      </c>
    </row>
    <row r="33" spans="2:18" s="36" customFormat="1" ht="174.95" customHeight="1" thickBot="1" x14ac:dyDescent="1.1000000000000001">
      <c r="B33" s="42">
        <v>27</v>
      </c>
      <c r="C33" s="548" t="s">
        <v>909</v>
      </c>
      <c r="D33" s="549"/>
      <c r="E33" s="549"/>
      <c r="F33" s="550"/>
      <c r="G33" s="161" t="s">
        <v>910</v>
      </c>
      <c r="H33" s="164" t="s">
        <v>911</v>
      </c>
      <c r="I33" s="165">
        <v>0</v>
      </c>
      <c r="J33" s="70" t="s">
        <v>160</v>
      </c>
      <c r="K33" s="70">
        <v>0</v>
      </c>
      <c r="L33" s="46">
        <v>0.99</v>
      </c>
      <c r="M33" s="40">
        <v>2.48</v>
      </c>
      <c r="N33" s="40">
        <f>ROUNDUP(M33*I33-I33*L33,1)</f>
        <v>0</v>
      </c>
    </row>
    <row r="34" spans="2:18" s="36" customFormat="1" ht="174.95" customHeight="1" thickBot="1" x14ac:dyDescent="1.1000000000000001">
      <c r="B34" s="42">
        <v>28</v>
      </c>
      <c r="C34" s="548" t="s">
        <v>912</v>
      </c>
      <c r="D34" s="549"/>
      <c r="E34" s="549"/>
      <c r="F34" s="550"/>
      <c r="G34" s="161" t="s">
        <v>913</v>
      </c>
      <c r="H34" s="164" t="s">
        <v>911</v>
      </c>
      <c r="I34" s="165">
        <v>0</v>
      </c>
      <c r="J34" s="70" t="s">
        <v>160</v>
      </c>
      <c r="K34" s="70">
        <v>0</v>
      </c>
      <c r="L34" s="46">
        <v>0.99</v>
      </c>
      <c r="M34" s="40">
        <v>2.48</v>
      </c>
      <c r="N34" s="40">
        <f>ROUNDUP(M34*I34-I34*L34,1)</f>
        <v>0</v>
      </c>
    </row>
    <row r="35" spans="2:18" s="36" customFormat="1" ht="174.95" customHeight="1" thickBot="1" x14ac:dyDescent="1.1000000000000001">
      <c r="B35" s="42">
        <v>29</v>
      </c>
      <c r="C35" s="492" t="s">
        <v>203</v>
      </c>
      <c r="D35" s="493"/>
      <c r="E35" s="493"/>
      <c r="F35" s="494"/>
      <c r="G35" s="161" t="s">
        <v>182</v>
      </c>
      <c r="H35" s="45">
        <v>1.254</v>
      </c>
      <c r="I35" s="72">
        <v>6</v>
      </c>
      <c r="J35" s="70">
        <v>5460</v>
      </c>
      <c r="K35" s="70">
        <v>5460</v>
      </c>
      <c r="L35" s="46">
        <f>0.25*0.165</f>
        <v>4.1250000000000002E-2</v>
      </c>
      <c r="M35" s="40">
        <f>ROUNDUP(H35*K35/1000,2)</f>
        <v>6.85</v>
      </c>
      <c r="N35" s="40">
        <f t="shared" si="4"/>
        <v>40.852499999999992</v>
      </c>
    </row>
    <row r="36" spans="2:18" s="36" customFormat="1" ht="148.5" customHeight="1" thickBot="1" x14ac:dyDescent="1.1000000000000001">
      <c r="B36" s="42">
        <v>30</v>
      </c>
      <c r="C36" s="492" t="s">
        <v>516</v>
      </c>
      <c r="D36" s="493"/>
      <c r="E36" s="493"/>
      <c r="F36" s="494"/>
      <c r="G36" s="161" t="s">
        <v>914</v>
      </c>
      <c r="H36" s="45">
        <v>0.38119999999999998</v>
      </c>
      <c r="I36" s="72">
        <v>6</v>
      </c>
      <c r="J36" s="131" t="s">
        <v>514</v>
      </c>
      <c r="K36" s="131" t="s">
        <v>514</v>
      </c>
      <c r="L36" s="46">
        <f>0.165*0.25</f>
        <v>4.1250000000000002E-2</v>
      </c>
      <c r="M36" s="40">
        <f>H36</f>
        <v>0.38119999999999998</v>
      </c>
      <c r="N36" s="40">
        <f t="shared" si="4"/>
        <v>2.0396999999999998</v>
      </c>
    </row>
    <row r="37" spans="2:18" s="50" customFormat="1" ht="124.5" customHeight="1" thickBot="1" x14ac:dyDescent="1.1000000000000001">
      <c r="B37" s="458" t="s">
        <v>30</v>
      </c>
      <c r="C37" s="459"/>
      <c r="D37" s="459"/>
      <c r="E37" s="459"/>
      <c r="F37" s="459"/>
      <c r="G37" s="459"/>
      <c r="H37" s="459"/>
      <c r="I37" s="459"/>
      <c r="J37" s="459"/>
      <c r="K37" s="459"/>
      <c r="L37" s="459"/>
      <c r="M37" s="460"/>
      <c r="N37" s="95">
        <f>SUM(N7:N36)</f>
        <v>114.79692</v>
      </c>
    </row>
    <row r="38" spans="2:18" s="50" customFormat="1" ht="153.75" customHeight="1" thickBot="1" x14ac:dyDescent="1.1000000000000001">
      <c r="B38" s="513" t="s">
        <v>53</v>
      </c>
      <c r="C38" s="513"/>
      <c r="D38" s="513"/>
      <c r="E38" s="513"/>
      <c r="F38" s="513"/>
      <c r="G38" s="513"/>
      <c r="H38" s="513"/>
      <c r="I38" s="513"/>
      <c r="J38" s="513"/>
      <c r="K38" s="513"/>
      <c r="L38" s="513"/>
      <c r="M38" s="513"/>
      <c r="N38" s="88">
        <f>N37*2</f>
        <v>229.59384</v>
      </c>
    </row>
    <row r="39" spans="2:18" s="160" customFormat="1" ht="174.95" customHeight="1" x14ac:dyDescent="0.25">
      <c r="B39" s="422" t="s">
        <v>320</v>
      </c>
      <c r="C39" s="422"/>
      <c r="D39" s="422"/>
      <c r="E39" s="422"/>
      <c r="F39" s="422"/>
      <c r="G39" s="422"/>
      <c r="H39" s="422"/>
      <c r="I39" s="422" t="s">
        <v>319</v>
      </c>
      <c r="J39" s="422"/>
      <c r="K39" s="422"/>
      <c r="L39" s="422"/>
      <c r="M39" s="422"/>
      <c r="N39" s="422"/>
    </row>
    <row r="40" spans="2:18" s="51" customFormat="1" ht="353.25" customHeight="1" thickBot="1" x14ac:dyDescent="1.1499999999999999">
      <c r="B40" s="423"/>
      <c r="C40" s="423"/>
      <c r="D40" s="423"/>
      <c r="E40" s="423"/>
      <c r="F40" s="423"/>
      <c r="G40" s="423"/>
      <c r="H40" s="423"/>
      <c r="I40" s="423"/>
      <c r="J40" s="423"/>
      <c r="K40" s="423"/>
      <c r="L40" s="423"/>
      <c r="M40" s="423"/>
      <c r="N40" s="423"/>
    </row>
    <row r="41" spans="2:18" s="58" customFormat="1" ht="129.75" customHeight="1" thickBot="1" x14ac:dyDescent="1.1499999999999999">
      <c r="B41" s="53" t="s">
        <v>45</v>
      </c>
      <c r="C41" s="54"/>
      <c r="D41" s="54"/>
      <c r="E41" s="54"/>
      <c r="F41" s="54"/>
      <c r="G41" s="54"/>
      <c r="H41" s="54"/>
      <c r="I41" s="54"/>
      <c r="J41" s="54"/>
      <c r="K41" s="54"/>
      <c r="L41" s="54"/>
      <c r="M41" s="54"/>
      <c r="N41" s="55"/>
      <c r="O41" s="56"/>
      <c r="P41" s="68"/>
      <c r="Q41" s="35"/>
      <c r="R41" s="35"/>
    </row>
    <row r="42" spans="2:18" s="51" customFormat="1" ht="73.5" customHeight="1" x14ac:dyDescent="1.1000000000000001"/>
  </sheetData>
  <mergeCells count="41">
    <mergeCell ref="B39:H40"/>
    <mergeCell ref="I39:N40"/>
    <mergeCell ref="B38:M38"/>
    <mergeCell ref="C27:F27"/>
    <mergeCell ref="C28:F28"/>
    <mergeCell ref="C29:F29"/>
    <mergeCell ref="C30:F30"/>
    <mergeCell ref="C31:F31"/>
    <mergeCell ref="C32:F32"/>
    <mergeCell ref="C33:F33"/>
    <mergeCell ref="C34:F34"/>
    <mergeCell ref="C35:F35"/>
    <mergeCell ref="C36:F36"/>
    <mergeCell ref="B37:M37"/>
    <mergeCell ref="C26:F26"/>
    <mergeCell ref="C15:F15"/>
    <mergeCell ref="C16:F16"/>
    <mergeCell ref="C17:F17"/>
    <mergeCell ref="C18:F18"/>
    <mergeCell ref="C19:F19"/>
    <mergeCell ref="C20:F20"/>
    <mergeCell ref="C21:F21"/>
    <mergeCell ref="C22:F22"/>
    <mergeCell ref="C23:F23"/>
    <mergeCell ref="C24:F24"/>
    <mergeCell ref="C25:F25"/>
    <mergeCell ref="C12:C14"/>
    <mergeCell ref="D12:F12"/>
    <mergeCell ref="D13:F13"/>
    <mergeCell ref="D14:F14"/>
    <mergeCell ref="B2:F3"/>
    <mergeCell ref="C7:F7"/>
    <mergeCell ref="C8:F8"/>
    <mergeCell ref="C9:F9"/>
    <mergeCell ref="C10:F10"/>
    <mergeCell ref="C11:F11"/>
    <mergeCell ref="G2:K3"/>
    <mergeCell ref="L2:N3"/>
    <mergeCell ref="B4:N4"/>
    <mergeCell ref="B5:N5"/>
    <mergeCell ref="C6:G6"/>
  </mergeCells>
  <printOptions horizontalCentered="1"/>
  <pageMargins left="0.25" right="0.25" top="1" bottom="1" header="0.5" footer="0.255"/>
  <pageSetup paperSize="9" scale="10" orientation="portrait" r:id="rId1"/>
  <drawing r:id="rId2"/>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9" tint="-0.499984740745262"/>
    <pageSetUpPr fitToPage="1"/>
  </sheetPr>
  <dimension ref="A1:AG35"/>
  <sheetViews>
    <sheetView rightToLeft="1" view="pageBreakPreview" zoomScale="80" zoomScaleNormal="85" zoomScaleSheetLayoutView="80" workbookViewId="0">
      <selection activeCell="B20" sqref="B20:M24"/>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5" max="15" width="16.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917</v>
      </c>
      <c r="G11" s="332"/>
      <c r="H11" s="332"/>
      <c r="I11" s="333"/>
      <c r="J11" s="331" t="s">
        <v>916</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541</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824</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922</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9.75" customHeight="1" thickBot="1" x14ac:dyDescent="0.3">
      <c r="B27" s="398"/>
      <c r="C27" s="401"/>
      <c r="D27" s="402"/>
      <c r="E27" s="401"/>
      <c r="F27" s="402"/>
      <c r="G27" s="402"/>
      <c r="H27" s="404"/>
      <c r="I27" s="401"/>
      <c r="J27" s="404"/>
      <c r="K27" s="401"/>
      <c r="L27" s="402"/>
      <c r="M27" s="404"/>
    </row>
    <row r="28" spans="2:15" ht="36" customHeight="1" x14ac:dyDescent="0.25">
      <c r="B28" s="405">
        <v>17</v>
      </c>
      <c r="C28" s="312">
        <v>641903107</v>
      </c>
      <c r="D28" s="313"/>
      <c r="E28" s="322" t="s">
        <v>826</v>
      </c>
      <c r="F28" s="323"/>
      <c r="G28" s="323"/>
      <c r="H28" s="324"/>
      <c r="I28" s="318" t="s">
        <v>921</v>
      </c>
      <c r="J28" s="319"/>
      <c r="K28" s="322" t="s">
        <v>16</v>
      </c>
      <c r="L28" s="323"/>
      <c r="M28" s="324"/>
    </row>
    <row r="29" spans="2:15" ht="45" customHeight="1" thickBot="1" x14ac:dyDescent="0.3">
      <c r="B29" s="406"/>
      <c r="C29" s="314"/>
      <c r="D29" s="315"/>
      <c r="E29" s="328"/>
      <c r="F29" s="329"/>
      <c r="G29" s="329"/>
      <c r="H29" s="330"/>
      <c r="I29" s="320"/>
      <c r="J29" s="321"/>
      <c r="K29" s="328"/>
      <c r="L29" s="329"/>
      <c r="M29" s="330"/>
      <c r="O29" s="147">
        <f>'المان PNT-G-050'!$N$100</f>
        <v>1258.9999999999995</v>
      </c>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20" customFormat="1" ht="25.5" customHeight="1" thickBot="1" x14ac:dyDescent="0.3">
      <c r="A35" s="21"/>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1266689"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266689" r:id="rId4"/>
      </mc:Fallback>
    </mc:AlternateContent>
  </oleObjects>
  <mc:AlternateContent xmlns:mc="http://schemas.openxmlformats.org/markup-compatibility/2006">
    <mc:Choice Requires="x14">
      <controls>
        <mc:AlternateContent xmlns:mc="http://schemas.openxmlformats.org/markup-compatibility/2006">
          <mc:Choice Requires="x14">
            <control shapeId="1266690"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1266691"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1266692"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1266693"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1266694"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9" tint="-0.249977111117893"/>
  </sheetPr>
  <dimension ref="B1:AU42"/>
  <sheetViews>
    <sheetView rightToLeft="1" view="pageBreakPreview" topLeftCell="A28" zoomScale="25" zoomScaleNormal="100" zoomScaleSheetLayoutView="25" workbookViewId="0">
      <selection activeCell="A38" sqref="A38:XFD38"/>
    </sheetView>
  </sheetViews>
  <sheetFormatPr defaultRowHeight="23.25" x14ac:dyDescent="0.35"/>
  <cols>
    <col min="2" max="2" width="25.7109375" customWidth="1"/>
    <col min="3" max="3" width="32" customWidth="1"/>
    <col min="4" max="4" width="20.42578125" customWidth="1"/>
    <col min="5" max="5" width="44.5703125" customWidth="1"/>
    <col min="6" max="6" width="75" style="5" customWidth="1"/>
    <col min="7" max="7" width="156.5703125"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915</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169.5" customHeight="1" thickBot="1" x14ac:dyDescent="0.3">
      <c r="B4" s="522" t="s">
        <v>823</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135.7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165.75" customHeight="1" thickBot="1" x14ac:dyDescent="1.1499999999999999">
      <c r="B6" s="163" t="s">
        <v>9</v>
      </c>
      <c r="C6" s="434" t="s">
        <v>11</v>
      </c>
      <c r="D6" s="435"/>
      <c r="E6" s="435"/>
      <c r="F6" s="435"/>
      <c r="G6" s="436"/>
      <c r="H6" s="163" t="s">
        <v>122</v>
      </c>
      <c r="I6" s="163" t="s">
        <v>23</v>
      </c>
      <c r="J6" s="163" t="s">
        <v>24</v>
      </c>
      <c r="K6" s="163" t="s">
        <v>121</v>
      </c>
      <c r="L6" s="163" t="s">
        <v>183</v>
      </c>
      <c r="M6" s="163" t="s">
        <v>181</v>
      </c>
      <c r="N6" s="163" t="s">
        <v>124</v>
      </c>
    </row>
    <row r="7" spans="2:47" s="96" customFormat="1" ht="174.95" customHeight="1" thickBot="1" x14ac:dyDescent="1.3">
      <c r="B7" s="42">
        <v>1</v>
      </c>
      <c r="C7" s="551" t="s">
        <v>897</v>
      </c>
      <c r="D7" s="489"/>
      <c r="E7" s="489"/>
      <c r="F7" s="490"/>
      <c r="G7" s="162" t="s">
        <v>27</v>
      </c>
      <c r="H7" s="45">
        <v>1.8280000000000001</v>
      </c>
      <c r="I7" s="72">
        <v>1</v>
      </c>
      <c r="J7" s="100">
        <f>3*6096</f>
        <v>18288</v>
      </c>
      <c r="K7" s="100">
        <f>3*6096</f>
        <v>18288</v>
      </c>
      <c r="L7" s="46">
        <v>1.5855999999999999</v>
      </c>
      <c r="M7" s="98">
        <f>K7*H7/1000</f>
        <v>33.430464000000001</v>
      </c>
      <c r="N7" s="40">
        <f>M7*I7-L7</f>
        <v>31.844864000000001</v>
      </c>
    </row>
    <row r="8" spans="2:47" s="96" customFormat="1" ht="174.95" customHeight="1" thickBot="1" x14ac:dyDescent="1.3">
      <c r="B8" s="42">
        <v>2</v>
      </c>
      <c r="C8" s="551" t="s">
        <v>898</v>
      </c>
      <c r="D8" s="489"/>
      <c r="E8" s="489"/>
      <c r="F8" s="490"/>
      <c r="G8" s="162" t="s">
        <v>27</v>
      </c>
      <c r="H8" s="45">
        <v>1.8280000000000001</v>
      </c>
      <c r="I8" s="72">
        <v>1</v>
      </c>
      <c r="J8" s="100">
        <f t="shared" ref="J8:K8" si="0">3*6096</f>
        <v>18288</v>
      </c>
      <c r="K8" s="100">
        <f t="shared" si="0"/>
        <v>18288</v>
      </c>
      <c r="L8" s="46">
        <v>0.48049999999999998</v>
      </c>
      <c r="M8" s="98">
        <f>K8*H8/1000</f>
        <v>33.430464000000001</v>
      </c>
      <c r="N8" s="40">
        <f>M8*I8-L8</f>
        <v>32.949964000000001</v>
      </c>
    </row>
    <row r="9" spans="2:47" s="96" customFormat="1" ht="174.95" customHeight="1" thickBot="1" x14ac:dyDescent="1.3">
      <c r="B9" s="42">
        <v>3</v>
      </c>
      <c r="C9" s="488" t="s">
        <v>815</v>
      </c>
      <c r="D9" s="489"/>
      <c r="E9" s="489"/>
      <c r="F9" s="490"/>
      <c r="G9" s="162" t="s">
        <v>35</v>
      </c>
      <c r="H9" s="102">
        <v>0.94399999999999995</v>
      </c>
      <c r="I9" s="72">
        <v>9</v>
      </c>
      <c r="J9" s="100">
        <v>2402</v>
      </c>
      <c r="K9" s="100">
        <v>2251</v>
      </c>
      <c r="L9" s="99">
        <v>0</v>
      </c>
      <c r="M9" s="98">
        <f>H9*K9/1000</f>
        <v>2.1249440000000002</v>
      </c>
      <c r="N9" s="40">
        <f>M9*I9-L9*I9</f>
        <v>19.124496000000001</v>
      </c>
    </row>
    <row r="10" spans="2:47" s="96" customFormat="1" ht="174.95" customHeight="1" thickBot="1" x14ac:dyDescent="1.3">
      <c r="B10" s="42">
        <v>4</v>
      </c>
      <c r="C10" s="488" t="s">
        <v>816</v>
      </c>
      <c r="D10" s="489"/>
      <c r="E10" s="489"/>
      <c r="F10" s="490"/>
      <c r="G10" s="162" t="s">
        <v>35</v>
      </c>
      <c r="H10" s="102">
        <v>0.94399999999999995</v>
      </c>
      <c r="I10" s="72">
        <v>8</v>
      </c>
      <c r="J10" s="100">
        <v>1510</v>
      </c>
      <c r="K10" s="100">
        <v>1510</v>
      </c>
      <c r="L10" s="99">
        <v>0</v>
      </c>
      <c r="M10" s="98">
        <f>H10*K10/1000</f>
        <v>1.4254399999999998</v>
      </c>
      <c r="N10" s="40">
        <f t="shared" ref="N10" si="1">M10*I10-L10*I10</f>
        <v>11.403519999999999</v>
      </c>
    </row>
    <row r="11" spans="2:47" s="96" customFormat="1" ht="174.95" customHeight="1" thickBot="1" x14ac:dyDescent="1.3">
      <c r="B11" s="42">
        <v>5</v>
      </c>
      <c r="C11" s="552" t="s">
        <v>813</v>
      </c>
      <c r="D11" s="553"/>
      <c r="E11" s="553"/>
      <c r="F11" s="554"/>
      <c r="G11" s="162" t="s">
        <v>29</v>
      </c>
      <c r="H11" s="102">
        <v>1.284</v>
      </c>
      <c r="I11" s="72">
        <v>1</v>
      </c>
      <c r="J11" s="100">
        <v>1510</v>
      </c>
      <c r="K11" s="100">
        <v>1510</v>
      </c>
      <c r="L11" s="46">
        <v>0</v>
      </c>
      <c r="M11" s="98">
        <f>H11*K11/1000</f>
        <v>1.9388400000000001</v>
      </c>
      <c r="N11" s="40">
        <f>M11*I11-L11*I11</f>
        <v>1.9388400000000001</v>
      </c>
    </row>
    <row r="12" spans="2:47" s="36" customFormat="1" ht="174.95" customHeight="1" thickBot="1" x14ac:dyDescent="1.1000000000000001">
      <c r="B12" s="42">
        <v>6</v>
      </c>
      <c r="C12" s="555" t="s">
        <v>899</v>
      </c>
      <c r="D12" s="492" t="s">
        <v>191</v>
      </c>
      <c r="E12" s="493"/>
      <c r="F12" s="493"/>
      <c r="G12" s="161" t="s">
        <v>100</v>
      </c>
      <c r="H12" s="45">
        <v>2.19</v>
      </c>
      <c r="I12" s="72">
        <v>2</v>
      </c>
      <c r="J12" s="70">
        <v>5486</v>
      </c>
      <c r="K12" s="70">
        <v>5486</v>
      </c>
      <c r="L12" s="46">
        <v>0</v>
      </c>
      <c r="M12" s="88">
        <f>ROUNDUP(H12*K12/1000,1)</f>
        <v>12.1</v>
      </c>
      <c r="N12" s="40">
        <f t="shared" ref="N12:N14" si="2">M12*I12-L12*I12</f>
        <v>24.2</v>
      </c>
    </row>
    <row r="13" spans="2:47" s="36" customFormat="1" ht="193.5" customHeight="1" thickBot="1" x14ac:dyDescent="1.1000000000000001">
      <c r="B13" s="42">
        <v>7</v>
      </c>
      <c r="C13" s="556"/>
      <c r="D13" s="492" t="s">
        <v>900</v>
      </c>
      <c r="E13" s="493"/>
      <c r="F13" s="493"/>
      <c r="G13" s="161" t="s">
        <v>97</v>
      </c>
      <c r="H13" s="45">
        <v>0.93400000000000005</v>
      </c>
      <c r="I13" s="72">
        <v>1</v>
      </c>
      <c r="J13" s="70">
        <v>1794</v>
      </c>
      <c r="K13" s="70">
        <v>1794</v>
      </c>
      <c r="L13" s="46">
        <v>0</v>
      </c>
      <c r="M13" s="88">
        <f>ROUNDUP(H13*K13/1000,1)</f>
        <v>1.7000000000000002</v>
      </c>
      <c r="N13" s="40">
        <f t="shared" si="2"/>
        <v>1.7000000000000002</v>
      </c>
    </row>
    <row r="14" spans="2:47" s="36" customFormat="1" ht="219.75" customHeight="1" thickBot="1" x14ac:dyDescent="1.1000000000000001">
      <c r="B14" s="42">
        <v>8</v>
      </c>
      <c r="C14" s="556"/>
      <c r="D14" s="492" t="s">
        <v>901</v>
      </c>
      <c r="E14" s="493"/>
      <c r="F14" s="493"/>
      <c r="G14" s="161" t="s">
        <v>97</v>
      </c>
      <c r="H14" s="45">
        <v>0.93400000000000005</v>
      </c>
      <c r="I14" s="72">
        <v>2</v>
      </c>
      <c r="J14" s="70">
        <v>3124</v>
      </c>
      <c r="K14" s="70">
        <v>2983</v>
      </c>
      <c r="L14" s="46">
        <v>0</v>
      </c>
      <c r="M14" s="88">
        <f>ROUNDUP(H14*K14/1000,1)</f>
        <v>2.8000000000000003</v>
      </c>
      <c r="N14" s="40">
        <f t="shared" si="2"/>
        <v>5.6000000000000005</v>
      </c>
    </row>
    <row r="15" spans="2:47" s="96" customFormat="1" ht="174.95" customHeight="1" thickBot="1" x14ac:dyDescent="1.3">
      <c r="B15" s="42">
        <v>9</v>
      </c>
      <c r="C15" s="551" t="s">
        <v>902</v>
      </c>
      <c r="D15" s="489"/>
      <c r="E15" s="489"/>
      <c r="F15" s="490"/>
      <c r="G15" s="162" t="s">
        <v>27</v>
      </c>
      <c r="H15" s="45">
        <v>1.8280000000000001</v>
      </c>
      <c r="I15" s="72">
        <v>2</v>
      </c>
      <c r="J15" s="100">
        <v>6095</v>
      </c>
      <c r="K15" s="100">
        <v>6095</v>
      </c>
      <c r="L15" s="46">
        <v>0.3634</v>
      </c>
      <c r="M15" s="98">
        <f>K15*H15/1000</f>
        <v>11.14166</v>
      </c>
      <c r="N15" s="40">
        <f>M15*I15-L15</f>
        <v>21.919920000000001</v>
      </c>
    </row>
    <row r="16" spans="2:47" s="96" customFormat="1" ht="174.95" customHeight="1" thickBot="1" x14ac:dyDescent="1.3">
      <c r="B16" s="42">
        <v>10</v>
      </c>
      <c r="C16" s="488" t="s">
        <v>648</v>
      </c>
      <c r="D16" s="489"/>
      <c r="E16" s="489"/>
      <c r="F16" s="490"/>
      <c r="G16" s="162" t="s">
        <v>35</v>
      </c>
      <c r="H16" s="102">
        <v>0.94399999999999995</v>
      </c>
      <c r="I16" s="72">
        <v>1</v>
      </c>
      <c r="J16" s="100">
        <v>2402</v>
      </c>
      <c r="K16" s="100">
        <v>2251</v>
      </c>
      <c r="L16" s="99">
        <v>0</v>
      </c>
      <c r="M16" s="98">
        <f>H16*K16/1000</f>
        <v>2.1249440000000002</v>
      </c>
      <c r="N16" s="40">
        <f>M16*I16-L16*I16</f>
        <v>2.1249440000000002</v>
      </c>
    </row>
    <row r="17" spans="2:14" s="96" customFormat="1" ht="174.95" customHeight="1" thickBot="1" x14ac:dyDescent="1.3">
      <c r="B17" s="42">
        <v>11</v>
      </c>
      <c r="C17" s="488" t="s">
        <v>647</v>
      </c>
      <c r="D17" s="489"/>
      <c r="E17" s="489"/>
      <c r="F17" s="490"/>
      <c r="G17" s="162" t="s">
        <v>35</v>
      </c>
      <c r="H17" s="102">
        <v>0.94399999999999995</v>
      </c>
      <c r="I17" s="72">
        <v>1</v>
      </c>
      <c r="J17" s="100">
        <v>1510</v>
      </c>
      <c r="K17" s="100">
        <v>1510</v>
      </c>
      <c r="L17" s="99">
        <v>0</v>
      </c>
      <c r="M17" s="98">
        <f>H17*K17/1000</f>
        <v>1.4254399999999998</v>
      </c>
      <c r="N17" s="40">
        <f>M17*I17-L17*I17</f>
        <v>1.4254399999999998</v>
      </c>
    </row>
    <row r="18" spans="2:14" s="96" customFormat="1" ht="174.95" customHeight="1" thickBot="1" x14ac:dyDescent="1.3">
      <c r="B18" s="42">
        <v>12</v>
      </c>
      <c r="C18" s="488" t="s">
        <v>645</v>
      </c>
      <c r="D18" s="489"/>
      <c r="E18" s="489"/>
      <c r="F18" s="490"/>
      <c r="G18" s="162" t="s">
        <v>29</v>
      </c>
      <c r="H18" s="102">
        <v>1.284</v>
      </c>
      <c r="I18" s="72">
        <v>1</v>
      </c>
      <c r="J18" s="100">
        <v>1510</v>
      </c>
      <c r="K18" s="100">
        <v>1510</v>
      </c>
      <c r="L18" s="99">
        <v>0</v>
      </c>
      <c r="M18" s="98">
        <f>H18*K18/1000</f>
        <v>1.9388400000000001</v>
      </c>
      <c r="N18" s="40">
        <f>M18*I18-L18*I18</f>
        <v>1.9388400000000001</v>
      </c>
    </row>
    <row r="19" spans="2:14" s="96" customFormat="1" ht="174.95" customHeight="1" thickBot="1" x14ac:dyDescent="1.3">
      <c r="B19" s="42">
        <v>13</v>
      </c>
      <c r="C19" s="488" t="s">
        <v>646</v>
      </c>
      <c r="D19" s="489"/>
      <c r="E19" s="489"/>
      <c r="F19" s="490"/>
      <c r="G19" s="162" t="s">
        <v>35</v>
      </c>
      <c r="H19" s="102">
        <v>0.94399999999999995</v>
      </c>
      <c r="I19" s="72">
        <v>1</v>
      </c>
      <c r="J19" s="100">
        <v>2379</v>
      </c>
      <c r="K19" s="100">
        <v>2239</v>
      </c>
      <c r="L19" s="46">
        <v>0</v>
      </c>
      <c r="M19" s="98">
        <f>H19*K19/1000</f>
        <v>2.1136159999999999</v>
      </c>
      <c r="N19" s="40">
        <f>M19*I19-L19*I19</f>
        <v>2.1136159999999999</v>
      </c>
    </row>
    <row r="20" spans="2:14" s="96" customFormat="1" ht="174.95" customHeight="1" thickBot="1" x14ac:dyDescent="1.3">
      <c r="B20" s="42">
        <v>14</v>
      </c>
      <c r="C20" s="488" t="s">
        <v>644</v>
      </c>
      <c r="D20" s="489"/>
      <c r="E20" s="489"/>
      <c r="F20" s="490"/>
      <c r="G20" s="162" t="s">
        <v>35</v>
      </c>
      <c r="H20" s="102">
        <v>0.94399999999999995</v>
      </c>
      <c r="I20" s="72">
        <v>1</v>
      </c>
      <c r="J20" s="100">
        <v>2415</v>
      </c>
      <c r="K20" s="100">
        <v>2253</v>
      </c>
      <c r="L20" s="99">
        <v>0</v>
      </c>
      <c r="M20" s="98">
        <f>H20*K20/1000</f>
        <v>2.1268319999999998</v>
      </c>
      <c r="N20" s="40">
        <f>M20*I20-L20*I20</f>
        <v>2.1268319999999998</v>
      </c>
    </row>
    <row r="21" spans="2:14" s="96" customFormat="1" ht="174.95" customHeight="1" thickBot="1" x14ac:dyDescent="1.3">
      <c r="B21" s="42">
        <v>15</v>
      </c>
      <c r="C21" s="488" t="s">
        <v>643</v>
      </c>
      <c r="D21" s="489"/>
      <c r="E21" s="489"/>
      <c r="F21" s="490"/>
      <c r="G21" s="162" t="s">
        <v>29</v>
      </c>
      <c r="H21" s="102">
        <v>1.284</v>
      </c>
      <c r="I21" s="72">
        <v>1</v>
      </c>
      <c r="J21" s="100">
        <v>1814</v>
      </c>
      <c r="K21" s="100">
        <v>1814</v>
      </c>
      <c r="L21" s="46">
        <v>0</v>
      </c>
      <c r="M21" s="98">
        <f t="shared" ref="M21:M32" si="3">H21*K21/1000</f>
        <v>2.3291759999999999</v>
      </c>
      <c r="N21" s="40">
        <f t="shared" ref="N21:N36" si="4">M21*I21-L21*I21</f>
        <v>2.3291759999999999</v>
      </c>
    </row>
    <row r="22" spans="2:14" s="96" customFormat="1" ht="174.95" customHeight="1" thickBot="1" x14ac:dyDescent="1.3">
      <c r="B22" s="42">
        <v>16</v>
      </c>
      <c r="C22" s="488" t="s">
        <v>815</v>
      </c>
      <c r="D22" s="489"/>
      <c r="E22" s="489"/>
      <c r="F22" s="490"/>
      <c r="G22" s="162" t="s">
        <v>35</v>
      </c>
      <c r="H22" s="102">
        <v>0.94399999999999995</v>
      </c>
      <c r="I22" s="72">
        <v>1</v>
      </c>
      <c r="J22" s="100">
        <v>2402</v>
      </c>
      <c r="K22" s="100">
        <v>2251</v>
      </c>
      <c r="L22" s="99">
        <v>0</v>
      </c>
      <c r="M22" s="98">
        <f>H22*K22/1000</f>
        <v>2.1249440000000002</v>
      </c>
      <c r="N22" s="40">
        <f>M22*I22-L22*I22</f>
        <v>2.1249440000000002</v>
      </c>
    </row>
    <row r="23" spans="2:14" s="96" customFormat="1" ht="174.95" customHeight="1" thickBot="1" x14ac:dyDescent="1.3">
      <c r="B23" s="42">
        <v>17</v>
      </c>
      <c r="C23" s="488" t="s">
        <v>816</v>
      </c>
      <c r="D23" s="489"/>
      <c r="E23" s="489"/>
      <c r="F23" s="490"/>
      <c r="G23" s="162" t="s">
        <v>35</v>
      </c>
      <c r="H23" s="102">
        <v>0.94399999999999995</v>
      </c>
      <c r="I23" s="72">
        <v>1</v>
      </c>
      <c r="J23" s="100">
        <v>1510</v>
      </c>
      <c r="K23" s="100">
        <v>1510</v>
      </c>
      <c r="L23" s="99">
        <v>0</v>
      </c>
      <c r="M23" s="98">
        <f>H23*K23/1000</f>
        <v>1.4254399999999998</v>
      </c>
      <c r="N23" s="40">
        <f>M23*I23-L23*I23</f>
        <v>1.4254399999999998</v>
      </c>
    </row>
    <row r="24" spans="2:14" s="96" customFormat="1" ht="148.5" customHeight="1" thickBot="1" x14ac:dyDescent="1.3">
      <c r="B24" s="42">
        <v>18</v>
      </c>
      <c r="C24" s="488" t="s">
        <v>814</v>
      </c>
      <c r="D24" s="489"/>
      <c r="E24" s="489"/>
      <c r="F24" s="490"/>
      <c r="G24" s="162" t="s">
        <v>35</v>
      </c>
      <c r="H24" s="102">
        <v>0.94399999999999995</v>
      </c>
      <c r="I24" s="72">
        <v>1</v>
      </c>
      <c r="J24" s="100">
        <v>2383</v>
      </c>
      <c r="K24" s="100">
        <v>2238</v>
      </c>
      <c r="L24" s="99">
        <v>0</v>
      </c>
      <c r="M24" s="98">
        <f>H24*K24/1000</f>
        <v>2.1126719999999999</v>
      </c>
      <c r="N24" s="40">
        <f>M24*I24-L24*I24</f>
        <v>2.1126719999999999</v>
      </c>
    </row>
    <row r="25" spans="2:14" s="96" customFormat="1" ht="174.95" customHeight="1" thickBot="1" x14ac:dyDescent="1.3">
      <c r="B25" s="42">
        <v>19</v>
      </c>
      <c r="C25" s="488" t="s">
        <v>903</v>
      </c>
      <c r="D25" s="489"/>
      <c r="E25" s="489"/>
      <c r="F25" s="490"/>
      <c r="G25" s="162" t="s">
        <v>35</v>
      </c>
      <c r="H25" s="102">
        <v>0.94399999999999995</v>
      </c>
      <c r="I25" s="72">
        <v>2</v>
      </c>
      <c r="J25" s="100">
        <v>1112</v>
      </c>
      <c r="K25" s="100">
        <v>1032</v>
      </c>
      <c r="L25" s="46">
        <v>0</v>
      </c>
      <c r="M25" s="98">
        <f t="shared" ref="M25:M26" si="5">H25*K25/1000</f>
        <v>0.97420799999999996</v>
      </c>
      <c r="N25" s="40">
        <f t="shared" ref="N25:N26" si="6">M25*I25-L25*I25</f>
        <v>1.9484159999999999</v>
      </c>
    </row>
    <row r="26" spans="2:14" s="96" customFormat="1" ht="122.25" customHeight="1" thickBot="1" x14ac:dyDescent="1.3">
      <c r="B26" s="42">
        <v>20</v>
      </c>
      <c r="C26" s="488" t="s">
        <v>813</v>
      </c>
      <c r="D26" s="489"/>
      <c r="E26" s="489"/>
      <c r="F26" s="490"/>
      <c r="G26" s="162" t="s">
        <v>29</v>
      </c>
      <c r="H26" s="102">
        <v>1.284</v>
      </c>
      <c r="I26" s="72">
        <v>1</v>
      </c>
      <c r="J26" s="100">
        <v>1510</v>
      </c>
      <c r="K26" s="100">
        <v>1510</v>
      </c>
      <c r="L26" s="46">
        <v>0</v>
      </c>
      <c r="M26" s="98">
        <f t="shared" si="5"/>
        <v>1.9388400000000001</v>
      </c>
      <c r="N26" s="40">
        <f t="shared" si="6"/>
        <v>1.9388400000000001</v>
      </c>
    </row>
    <row r="27" spans="2:14" s="96" customFormat="1" ht="133.5" customHeight="1" thickBot="1" x14ac:dyDescent="1.3">
      <c r="B27" s="42">
        <v>21</v>
      </c>
      <c r="C27" s="488" t="s">
        <v>904</v>
      </c>
      <c r="D27" s="489"/>
      <c r="E27" s="489"/>
      <c r="F27" s="490"/>
      <c r="G27" s="162" t="s">
        <v>905</v>
      </c>
      <c r="H27" s="102">
        <f>6*0.26+4*0.03-2*0.015</f>
        <v>1.6500000000000001</v>
      </c>
      <c r="I27" s="72">
        <v>2</v>
      </c>
      <c r="J27" s="100">
        <v>1510</v>
      </c>
      <c r="K27" s="100">
        <v>1510</v>
      </c>
      <c r="L27" s="99">
        <v>0</v>
      </c>
      <c r="M27" s="98">
        <f>H27*K27/1000</f>
        <v>2.4914999999999998</v>
      </c>
      <c r="N27" s="40">
        <f>M27*I27-L27*I27</f>
        <v>4.9829999999999997</v>
      </c>
    </row>
    <row r="28" spans="2:14" s="96" customFormat="1" ht="159.75" customHeight="1" thickBot="1" x14ac:dyDescent="1.3">
      <c r="B28" s="42">
        <v>22</v>
      </c>
      <c r="C28" s="488" t="s">
        <v>811</v>
      </c>
      <c r="D28" s="489"/>
      <c r="E28" s="489"/>
      <c r="F28" s="490"/>
      <c r="G28" s="162" t="s">
        <v>29</v>
      </c>
      <c r="H28" s="102">
        <v>1.284</v>
      </c>
      <c r="I28" s="72">
        <v>1</v>
      </c>
      <c r="J28" s="100">
        <v>1814</v>
      </c>
      <c r="K28" s="100">
        <v>1814</v>
      </c>
      <c r="L28" s="46">
        <v>0</v>
      </c>
      <c r="M28" s="98">
        <f t="shared" si="3"/>
        <v>2.3291759999999999</v>
      </c>
      <c r="N28" s="40">
        <f t="shared" si="4"/>
        <v>2.3291759999999999</v>
      </c>
    </row>
    <row r="29" spans="2:14" s="96" customFormat="1" ht="174.95" customHeight="1" thickBot="1" x14ac:dyDescent="1.3">
      <c r="B29" s="42">
        <v>23</v>
      </c>
      <c r="C29" s="551" t="s">
        <v>906</v>
      </c>
      <c r="D29" s="489"/>
      <c r="E29" s="489"/>
      <c r="F29" s="490"/>
      <c r="G29" s="162" t="s">
        <v>27</v>
      </c>
      <c r="H29" s="45">
        <v>1.8280000000000001</v>
      </c>
      <c r="I29" s="72">
        <v>2</v>
      </c>
      <c r="J29" s="100">
        <v>6095</v>
      </c>
      <c r="K29" s="100">
        <v>6095</v>
      </c>
      <c r="L29" s="46">
        <v>0.18609999999999999</v>
      </c>
      <c r="M29" s="98">
        <f>K29*H29/1000</f>
        <v>11.14166</v>
      </c>
      <c r="N29" s="40">
        <f>M29*I29-L29</f>
        <v>22.09722</v>
      </c>
    </row>
    <row r="30" spans="2:14" s="96" customFormat="1" ht="144.75" customHeight="1" thickBot="1" x14ac:dyDescent="1.3">
      <c r="B30" s="42">
        <v>24</v>
      </c>
      <c r="C30" s="571" t="s">
        <v>907</v>
      </c>
      <c r="D30" s="572"/>
      <c r="E30" s="572"/>
      <c r="F30" s="573"/>
      <c r="G30" s="162" t="s">
        <v>908</v>
      </c>
      <c r="H30" s="102" t="s">
        <v>160</v>
      </c>
      <c r="I30" s="72">
        <v>1</v>
      </c>
      <c r="J30" s="100" t="s">
        <v>160</v>
      </c>
      <c r="K30" s="100" t="s">
        <v>160</v>
      </c>
      <c r="L30" s="99">
        <v>0</v>
      </c>
      <c r="M30" s="98">
        <f>2*1.51*1</f>
        <v>3.02</v>
      </c>
      <c r="N30" s="40">
        <f>M30*I30-L30*I30</f>
        <v>3.02</v>
      </c>
    </row>
    <row r="31" spans="2:14" s="96" customFormat="1" ht="141" customHeight="1" thickBot="1" x14ac:dyDescent="1.3">
      <c r="B31" s="42">
        <v>25</v>
      </c>
      <c r="C31" s="488" t="s">
        <v>654</v>
      </c>
      <c r="D31" s="489"/>
      <c r="E31" s="489"/>
      <c r="F31" s="490"/>
      <c r="G31" s="162" t="s">
        <v>76</v>
      </c>
      <c r="H31" s="102">
        <v>1.22</v>
      </c>
      <c r="I31" s="72">
        <v>1</v>
      </c>
      <c r="J31" s="100">
        <v>7869</v>
      </c>
      <c r="K31" s="100">
        <v>7860</v>
      </c>
      <c r="L31" s="99">
        <v>0.252</v>
      </c>
      <c r="M31" s="98">
        <f t="shared" si="3"/>
        <v>9.5891999999999982</v>
      </c>
      <c r="N31" s="40">
        <f t="shared" si="4"/>
        <v>9.3371999999999975</v>
      </c>
    </row>
    <row r="32" spans="2:14" s="96" customFormat="1" ht="133.5" customHeight="1" thickBot="1" x14ac:dyDescent="1.3">
      <c r="B32" s="42">
        <v>26</v>
      </c>
      <c r="C32" s="488" t="s">
        <v>651</v>
      </c>
      <c r="D32" s="489"/>
      <c r="E32" s="489"/>
      <c r="F32" s="490"/>
      <c r="G32" s="162" t="s">
        <v>76</v>
      </c>
      <c r="H32" s="102">
        <v>1.22</v>
      </c>
      <c r="I32" s="72">
        <v>1</v>
      </c>
      <c r="J32" s="100">
        <v>7869</v>
      </c>
      <c r="K32" s="100">
        <v>7860</v>
      </c>
      <c r="L32" s="99">
        <v>0.252</v>
      </c>
      <c r="M32" s="98">
        <f t="shared" si="3"/>
        <v>9.5891999999999982</v>
      </c>
      <c r="N32" s="40">
        <f t="shared" si="4"/>
        <v>9.3371999999999975</v>
      </c>
    </row>
    <row r="33" spans="2:18" s="36" customFormat="1" ht="174.95" customHeight="1" thickBot="1" x14ac:dyDescent="1.1000000000000001">
      <c r="B33" s="42">
        <v>27</v>
      </c>
      <c r="C33" s="548" t="s">
        <v>909</v>
      </c>
      <c r="D33" s="549"/>
      <c r="E33" s="549"/>
      <c r="F33" s="550"/>
      <c r="G33" s="161" t="s">
        <v>910</v>
      </c>
      <c r="H33" s="164" t="s">
        <v>911</v>
      </c>
      <c r="I33" s="165">
        <v>1</v>
      </c>
      <c r="J33" s="70" t="s">
        <v>160</v>
      </c>
      <c r="K33" s="70">
        <v>0</v>
      </c>
      <c r="L33" s="46">
        <v>0.99</v>
      </c>
      <c r="M33" s="40">
        <v>2.48</v>
      </c>
      <c r="N33" s="40">
        <f>ROUNDUP(M33*I33-I33*L33,1)</f>
        <v>1.5</v>
      </c>
    </row>
    <row r="34" spans="2:18" s="36" customFormat="1" ht="174.95" customHeight="1" thickBot="1" x14ac:dyDescent="1.1000000000000001">
      <c r="B34" s="42">
        <v>28</v>
      </c>
      <c r="C34" s="548" t="s">
        <v>912</v>
      </c>
      <c r="D34" s="549"/>
      <c r="E34" s="549"/>
      <c r="F34" s="550"/>
      <c r="G34" s="161" t="s">
        <v>913</v>
      </c>
      <c r="H34" s="164" t="s">
        <v>911</v>
      </c>
      <c r="I34" s="165">
        <v>1</v>
      </c>
      <c r="J34" s="70" t="s">
        <v>160</v>
      </c>
      <c r="K34" s="70">
        <v>0</v>
      </c>
      <c r="L34" s="46">
        <v>0.99</v>
      </c>
      <c r="M34" s="40">
        <v>2.48</v>
      </c>
      <c r="N34" s="40">
        <f>ROUNDUP(M34*I34-I34*L34,1)</f>
        <v>1.5</v>
      </c>
    </row>
    <row r="35" spans="2:18" s="36" customFormat="1" ht="174.95" customHeight="1" thickBot="1" x14ac:dyDescent="1.1000000000000001">
      <c r="B35" s="42">
        <v>29</v>
      </c>
      <c r="C35" s="492" t="s">
        <v>203</v>
      </c>
      <c r="D35" s="493"/>
      <c r="E35" s="493"/>
      <c r="F35" s="494"/>
      <c r="G35" s="161" t="s">
        <v>182</v>
      </c>
      <c r="H35" s="45">
        <v>1.254</v>
      </c>
      <c r="I35" s="72">
        <v>6</v>
      </c>
      <c r="J35" s="70">
        <v>5460</v>
      </c>
      <c r="K35" s="70">
        <v>5460</v>
      </c>
      <c r="L35" s="46">
        <f>0.25*0.165</f>
        <v>4.1250000000000002E-2</v>
      </c>
      <c r="M35" s="40">
        <f>ROUNDUP(H35*K35/1000,2)</f>
        <v>6.85</v>
      </c>
      <c r="N35" s="40">
        <f t="shared" si="4"/>
        <v>40.852499999999992</v>
      </c>
    </row>
    <row r="36" spans="2:18" s="36" customFormat="1" ht="148.5" customHeight="1" thickBot="1" x14ac:dyDescent="1.1000000000000001">
      <c r="B36" s="42">
        <v>30</v>
      </c>
      <c r="C36" s="492" t="s">
        <v>516</v>
      </c>
      <c r="D36" s="493"/>
      <c r="E36" s="493"/>
      <c r="F36" s="494"/>
      <c r="G36" s="161" t="s">
        <v>914</v>
      </c>
      <c r="H36" s="45">
        <v>0.38119999999999998</v>
      </c>
      <c r="I36" s="72">
        <v>6</v>
      </c>
      <c r="J36" s="131" t="s">
        <v>514</v>
      </c>
      <c r="K36" s="131" t="s">
        <v>514</v>
      </c>
      <c r="L36" s="46">
        <f>0.165*0.25</f>
        <v>4.1250000000000002E-2</v>
      </c>
      <c r="M36" s="40">
        <f>H36</f>
        <v>0.38119999999999998</v>
      </c>
      <c r="N36" s="40">
        <f t="shared" si="4"/>
        <v>2.0396999999999998</v>
      </c>
    </row>
    <row r="37" spans="2:18" s="50" customFormat="1" ht="124.5" customHeight="1" thickBot="1" x14ac:dyDescent="1.1000000000000001">
      <c r="B37" s="458" t="s">
        <v>30</v>
      </c>
      <c r="C37" s="459"/>
      <c r="D37" s="459"/>
      <c r="E37" s="459"/>
      <c r="F37" s="459"/>
      <c r="G37" s="459"/>
      <c r="H37" s="459"/>
      <c r="I37" s="459"/>
      <c r="J37" s="459"/>
      <c r="K37" s="459"/>
      <c r="L37" s="459"/>
      <c r="M37" s="460"/>
      <c r="N37" s="95">
        <f>SUM(N7:N36)</f>
        <v>269.28676000000002</v>
      </c>
    </row>
    <row r="38" spans="2:18" s="50" customFormat="1" ht="146.25" customHeight="1" thickBot="1" x14ac:dyDescent="1.1000000000000001">
      <c r="B38" s="513" t="s">
        <v>53</v>
      </c>
      <c r="C38" s="513"/>
      <c r="D38" s="513"/>
      <c r="E38" s="513"/>
      <c r="F38" s="513"/>
      <c r="G38" s="513"/>
      <c r="H38" s="513"/>
      <c r="I38" s="513"/>
      <c r="J38" s="513"/>
      <c r="K38" s="513"/>
      <c r="L38" s="513"/>
      <c r="M38" s="513"/>
      <c r="N38" s="88">
        <f>N37*2</f>
        <v>538.57352000000003</v>
      </c>
    </row>
    <row r="39" spans="2:18" s="160" customFormat="1" ht="174.95" customHeight="1" x14ac:dyDescent="0.25">
      <c r="B39" s="422" t="s">
        <v>320</v>
      </c>
      <c r="C39" s="422"/>
      <c r="D39" s="422"/>
      <c r="E39" s="422"/>
      <c r="F39" s="422"/>
      <c r="G39" s="422"/>
      <c r="H39" s="422"/>
      <c r="I39" s="422" t="s">
        <v>319</v>
      </c>
      <c r="J39" s="422"/>
      <c r="K39" s="422"/>
      <c r="L39" s="422"/>
      <c r="M39" s="422"/>
      <c r="N39" s="422"/>
    </row>
    <row r="40" spans="2:18" s="51" customFormat="1" ht="353.25" customHeight="1" thickBot="1" x14ac:dyDescent="1.1499999999999999">
      <c r="B40" s="423"/>
      <c r="C40" s="423"/>
      <c r="D40" s="423"/>
      <c r="E40" s="423"/>
      <c r="F40" s="423"/>
      <c r="G40" s="423"/>
      <c r="H40" s="423"/>
      <c r="I40" s="423"/>
      <c r="J40" s="423"/>
      <c r="K40" s="423"/>
      <c r="L40" s="423"/>
      <c r="M40" s="423"/>
      <c r="N40" s="423"/>
    </row>
    <row r="41" spans="2:18" s="58" customFormat="1" ht="129.75" customHeight="1" thickBot="1" x14ac:dyDescent="1.1499999999999999">
      <c r="B41" s="53" t="s">
        <v>45</v>
      </c>
      <c r="C41" s="54"/>
      <c r="D41" s="54"/>
      <c r="E41" s="54"/>
      <c r="F41" s="54"/>
      <c r="G41" s="54"/>
      <c r="H41" s="54"/>
      <c r="I41" s="54"/>
      <c r="J41" s="54"/>
      <c r="K41" s="54"/>
      <c r="L41" s="54"/>
      <c r="M41" s="54"/>
      <c r="N41" s="55"/>
      <c r="O41" s="56"/>
      <c r="P41" s="68"/>
      <c r="Q41" s="35"/>
      <c r="R41" s="35"/>
    </row>
    <row r="42" spans="2:18" s="51" customFormat="1" ht="73.5" customHeight="1" x14ac:dyDescent="1.1000000000000001"/>
  </sheetData>
  <mergeCells count="41">
    <mergeCell ref="B39:H40"/>
    <mergeCell ref="I39:N40"/>
    <mergeCell ref="B38:M38"/>
    <mergeCell ref="C27:F27"/>
    <mergeCell ref="C28:F28"/>
    <mergeCell ref="C29:F29"/>
    <mergeCell ref="C30:F30"/>
    <mergeCell ref="C31:F31"/>
    <mergeCell ref="C32:F32"/>
    <mergeCell ref="C33:F33"/>
    <mergeCell ref="C34:F34"/>
    <mergeCell ref="C35:F35"/>
    <mergeCell ref="C36:F36"/>
    <mergeCell ref="B37:M37"/>
    <mergeCell ref="C26:F26"/>
    <mergeCell ref="C15:F15"/>
    <mergeCell ref="C16:F16"/>
    <mergeCell ref="C17:F17"/>
    <mergeCell ref="C18:F18"/>
    <mergeCell ref="C19:F19"/>
    <mergeCell ref="C20:F20"/>
    <mergeCell ref="C21:F21"/>
    <mergeCell ref="C22:F22"/>
    <mergeCell ref="C23:F23"/>
    <mergeCell ref="C24:F24"/>
    <mergeCell ref="C25:F25"/>
    <mergeCell ref="C12:C14"/>
    <mergeCell ref="D12:F12"/>
    <mergeCell ref="D13:F13"/>
    <mergeCell ref="D14:F14"/>
    <mergeCell ref="B2:F3"/>
    <mergeCell ref="C7:F7"/>
    <mergeCell ref="C8:F8"/>
    <mergeCell ref="C9:F9"/>
    <mergeCell ref="C10:F10"/>
    <mergeCell ref="C11:F11"/>
    <mergeCell ref="G2:K3"/>
    <mergeCell ref="L2:N3"/>
    <mergeCell ref="B4:N4"/>
    <mergeCell ref="B5:N5"/>
    <mergeCell ref="C6:G6"/>
  </mergeCells>
  <printOptions horizontalCentered="1"/>
  <pageMargins left="0.25" right="0.25" top="1" bottom="1" header="0.5" footer="0.255"/>
  <pageSetup paperSize="9" scale="10" orientation="portrait" r:id="rId1"/>
  <drawing r:id="rId2"/>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9" tint="-0.499984740745262"/>
    <pageSetUpPr fitToPage="1"/>
  </sheetPr>
  <dimension ref="B1:M35"/>
  <sheetViews>
    <sheetView rightToLeft="1" view="pageBreakPreview" zoomScale="70" zoomScaleNormal="85" zoomScaleSheetLayoutView="70" workbookViewId="0">
      <selection activeCell="J14" sqref="J14:M16"/>
    </sheetView>
  </sheetViews>
  <sheetFormatPr defaultRowHeight="15" x14ac:dyDescent="0.25"/>
  <cols>
    <col min="1" max="1" width="4.85546875" customWidth="1"/>
    <col min="4" max="4" width="11.85546875" customWidth="1"/>
    <col min="5" max="5" width="24" customWidth="1"/>
    <col min="7" max="7" width="20.140625" customWidth="1"/>
    <col min="8" max="8" width="18.7109375" customWidth="1"/>
    <col min="9" max="9" width="16.285156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889</v>
      </c>
      <c r="G11" s="323"/>
      <c r="H11" s="323"/>
      <c r="I11" s="324"/>
      <c r="J11" s="331" t="s">
        <v>916</v>
      </c>
      <c r="K11" s="332"/>
      <c r="L11" s="332"/>
      <c r="M11" s="333"/>
    </row>
    <row r="12" spans="2:13" ht="15.75" customHeight="1" x14ac:dyDescent="0.25">
      <c r="B12" s="325"/>
      <c r="C12" s="326"/>
      <c r="D12" s="326"/>
      <c r="E12" s="327"/>
      <c r="F12" s="325"/>
      <c r="G12" s="326"/>
      <c r="H12" s="326"/>
      <c r="I12" s="327"/>
      <c r="J12" s="334"/>
      <c r="K12" s="335"/>
      <c r="L12" s="335"/>
      <c r="M12" s="336"/>
    </row>
    <row r="13" spans="2:13" ht="25.5" customHeight="1" thickBot="1" x14ac:dyDescent="0.3">
      <c r="B13" s="328"/>
      <c r="C13" s="329"/>
      <c r="D13" s="329"/>
      <c r="E13" s="330"/>
      <c r="F13" s="328"/>
      <c r="G13" s="329"/>
      <c r="H13" s="329"/>
      <c r="I13" s="330"/>
      <c r="J13" s="337"/>
      <c r="K13" s="338"/>
      <c r="L13" s="338"/>
      <c r="M13" s="339"/>
    </row>
    <row r="14" spans="2:13" ht="15" customHeight="1" x14ac:dyDescent="0.25">
      <c r="B14" s="322" t="s">
        <v>6</v>
      </c>
      <c r="C14" s="323"/>
      <c r="D14" s="323"/>
      <c r="E14" s="324"/>
      <c r="F14" s="322" t="s">
        <v>7</v>
      </c>
      <c r="G14" s="323"/>
      <c r="H14" s="323"/>
      <c r="I14" s="324"/>
      <c r="J14" s="322" t="s">
        <v>752</v>
      </c>
      <c r="K14" s="323"/>
      <c r="L14" s="323"/>
      <c r="M14" s="324"/>
    </row>
    <row r="15" spans="2:13" ht="15" customHeight="1" x14ac:dyDescent="0.25">
      <c r="B15" s="325"/>
      <c r="C15" s="326"/>
      <c r="D15" s="326"/>
      <c r="E15" s="327"/>
      <c r="F15" s="325"/>
      <c r="G15" s="326"/>
      <c r="H15" s="326"/>
      <c r="I15" s="327"/>
      <c r="J15" s="325"/>
      <c r="K15" s="326"/>
      <c r="L15" s="326"/>
      <c r="M15" s="327"/>
    </row>
    <row r="16" spans="2:13" ht="19.5" customHeight="1" thickBot="1" x14ac:dyDescent="0.3">
      <c r="B16" s="328"/>
      <c r="C16" s="329"/>
      <c r="D16" s="329"/>
      <c r="E16" s="330"/>
      <c r="F16" s="328"/>
      <c r="G16" s="329"/>
      <c r="H16" s="329"/>
      <c r="I16" s="330"/>
      <c r="J16" s="328"/>
      <c r="K16" s="329"/>
      <c r="L16" s="329"/>
      <c r="M16" s="330"/>
    </row>
    <row r="17" spans="2:13" ht="15" customHeight="1" x14ac:dyDescent="0.25">
      <c r="B17" s="287" t="s">
        <v>833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895</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52.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835</v>
      </c>
      <c r="F28" s="316"/>
      <c r="G28" s="316"/>
      <c r="H28" s="313"/>
      <c r="I28" s="318" t="s">
        <v>890</v>
      </c>
      <c r="J28" s="319"/>
      <c r="K28" s="312" t="s">
        <v>16</v>
      </c>
      <c r="L28" s="316"/>
      <c r="M28" s="313"/>
    </row>
    <row r="29" spans="2:13" ht="49.5" customHeight="1" thickBot="1" x14ac:dyDescent="0.3">
      <c r="B29" s="311"/>
      <c r="C29" s="314"/>
      <c r="D29" s="315"/>
      <c r="E29" s="314"/>
      <c r="F29" s="317"/>
      <c r="G29" s="317"/>
      <c r="H29" s="315"/>
      <c r="I29" s="320"/>
      <c r="J29" s="321"/>
      <c r="K29" s="314"/>
      <c r="L29" s="317"/>
      <c r="M29" s="315"/>
    </row>
    <row r="30" spans="2:13" ht="36" customHeight="1" thickBot="1" x14ac:dyDescent="0.3">
      <c r="B30" s="284"/>
      <c r="C30" s="285"/>
      <c r="D30" s="285"/>
      <c r="E30" s="285"/>
      <c r="F30" s="285"/>
      <c r="G30" s="285"/>
      <c r="H30" s="285"/>
      <c r="I30" s="285"/>
      <c r="J30" s="285"/>
      <c r="K30" s="285"/>
      <c r="L30" s="285"/>
      <c r="M30" s="286"/>
    </row>
    <row r="31" spans="2:13" ht="18.75" customHeight="1" x14ac:dyDescent="0.25">
      <c r="B31" s="272" t="s">
        <v>17</v>
      </c>
      <c r="C31" s="273"/>
      <c r="D31" s="273"/>
      <c r="E31" s="274"/>
      <c r="F31" s="272" t="s">
        <v>18</v>
      </c>
      <c r="G31" s="273"/>
      <c r="H31" s="273"/>
      <c r="I31" s="274"/>
      <c r="J31" s="272" t="s">
        <v>19</v>
      </c>
      <c r="K31" s="273"/>
      <c r="L31" s="273"/>
      <c r="M31" s="274"/>
    </row>
    <row r="32" spans="2:13" ht="29.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18" customFormat="1" ht="22.5" customHeight="1" thickBot="1" x14ac:dyDescent="0.3">
      <c r="B35" s="269" t="s">
        <v>61</v>
      </c>
      <c r="C35" s="270"/>
      <c r="D35" s="270"/>
      <c r="E35" s="270"/>
      <c r="F35" s="270"/>
      <c r="G35" s="270"/>
      <c r="H35" s="270"/>
      <c r="I35" s="270"/>
      <c r="J35" s="270"/>
      <c r="K35" s="270"/>
      <c r="L35" s="270"/>
      <c r="M35" s="271"/>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25" top="0.75" bottom="0.75" header="0.3" footer="0.3"/>
  <pageSetup paperSize="9" scale="56" orientation="portrait" r:id="rId1"/>
  <colBreaks count="1" manualBreakCount="1">
    <brk id="13" max="1048575" man="1"/>
  </colBreaks>
  <drawing r:id="rId2"/>
  <legacyDrawing r:id="rId3"/>
  <oleObjects>
    <mc:AlternateContent xmlns:mc="http://schemas.openxmlformats.org/markup-compatibility/2006">
      <mc:Choice Requires="x14">
        <oleObject progId="PBrush" shapeId="1137670" r:id="rId4">
          <objectPr defaultSize="0" autoPict="0" r:id="rId5">
            <anchor moveWithCells="1" sizeWithCells="1">
              <from>
                <xdr:col>1</xdr:col>
                <xdr:colOff>95250</xdr:colOff>
                <xdr:row>3</xdr:row>
                <xdr:rowOff>85725</xdr:rowOff>
              </from>
              <to>
                <xdr:col>2</xdr:col>
                <xdr:colOff>447675</xdr:colOff>
                <xdr:row>7</xdr:row>
                <xdr:rowOff>9525</xdr:rowOff>
              </to>
            </anchor>
          </objectPr>
        </oleObject>
      </mc:Choice>
      <mc:Fallback>
        <oleObject progId="PBrush" shapeId="1137670" r:id="rId4"/>
      </mc:Fallback>
    </mc:AlternateContent>
  </oleObjects>
  <mc:AlternateContent xmlns:mc="http://schemas.openxmlformats.org/markup-compatibility/2006">
    <mc:Choice Requires="x14">
      <controls>
        <mc:AlternateContent xmlns:mc="http://schemas.openxmlformats.org/markup-compatibility/2006">
          <mc:Choice Requires="x14">
            <control shapeId="1137665" r:id="rId6" name="Check Box 1">
              <controlPr defaultSize="0" autoFill="0" autoLine="0" autoPict="0">
                <anchor moveWithCells="1">
                  <from>
                    <xdr:col>3</xdr:col>
                    <xdr:colOff>381000</xdr:colOff>
                    <xdr:row>35</xdr:row>
                    <xdr:rowOff>0</xdr:rowOff>
                  </from>
                  <to>
                    <xdr:col>4</xdr:col>
                    <xdr:colOff>419100</xdr:colOff>
                    <xdr:row>36</xdr:row>
                    <xdr:rowOff>38100</xdr:rowOff>
                  </to>
                </anchor>
              </controlPr>
            </control>
          </mc:Choice>
        </mc:AlternateContent>
        <mc:AlternateContent xmlns:mc="http://schemas.openxmlformats.org/markup-compatibility/2006">
          <mc:Choice Requires="x14">
            <control shapeId="1137666" r:id="rId7" name="Check Box 2">
              <controlPr defaultSize="0" autoFill="0" autoLine="0" autoPict="0">
                <anchor moveWithCells="1">
                  <from>
                    <xdr:col>6</xdr:col>
                    <xdr:colOff>180975</xdr:colOff>
                    <xdr:row>35</xdr:row>
                    <xdr:rowOff>0</xdr:rowOff>
                  </from>
                  <to>
                    <xdr:col>6</xdr:col>
                    <xdr:colOff>1009650</xdr:colOff>
                    <xdr:row>36</xdr:row>
                    <xdr:rowOff>9525</xdr:rowOff>
                  </to>
                </anchor>
              </controlPr>
            </control>
          </mc:Choice>
        </mc:AlternateContent>
        <mc:AlternateContent xmlns:mc="http://schemas.openxmlformats.org/markup-compatibility/2006">
          <mc:Choice Requires="x14">
            <control shapeId="1137667"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1137668" r:id="rId9" name="Check Box 4">
              <controlPr defaultSize="0" autoFill="0" autoLine="0" autoPict="0">
                <anchor moveWithCells="1">
                  <from>
                    <xdr:col>10</xdr:col>
                    <xdr:colOff>381000</xdr:colOff>
                    <xdr:row>35</xdr:row>
                    <xdr:rowOff>0</xdr:rowOff>
                  </from>
                  <to>
                    <xdr:col>11</xdr:col>
                    <xdr:colOff>609600</xdr:colOff>
                    <xdr:row>36</xdr:row>
                    <xdr:rowOff>38100</xdr:rowOff>
                  </to>
                </anchor>
              </controlPr>
            </control>
          </mc:Choice>
        </mc:AlternateContent>
        <mc:AlternateContent xmlns:mc="http://schemas.openxmlformats.org/markup-compatibility/2006">
          <mc:Choice Requires="x14">
            <control shapeId="1137669" r:id="rId10" name="Check Box 5">
              <controlPr defaultSize="0" autoFill="0" autoLine="0" autoPict="0">
                <anchor moveWithCells="1">
                  <from>
                    <xdr:col>11</xdr:col>
                    <xdr:colOff>552450</xdr:colOff>
                    <xdr:row>35</xdr:row>
                    <xdr:rowOff>0</xdr:rowOff>
                  </from>
                  <to>
                    <xdr:col>12</xdr:col>
                    <xdr:colOff>628650</xdr:colOff>
                    <xdr:row>36</xdr:row>
                    <xdr:rowOff>38100</xdr:rowOff>
                  </to>
                </anchor>
              </controlPr>
            </control>
          </mc:Choice>
        </mc:AlternateContent>
        <mc:AlternateContent xmlns:mc="http://schemas.openxmlformats.org/markup-compatibility/2006">
          <mc:Choice Requires="x14">
            <control shapeId="1137671" r:id="rId11" name="Check Box 7">
              <controlPr defaultSize="0" autoFill="0" autoLine="0" autoPict="0">
                <anchor moveWithCells="1">
                  <from>
                    <xdr:col>2</xdr:col>
                    <xdr:colOff>476250</xdr:colOff>
                    <xdr:row>34</xdr:row>
                    <xdr:rowOff>47625</xdr:rowOff>
                  </from>
                  <to>
                    <xdr:col>3</xdr:col>
                    <xdr:colOff>180975</xdr:colOff>
                    <xdr:row>34</xdr:row>
                    <xdr:rowOff>247650</xdr:rowOff>
                  </to>
                </anchor>
              </controlPr>
            </control>
          </mc:Choice>
        </mc:AlternateContent>
        <mc:AlternateContent xmlns:mc="http://schemas.openxmlformats.org/markup-compatibility/2006">
          <mc:Choice Requires="x14">
            <control shapeId="1137672" r:id="rId12" name="Check Box 8">
              <controlPr defaultSize="0" autoFill="0" autoLine="0" autoPict="0">
                <anchor moveWithCells="1">
                  <from>
                    <xdr:col>4</xdr:col>
                    <xdr:colOff>400050</xdr:colOff>
                    <xdr:row>34</xdr:row>
                    <xdr:rowOff>57150</xdr:rowOff>
                  </from>
                  <to>
                    <xdr:col>4</xdr:col>
                    <xdr:colOff>657225</xdr:colOff>
                    <xdr:row>34</xdr:row>
                    <xdr:rowOff>247650</xdr:rowOff>
                  </to>
                </anchor>
              </controlPr>
            </control>
          </mc:Choice>
        </mc:AlternateContent>
        <mc:AlternateContent xmlns:mc="http://schemas.openxmlformats.org/markup-compatibility/2006">
          <mc:Choice Requires="x14">
            <control shapeId="1137673" r:id="rId13" name="Check Box 9">
              <controlPr defaultSize="0" autoFill="0" autoLine="0" autoPict="0">
                <anchor moveWithCells="1">
                  <from>
                    <xdr:col>7</xdr:col>
                    <xdr:colOff>1104900</xdr:colOff>
                    <xdr:row>34</xdr:row>
                    <xdr:rowOff>57150</xdr:rowOff>
                  </from>
                  <to>
                    <xdr:col>8</xdr:col>
                    <xdr:colOff>85725</xdr:colOff>
                    <xdr:row>34</xdr:row>
                    <xdr:rowOff>228600</xdr:rowOff>
                  </to>
                </anchor>
              </controlPr>
            </control>
          </mc:Choice>
        </mc:AlternateContent>
        <mc:AlternateContent xmlns:mc="http://schemas.openxmlformats.org/markup-compatibility/2006">
          <mc:Choice Requires="x14">
            <control shapeId="1137674" r:id="rId14" name="Check Box 10">
              <controlPr defaultSize="0" autoFill="0" autoLine="0" autoPict="0">
                <anchor moveWithCells="1">
                  <from>
                    <xdr:col>6</xdr:col>
                    <xdr:colOff>457200</xdr:colOff>
                    <xdr:row>34</xdr:row>
                    <xdr:rowOff>66675</xdr:rowOff>
                  </from>
                  <to>
                    <xdr:col>6</xdr:col>
                    <xdr:colOff>657225</xdr:colOff>
                    <xdr:row>34</xdr:row>
                    <xdr:rowOff>276225</xdr:rowOff>
                  </to>
                </anchor>
              </controlPr>
            </control>
          </mc:Choice>
        </mc:AlternateContent>
        <mc:AlternateContent xmlns:mc="http://schemas.openxmlformats.org/markup-compatibility/2006">
          <mc:Choice Requires="x14">
            <control shapeId="1137675" r:id="rId15" name="Check Box 11">
              <controlPr defaultSize="0" autoFill="0" autoLine="0" autoPict="0">
                <anchor moveWithCells="1">
                  <from>
                    <xdr:col>9</xdr:col>
                    <xdr:colOff>409575</xdr:colOff>
                    <xdr:row>34</xdr:row>
                    <xdr:rowOff>66675</xdr:rowOff>
                  </from>
                  <to>
                    <xdr:col>10</xdr:col>
                    <xdr:colOff>228600</xdr:colOff>
                    <xdr:row>34</xdr:row>
                    <xdr:rowOff>228600</xdr:rowOff>
                  </to>
                </anchor>
              </controlPr>
            </control>
          </mc:Choice>
        </mc:AlternateContent>
      </controls>
    </mc:Choice>
  </mc:AlternateContent>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9" tint="-0.499984740745262"/>
    <pageSetUpPr fitToPage="1"/>
  </sheetPr>
  <dimension ref="B1:P39"/>
  <sheetViews>
    <sheetView rightToLeft="1" view="pageBreakPreview" zoomScale="85" zoomScaleNormal="85" zoomScaleSheetLayoutView="85"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888</v>
      </c>
      <c r="G11" s="332"/>
      <c r="H11" s="332"/>
      <c r="I11" s="333"/>
      <c r="J11" s="331" t="s">
        <v>896</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6" ht="15" customHeight="1" x14ac:dyDescent="0.25">
      <c r="B17" s="385" t="s">
        <v>830</v>
      </c>
      <c r="C17" s="386"/>
      <c r="D17" s="386"/>
      <c r="E17" s="386"/>
      <c r="F17" s="386"/>
      <c r="G17" s="386"/>
      <c r="H17" s="386"/>
      <c r="I17" s="386"/>
      <c r="J17" s="386"/>
      <c r="K17" s="386"/>
      <c r="L17" s="386"/>
      <c r="M17" s="387"/>
    </row>
    <row r="18" spans="2:16" ht="15" customHeight="1" x14ac:dyDescent="0.25">
      <c r="B18" s="388"/>
      <c r="C18" s="389"/>
      <c r="D18" s="389"/>
      <c r="E18" s="389"/>
      <c r="F18" s="389"/>
      <c r="G18" s="389"/>
      <c r="H18" s="389"/>
      <c r="I18" s="389"/>
      <c r="J18" s="389"/>
      <c r="K18" s="389"/>
      <c r="L18" s="389"/>
      <c r="M18" s="390"/>
    </row>
    <row r="19" spans="2:16" ht="41.25" customHeight="1" thickBot="1" x14ac:dyDescent="0.3">
      <c r="B19" s="388"/>
      <c r="C19" s="389"/>
      <c r="D19" s="389"/>
      <c r="E19" s="389"/>
      <c r="F19" s="389"/>
      <c r="G19" s="389"/>
      <c r="H19" s="389"/>
      <c r="I19" s="389"/>
      <c r="J19" s="389"/>
      <c r="K19" s="389"/>
      <c r="L19" s="389"/>
      <c r="M19" s="390"/>
    </row>
    <row r="20" spans="2:16" ht="15" customHeight="1" x14ac:dyDescent="0.25">
      <c r="B20" s="391" t="s">
        <v>894</v>
      </c>
      <c r="C20" s="392"/>
      <c r="D20" s="392"/>
      <c r="E20" s="392"/>
      <c r="F20" s="392"/>
      <c r="G20" s="392"/>
      <c r="H20" s="392"/>
      <c r="I20" s="392"/>
      <c r="J20" s="392"/>
      <c r="K20" s="392"/>
      <c r="L20" s="392"/>
      <c r="M20" s="393"/>
    </row>
    <row r="21" spans="2:16" ht="15" customHeight="1" x14ac:dyDescent="0.25">
      <c r="B21" s="394"/>
      <c r="C21" s="395"/>
      <c r="D21" s="395"/>
      <c r="E21" s="395"/>
      <c r="F21" s="395"/>
      <c r="G21" s="395"/>
      <c r="H21" s="395"/>
      <c r="I21" s="395"/>
      <c r="J21" s="395"/>
      <c r="K21" s="395"/>
      <c r="L21" s="395"/>
      <c r="M21" s="396"/>
    </row>
    <row r="22" spans="2:16" ht="15" customHeight="1" x14ac:dyDescent="0.25">
      <c r="B22" s="394"/>
      <c r="C22" s="395"/>
      <c r="D22" s="395"/>
      <c r="E22" s="395"/>
      <c r="F22" s="395"/>
      <c r="G22" s="395"/>
      <c r="H22" s="395"/>
      <c r="I22" s="395"/>
      <c r="J22" s="395"/>
      <c r="K22" s="395"/>
      <c r="L22" s="395"/>
      <c r="M22" s="396"/>
    </row>
    <row r="23" spans="2:16" ht="15.75" customHeight="1" x14ac:dyDescent="0.25">
      <c r="B23" s="394"/>
      <c r="C23" s="395"/>
      <c r="D23" s="395"/>
      <c r="E23" s="395"/>
      <c r="F23" s="395"/>
      <c r="G23" s="395"/>
      <c r="H23" s="395"/>
      <c r="I23" s="395"/>
      <c r="J23" s="395"/>
      <c r="K23" s="395"/>
      <c r="L23" s="395"/>
      <c r="M23" s="396"/>
    </row>
    <row r="24" spans="2:16" ht="51.75" customHeight="1" thickBot="1" x14ac:dyDescent="0.3">
      <c r="B24" s="394"/>
      <c r="C24" s="395"/>
      <c r="D24" s="395"/>
      <c r="E24" s="395"/>
      <c r="F24" s="395"/>
      <c r="G24" s="395"/>
      <c r="H24" s="395"/>
      <c r="I24" s="395"/>
      <c r="J24" s="395"/>
      <c r="K24" s="395"/>
      <c r="L24" s="395"/>
      <c r="M24" s="396"/>
    </row>
    <row r="25" spans="2:16" ht="31.5" customHeight="1" thickBot="1" x14ac:dyDescent="0.3">
      <c r="B25" s="299"/>
      <c r="C25" s="300"/>
      <c r="D25" s="300"/>
      <c r="E25" s="300"/>
      <c r="F25" s="300"/>
      <c r="G25" s="300"/>
      <c r="H25" s="300"/>
      <c r="I25" s="300"/>
      <c r="J25" s="300"/>
      <c r="K25" s="300"/>
      <c r="L25" s="300"/>
      <c r="M25" s="301"/>
    </row>
    <row r="26" spans="2:16" ht="15.75" customHeight="1" x14ac:dyDescent="0.25">
      <c r="B26" s="397" t="s">
        <v>9</v>
      </c>
      <c r="C26" s="399" t="s">
        <v>10</v>
      </c>
      <c r="D26" s="400"/>
      <c r="E26" s="399" t="s">
        <v>11</v>
      </c>
      <c r="F26" s="400"/>
      <c r="G26" s="400"/>
      <c r="H26" s="403"/>
      <c r="I26" s="399" t="s">
        <v>12</v>
      </c>
      <c r="J26" s="403"/>
      <c r="K26" s="399" t="s">
        <v>13</v>
      </c>
      <c r="L26" s="400"/>
      <c r="M26" s="403"/>
    </row>
    <row r="27" spans="2:16" ht="15.75" customHeight="1" thickBot="1" x14ac:dyDescent="0.3">
      <c r="B27" s="398"/>
      <c r="C27" s="401"/>
      <c r="D27" s="402"/>
      <c r="E27" s="401"/>
      <c r="F27" s="402"/>
      <c r="G27" s="402"/>
      <c r="H27" s="404"/>
      <c r="I27" s="401"/>
      <c r="J27" s="404"/>
      <c r="K27" s="401"/>
      <c r="L27" s="402"/>
      <c r="M27" s="404"/>
    </row>
    <row r="28" spans="2:16" ht="49.5" customHeight="1" x14ac:dyDescent="0.25">
      <c r="B28" s="405">
        <v>24</v>
      </c>
      <c r="C28" s="312" t="s">
        <v>14</v>
      </c>
      <c r="D28" s="313"/>
      <c r="E28" s="331" t="s">
        <v>832</v>
      </c>
      <c r="F28" s="332"/>
      <c r="G28" s="332"/>
      <c r="H28" s="333"/>
      <c r="I28" s="318" t="s">
        <v>890</v>
      </c>
      <c r="J28" s="319"/>
      <c r="K28" s="322" t="s">
        <v>16</v>
      </c>
      <c r="L28" s="323"/>
      <c r="M28" s="324"/>
      <c r="P28">
        <v>569.15109599999994</v>
      </c>
    </row>
    <row r="29" spans="2:16" ht="57" customHeight="1" thickBot="1" x14ac:dyDescent="0.3">
      <c r="B29" s="406"/>
      <c r="C29" s="314"/>
      <c r="D29" s="315"/>
      <c r="E29" s="337"/>
      <c r="F29" s="338"/>
      <c r="G29" s="338"/>
      <c r="H29" s="339"/>
      <c r="I29" s="320"/>
      <c r="J29" s="321"/>
      <c r="K29" s="328"/>
      <c r="L29" s="329"/>
      <c r="M29" s="330"/>
    </row>
    <row r="30" spans="2:16" ht="37.5" customHeight="1" thickBot="1" x14ac:dyDescent="0.3">
      <c r="B30" s="382"/>
      <c r="C30" s="383"/>
      <c r="D30" s="383"/>
      <c r="E30" s="383"/>
      <c r="F30" s="383"/>
      <c r="G30" s="383"/>
      <c r="H30" s="383"/>
      <c r="I30" s="383"/>
      <c r="J30" s="383"/>
      <c r="K30" s="383"/>
      <c r="L30" s="383"/>
      <c r="M30" s="384"/>
    </row>
    <row r="31" spans="2:16" ht="18.75" customHeight="1" x14ac:dyDescent="0.25">
      <c r="B31" s="375" t="s">
        <v>17</v>
      </c>
      <c r="C31" s="376"/>
      <c r="D31" s="376"/>
      <c r="E31" s="377"/>
      <c r="F31" s="375" t="s">
        <v>18</v>
      </c>
      <c r="G31" s="376"/>
      <c r="H31" s="376"/>
      <c r="I31" s="377"/>
      <c r="J31" s="375" t="s">
        <v>19</v>
      </c>
      <c r="K31" s="376"/>
      <c r="L31" s="376"/>
      <c r="M31" s="377"/>
    </row>
    <row r="32" spans="2:16"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B35:M35"/>
    <mergeCell ref="D39:E39"/>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64" orientation="portrait" r:id="rId1"/>
  <colBreaks count="1" manualBreakCount="1">
    <brk id="13" max="1048575" man="1"/>
  </colBreaks>
  <drawing r:id="rId2"/>
  <legacyDrawing r:id="rId3"/>
  <oleObjects>
    <mc:AlternateContent xmlns:mc="http://schemas.openxmlformats.org/markup-compatibility/2006">
      <mc:Choice Requires="x14">
        <oleObject progId="PBrush" shapeId="1138693"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138693" r:id="rId4"/>
      </mc:Fallback>
    </mc:AlternateContent>
  </oleObjects>
  <mc:AlternateContent xmlns:mc="http://schemas.openxmlformats.org/markup-compatibility/2006">
    <mc:Choice Requires="x14">
      <controls>
        <mc:AlternateContent xmlns:mc="http://schemas.openxmlformats.org/markup-compatibility/2006">
          <mc:Choice Requires="x14">
            <control shapeId="1138689" r:id="rId6" name="Check Box 1">
              <controlPr defaultSize="0" autoFill="0" autoLine="0" autoPict="0">
                <anchor moveWithCells="1">
                  <from>
                    <xdr:col>2</xdr:col>
                    <xdr:colOff>476250</xdr:colOff>
                    <xdr:row>34</xdr:row>
                    <xdr:rowOff>47625</xdr:rowOff>
                  </from>
                  <to>
                    <xdr:col>3</xdr:col>
                    <xdr:colOff>152400</xdr:colOff>
                    <xdr:row>34</xdr:row>
                    <xdr:rowOff>247650</xdr:rowOff>
                  </to>
                </anchor>
              </controlPr>
            </control>
          </mc:Choice>
        </mc:AlternateContent>
        <mc:AlternateContent xmlns:mc="http://schemas.openxmlformats.org/markup-compatibility/2006">
          <mc:Choice Requires="x14">
            <control shapeId="1138690"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1138691" r:id="rId8" name="Check Box 3">
              <controlPr defaultSize="0" autoFill="0" autoLine="0" autoPict="0">
                <anchor moveWithCells="1">
                  <from>
                    <xdr:col>7</xdr:col>
                    <xdr:colOff>1104900</xdr:colOff>
                    <xdr:row>34</xdr:row>
                    <xdr:rowOff>57150</xdr:rowOff>
                  </from>
                  <to>
                    <xdr:col>8</xdr:col>
                    <xdr:colOff>76200</xdr:colOff>
                    <xdr:row>34</xdr:row>
                    <xdr:rowOff>228600</xdr:rowOff>
                  </to>
                </anchor>
              </controlPr>
            </control>
          </mc:Choice>
        </mc:AlternateContent>
        <mc:AlternateContent xmlns:mc="http://schemas.openxmlformats.org/markup-compatibility/2006">
          <mc:Choice Requires="x14">
            <control shapeId="1138692" r:id="rId9" name="Check Box 4">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1138694" r:id="rId10" name="Check Box 6">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9" tint="-0.249977111117893"/>
  </sheetPr>
  <dimension ref="B1:AU73"/>
  <sheetViews>
    <sheetView rightToLeft="1" view="pageBreakPreview" zoomScale="10" zoomScaleNormal="100" zoomScaleSheetLayoutView="10" workbookViewId="0">
      <selection activeCell="A67" sqref="A67:XFD67"/>
    </sheetView>
  </sheetViews>
  <sheetFormatPr defaultRowHeight="23.25" x14ac:dyDescent="0.35"/>
  <cols>
    <col min="2" max="2" width="25.7109375" customWidth="1"/>
    <col min="3" max="3" width="32" customWidth="1"/>
    <col min="4" max="4" width="20.42578125" customWidth="1"/>
    <col min="5" max="5" width="44.5703125"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885</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59.5" customHeight="1" thickBot="1" x14ac:dyDescent="0.3">
      <c r="B4" s="522" t="s">
        <v>830</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03.25" customHeight="1" thickBot="1" x14ac:dyDescent="1.1499999999999999">
      <c r="B6" s="158" t="s">
        <v>9</v>
      </c>
      <c r="C6" s="434" t="s">
        <v>11</v>
      </c>
      <c r="D6" s="435"/>
      <c r="E6" s="435"/>
      <c r="F6" s="435"/>
      <c r="G6" s="436"/>
      <c r="H6" s="158" t="s">
        <v>122</v>
      </c>
      <c r="I6" s="158" t="s">
        <v>23</v>
      </c>
      <c r="J6" s="158" t="s">
        <v>24</v>
      </c>
      <c r="K6" s="158" t="s">
        <v>121</v>
      </c>
      <c r="L6" s="158" t="s">
        <v>183</v>
      </c>
      <c r="M6" s="158" t="s">
        <v>181</v>
      </c>
      <c r="N6" s="158" t="s">
        <v>124</v>
      </c>
    </row>
    <row r="7" spans="2:47" s="36" customFormat="1" ht="200.1" customHeight="1" thickBot="1" x14ac:dyDescent="1.1000000000000001">
      <c r="B7" s="67">
        <v>1</v>
      </c>
      <c r="C7" s="564" t="s">
        <v>844</v>
      </c>
      <c r="D7" s="561" t="s">
        <v>127</v>
      </c>
      <c r="E7" s="561"/>
      <c r="F7" s="561"/>
      <c r="G7" s="157" t="s">
        <v>27</v>
      </c>
      <c r="H7" s="157">
        <v>1.8280000000000001</v>
      </c>
      <c r="I7" s="38">
        <v>2</v>
      </c>
      <c r="J7" s="154">
        <v>5180</v>
      </c>
      <c r="K7" s="154">
        <v>5180</v>
      </c>
      <c r="L7" s="46">
        <v>0</v>
      </c>
      <c r="M7" s="40">
        <f t="shared" ref="M7:M26" si="0">K7*H7/1000</f>
        <v>9.4690400000000015</v>
      </c>
      <c r="N7" s="88">
        <f t="shared" ref="N7:N65" si="1">ROUND(M7*I7-I7*L7,1)</f>
        <v>18.899999999999999</v>
      </c>
    </row>
    <row r="8" spans="2:47" s="36" customFormat="1" ht="200.1" customHeight="1" thickBot="1" x14ac:dyDescent="1.1000000000000001">
      <c r="B8" s="42">
        <v>2</v>
      </c>
      <c r="C8" s="564"/>
      <c r="D8" s="561" t="s">
        <v>845</v>
      </c>
      <c r="E8" s="561"/>
      <c r="F8" s="561"/>
      <c r="G8" s="157" t="s">
        <v>35</v>
      </c>
      <c r="H8" s="157">
        <v>0.94399999999999995</v>
      </c>
      <c r="I8" s="157">
        <v>1</v>
      </c>
      <c r="J8" s="154">
        <v>2408</v>
      </c>
      <c r="K8" s="154">
        <v>2245</v>
      </c>
      <c r="L8" s="46">
        <v>0</v>
      </c>
      <c r="M8" s="40">
        <f t="shared" si="0"/>
        <v>2.1192799999999998</v>
      </c>
      <c r="N8" s="88">
        <f t="shared" si="1"/>
        <v>2.1</v>
      </c>
    </row>
    <row r="9" spans="2:47" s="36" customFormat="1" ht="200.1" customHeight="1" thickBot="1" x14ac:dyDescent="1.1000000000000001">
      <c r="B9" s="67">
        <v>3</v>
      </c>
      <c r="C9" s="564"/>
      <c r="D9" s="561" t="s">
        <v>846</v>
      </c>
      <c r="E9" s="561"/>
      <c r="F9" s="561"/>
      <c r="G9" s="157" t="s">
        <v>35</v>
      </c>
      <c r="H9" s="157">
        <v>0.94399999999999995</v>
      </c>
      <c r="I9" s="157">
        <v>1</v>
      </c>
      <c r="J9" s="154">
        <v>2383</v>
      </c>
      <c r="K9" s="154">
        <v>2238</v>
      </c>
      <c r="L9" s="46">
        <v>0</v>
      </c>
      <c r="M9" s="40">
        <f t="shared" si="0"/>
        <v>2.1126719999999999</v>
      </c>
      <c r="N9" s="88">
        <f t="shared" si="1"/>
        <v>2.1</v>
      </c>
    </row>
    <row r="10" spans="2:47" s="36" customFormat="1" ht="200.1" customHeight="1" thickBot="1" x14ac:dyDescent="1.1000000000000001">
      <c r="B10" s="67">
        <v>4</v>
      </c>
      <c r="C10" s="564"/>
      <c r="D10" s="561" t="s">
        <v>847</v>
      </c>
      <c r="E10" s="561"/>
      <c r="F10" s="561"/>
      <c r="G10" s="157" t="s">
        <v>35</v>
      </c>
      <c r="H10" s="157">
        <v>0.94399999999999995</v>
      </c>
      <c r="I10" s="157">
        <v>1</v>
      </c>
      <c r="J10" s="154">
        <v>1510</v>
      </c>
      <c r="K10" s="154">
        <v>1510</v>
      </c>
      <c r="L10" s="46">
        <v>0</v>
      </c>
      <c r="M10" s="40">
        <f t="shared" si="0"/>
        <v>1.4254399999999998</v>
      </c>
      <c r="N10" s="88">
        <f t="shared" si="1"/>
        <v>1.4</v>
      </c>
    </row>
    <row r="11" spans="2:47" s="36" customFormat="1" ht="200.1" customHeight="1" thickBot="1" x14ac:dyDescent="1.1000000000000001">
      <c r="B11" s="42">
        <v>5</v>
      </c>
      <c r="C11" s="564"/>
      <c r="D11" s="561" t="s">
        <v>848</v>
      </c>
      <c r="E11" s="561"/>
      <c r="F11" s="561"/>
      <c r="G11" s="157" t="s">
        <v>29</v>
      </c>
      <c r="H11" s="157">
        <v>1.284</v>
      </c>
      <c r="I11" s="157">
        <v>1</v>
      </c>
      <c r="J11" s="154">
        <v>1510</v>
      </c>
      <c r="K11" s="154">
        <v>1510</v>
      </c>
      <c r="L11" s="46">
        <v>0</v>
      </c>
      <c r="M11" s="40">
        <f t="shared" si="0"/>
        <v>1.9388400000000001</v>
      </c>
      <c r="N11" s="88">
        <f t="shared" si="1"/>
        <v>1.9</v>
      </c>
    </row>
    <row r="12" spans="2:47" s="36" customFormat="1" ht="200.1" customHeight="1" thickBot="1" x14ac:dyDescent="1.1000000000000001">
      <c r="B12" s="67">
        <v>6</v>
      </c>
      <c r="C12" s="564"/>
      <c r="D12" s="561" t="s">
        <v>849</v>
      </c>
      <c r="E12" s="561"/>
      <c r="F12" s="561"/>
      <c r="G12" s="157" t="s">
        <v>35</v>
      </c>
      <c r="H12" s="157">
        <v>0.94399999999999995</v>
      </c>
      <c r="I12" s="157">
        <v>1</v>
      </c>
      <c r="J12" s="154">
        <v>1110</v>
      </c>
      <c r="K12" s="154">
        <v>1045</v>
      </c>
      <c r="L12" s="46">
        <v>0</v>
      </c>
      <c r="M12" s="40">
        <f t="shared" si="0"/>
        <v>0.98647999999999991</v>
      </c>
      <c r="N12" s="88">
        <f t="shared" si="1"/>
        <v>1</v>
      </c>
    </row>
    <row r="13" spans="2:47" s="36" customFormat="1" ht="200.1" customHeight="1" thickBot="1" x14ac:dyDescent="1.1000000000000001">
      <c r="B13" s="67">
        <v>7</v>
      </c>
      <c r="C13" s="564"/>
      <c r="D13" s="561" t="s">
        <v>850</v>
      </c>
      <c r="E13" s="561"/>
      <c r="F13" s="561"/>
      <c r="G13" s="157" t="s">
        <v>35</v>
      </c>
      <c r="H13" s="157">
        <v>0.94399999999999995</v>
      </c>
      <c r="I13" s="157">
        <v>1</v>
      </c>
      <c r="J13" s="154">
        <v>1129</v>
      </c>
      <c r="K13" s="154">
        <v>1052</v>
      </c>
      <c r="L13" s="46">
        <v>0</v>
      </c>
      <c r="M13" s="40">
        <f t="shared" si="0"/>
        <v>0.99308799999999997</v>
      </c>
      <c r="N13" s="88">
        <f t="shared" si="1"/>
        <v>1</v>
      </c>
    </row>
    <row r="14" spans="2:47" s="36" customFormat="1" ht="200.1" customHeight="1" thickBot="1" x14ac:dyDescent="1.1000000000000001">
      <c r="B14" s="42">
        <v>8</v>
      </c>
      <c r="C14" s="564" t="s">
        <v>851</v>
      </c>
      <c r="D14" s="561" t="s">
        <v>127</v>
      </c>
      <c r="E14" s="561"/>
      <c r="F14" s="561"/>
      <c r="G14" s="157" t="s">
        <v>27</v>
      </c>
      <c r="H14" s="157">
        <v>1.8280000000000001</v>
      </c>
      <c r="I14" s="38">
        <v>2</v>
      </c>
      <c r="J14" s="154">
        <v>6000</v>
      </c>
      <c r="K14" s="154">
        <v>6000</v>
      </c>
      <c r="L14" s="46">
        <v>0</v>
      </c>
      <c r="M14" s="40">
        <f t="shared" si="0"/>
        <v>10.968</v>
      </c>
      <c r="N14" s="88">
        <f t="shared" si="1"/>
        <v>21.9</v>
      </c>
    </row>
    <row r="15" spans="2:47" s="36" customFormat="1" ht="200.1" customHeight="1" thickBot="1" x14ac:dyDescent="1.1000000000000001">
      <c r="B15" s="67">
        <v>9</v>
      </c>
      <c r="C15" s="564"/>
      <c r="D15" s="561" t="s">
        <v>846</v>
      </c>
      <c r="E15" s="561"/>
      <c r="F15" s="561"/>
      <c r="G15" s="157" t="s">
        <v>35</v>
      </c>
      <c r="H15" s="157">
        <v>0.94399999999999995</v>
      </c>
      <c r="I15" s="157">
        <v>2</v>
      </c>
      <c r="J15" s="154">
        <v>2383</v>
      </c>
      <c r="K15" s="154">
        <v>2238</v>
      </c>
      <c r="L15" s="46">
        <v>0</v>
      </c>
      <c r="M15" s="40">
        <f t="shared" si="0"/>
        <v>2.1126719999999999</v>
      </c>
      <c r="N15" s="88">
        <f t="shared" si="1"/>
        <v>4.2</v>
      </c>
    </row>
    <row r="16" spans="2:47" s="36" customFormat="1" ht="200.1" customHeight="1" thickBot="1" x14ac:dyDescent="1.1000000000000001">
      <c r="B16" s="67">
        <v>10</v>
      </c>
      <c r="C16" s="564"/>
      <c r="D16" s="561" t="s">
        <v>847</v>
      </c>
      <c r="E16" s="561"/>
      <c r="F16" s="561"/>
      <c r="G16" s="157" t="s">
        <v>35</v>
      </c>
      <c r="H16" s="157">
        <v>0.94399999999999995</v>
      </c>
      <c r="I16" s="157">
        <v>2</v>
      </c>
      <c r="J16" s="154">
        <v>1510</v>
      </c>
      <c r="K16" s="154">
        <v>1510</v>
      </c>
      <c r="L16" s="46">
        <v>0</v>
      </c>
      <c r="M16" s="40">
        <f t="shared" si="0"/>
        <v>1.4254399999999998</v>
      </c>
      <c r="N16" s="88">
        <f t="shared" si="1"/>
        <v>2.9</v>
      </c>
    </row>
    <row r="17" spans="2:18" s="36" customFormat="1" ht="200.1" customHeight="1" thickBot="1" x14ac:dyDescent="1.1000000000000001">
      <c r="B17" s="42">
        <v>11</v>
      </c>
      <c r="C17" s="564"/>
      <c r="D17" s="561" t="s">
        <v>848</v>
      </c>
      <c r="E17" s="561"/>
      <c r="F17" s="561"/>
      <c r="G17" s="157" t="s">
        <v>29</v>
      </c>
      <c r="H17" s="157">
        <v>1.284</v>
      </c>
      <c r="I17" s="157">
        <v>1</v>
      </c>
      <c r="J17" s="154">
        <v>1510</v>
      </c>
      <c r="K17" s="154">
        <v>1510</v>
      </c>
      <c r="L17" s="46">
        <v>0</v>
      </c>
      <c r="M17" s="40">
        <f t="shared" si="0"/>
        <v>1.9388400000000001</v>
      </c>
      <c r="N17" s="88">
        <f t="shared" si="1"/>
        <v>1.9</v>
      </c>
    </row>
    <row r="18" spans="2:18" s="36" customFormat="1" ht="200.1" customHeight="1" thickBot="1" x14ac:dyDescent="1.1000000000000001">
      <c r="B18" s="67">
        <v>12</v>
      </c>
      <c r="C18" s="555" t="s">
        <v>852</v>
      </c>
      <c r="D18" s="561" t="s">
        <v>127</v>
      </c>
      <c r="E18" s="561"/>
      <c r="F18" s="561"/>
      <c r="G18" s="157" t="s">
        <v>27</v>
      </c>
      <c r="H18" s="157">
        <v>1.8280000000000001</v>
      </c>
      <c r="I18" s="38">
        <v>2</v>
      </c>
      <c r="J18" s="154">
        <v>5600</v>
      </c>
      <c r="K18" s="154">
        <v>5600</v>
      </c>
      <c r="L18" s="46">
        <v>0</v>
      </c>
      <c r="M18" s="40">
        <f>K18*H18/1000</f>
        <v>10.236800000000001</v>
      </c>
      <c r="N18" s="88">
        <f t="shared" si="1"/>
        <v>20.5</v>
      </c>
    </row>
    <row r="19" spans="2:18" s="36" customFormat="1" ht="200.1" customHeight="1" thickBot="1" x14ac:dyDescent="1.1000000000000001">
      <c r="B19" s="67">
        <v>13</v>
      </c>
      <c r="C19" s="556"/>
      <c r="D19" s="561" t="s">
        <v>853</v>
      </c>
      <c r="E19" s="561"/>
      <c r="F19" s="561"/>
      <c r="G19" s="157" t="s">
        <v>35</v>
      </c>
      <c r="H19" s="157">
        <v>0.94399999999999995</v>
      </c>
      <c r="I19" s="157">
        <v>1</v>
      </c>
      <c r="J19" s="154">
        <v>2408</v>
      </c>
      <c r="K19" s="154">
        <v>2245</v>
      </c>
      <c r="L19" s="46">
        <v>0</v>
      </c>
      <c r="M19" s="40">
        <f>K19*H19/1000</f>
        <v>2.1192799999999998</v>
      </c>
      <c r="N19" s="88">
        <f t="shared" si="1"/>
        <v>2.1</v>
      </c>
    </row>
    <row r="20" spans="2:18" s="36" customFormat="1" ht="200.1" customHeight="1" thickBot="1" x14ac:dyDescent="1.1000000000000001">
      <c r="B20" s="42">
        <v>14</v>
      </c>
      <c r="C20" s="556"/>
      <c r="D20" s="561" t="s">
        <v>854</v>
      </c>
      <c r="E20" s="561"/>
      <c r="F20" s="561"/>
      <c r="G20" s="157" t="s">
        <v>35</v>
      </c>
      <c r="H20" s="157">
        <v>0.94399999999999995</v>
      </c>
      <c r="I20" s="157">
        <v>1</v>
      </c>
      <c r="J20" s="154">
        <v>2402</v>
      </c>
      <c r="K20" s="154">
        <v>2251</v>
      </c>
      <c r="L20" s="46">
        <v>0</v>
      </c>
      <c r="M20" s="40">
        <f>K20*H20/1000</f>
        <v>2.1249440000000002</v>
      </c>
      <c r="N20" s="88">
        <f t="shared" si="1"/>
        <v>2.1</v>
      </c>
    </row>
    <row r="21" spans="2:18" s="36" customFormat="1" ht="200.1" customHeight="1" thickBot="1" x14ac:dyDescent="1.1000000000000001">
      <c r="B21" s="67">
        <v>15</v>
      </c>
      <c r="C21" s="556"/>
      <c r="D21" s="561" t="s">
        <v>855</v>
      </c>
      <c r="E21" s="561"/>
      <c r="F21" s="561"/>
      <c r="G21" s="157" t="s">
        <v>35</v>
      </c>
      <c r="H21" s="157">
        <v>0.94399999999999995</v>
      </c>
      <c r="I21" s="157">
        <v>1</v>
      </c>
      <c r="J21" s="154">
        <v>1510</v>
      </c>
      <c r="K21" s="154">
        <v>1510</v>
      </c>
      <c r="L21" s="46">
        <v>0</v>
      </c>
      <c r="M21" s="40">
        <f>K21*H21/1000</f>
        <v>1.4254399999999998</v>
      </c>
      <c r="N21" s="88">
        <f t="shared" si="1"/>
        <v>1.4</v>
      </c>
    </row>
    <row r="22" spans="2:18" s="36" customFormat="1" ht="200.1" customHeight="1" thickBot="1" x14ac:dyDescent="1.1000000000000001">
      <c r="B22" s="67">
        <v>16</v>
      </c>
      <c r="C22" s="559"/>
      <c r="D22" s="561" t="s">
        <v>856</v>
      </c>
      <c r="E22" s="561"/>
      <c r="F22" s="561"/>
      <c r="G22" s="157" t="s">
        <v>29</v>
      </c>
      <c r="H22" s="157">
        <v>1.284</v>
      </c>
      <c r="I22" s="157">
        <v>1</v>
      </c>
      <c r="J22" s="154">
        <v>1510</v>
      </c>
      <c r="K22" s="154">
        <v>1510</v>
      </c>
      <c r="L22" s="46">
        <v>0</v>
      </c>
      <c r="M22" s="40">
        <f>K22*H22/1000</f>
        <v>1.9388400000000001</v>
      </c>
      <c r="N22" s="88">
        <f t="shared" si="1"/>
        <v>1.9</v>
      </c>
    </row>
    <row r="23" spans="2:18" s="36" customFormat="1" ht="200.1" customHeight="1" thickBot="1" x14ac:dyDescent="1.1000000000000001">
      <c r="B23" s="42">
        <v>17</v>
      </c>
      <c r="C23" s="555" t="s">
        <v>857</v>
      </c>
      <c r="D23" s="492" t="s">
        <v>191</v>
      </c>
      <c r="E23" s="493"/>
      <c r="F23" s="493"/>
      <c r="G23" s="157" t="s">
        <v>100</v>
      </c>
      <c r="H23" s="45">
        <v>2.19</v>
      </c>
      <c r="I23" s="69">
        <v>2</v>
      </c>
      <c r="J23" s="70">
        <v>5486</v>
      </c>
      <c r="K23" s="70">
        <v>5486</v>
      </c>
      <c r="L23" s="46">
        <v>0</v>
      </c>
      <c r="M23" s="40">
        <f t="shared" si="0"/>
        <v>12.014340000000001</v>
      </c>
      <c r="N23" s="88">
        <f t="shared" si="1"/>
        <v>24</v>
      </c>
    </row>
    <row r="24" spans="2:18" s="36" customFormat="1" ht="200.1" customHeight="1" thickBot="1" x14ac:dyDescent="1.1000000000000001">
      <c r="B24" s="67">
        <v>18</v>
      </c>
      <c r="C24" s="556"/>
      <c r="D24" s="492" t="s">
        <v>692</v>
      </c>
      <c r="E24" s="493"/>
      <c r="F24" s="493"/>
      <c r="G24" s="157" t="s">
        <v>29</v>
      </c>
      <c r="H24" s="45">
        <v>1.284</v>
      </c>
      <c r="I24" s="72">
        <v>1</v>
      </c>
      <c r="J24" s="70">
        <v>1814</v>
      </c>
      <c r="K24" s="70">
        <v>1814</v>
      </c>
      <c r="L24" s="46">
        <v>0</v>
      </c>
      <c r="M24" s="40">
        <f t="shared" si="0"/>
        <v>2.3291759999999999</v>
      </c>
      <c r="N24" s="88">
        <f t="shared" si="1"/>
        <v>2.2999999999999998</v>
      </c>
    </row>
    <row r="25" spans="2:18" s="36" customFormat="1" ht="200.1" customHeight="1" thickBot="1" x14ac:dyDescent="1.1000000000000001">
      <c r="B25" s="67">
        <v>19</v>
      </c>
      <c r="C25" s="556"/>
      <c r="D25" s="492" t="s">
        <v>858</v>
      </c>
      <c r="E25" s="493"/>
      <c r="F25" s="493"/>
      <c r="G25" s="157" t="s">
        <v>97</v>
      </c>
      <c r="H25" s="45">
        <v>0.93400000000000005</v>
      </c>
      <c r="I25" s="72">
        <v>1</v>
      </c>
      <c r="J25" s="70">
        <v>1794</v>
      </c>
      <c r="K25" s="70">
        <v>1794</v>
      </c>
      <c r="L25" s="46">
        <v>0</v>
      </c>
      <c r="M25" s="40">
        <f t="shared" si="0"/>
        <v>1.6755960000000001</v>
      </c>
      <c r="N25" s="88">
        <f t="shared" si="1"/>
        <v>1.7</v>
      </c>
    </row>
    <row r="26" spans="2:18" s="36" customFormat="1" ht="200.1" customHeight="1" thickBot="1" x14ac:dyDescent="1.1000000000000001">
      <c r="B26" s="42">
        <v>20</v>
      </c>
      <c r="C26" s="556"/>
      <c r="D26" s="492" t="s">
        <v>859</v>
      </c>
      <c r="E26" s="493"/>
      <c r="F26" s="493"/>
      <c r="G26" s="157" t="s">
        <v>97</v>
      </c>
      <c r="H26" s="45">
        <v>0.93400000000000005</v>
      </c>
      <c r="I26" s="72">
        <v>2</v>
      </c>
      <c r="J26" s="70">
        <v>3124</v>
      </c>
      <c r="K26" s="70">
        <v>2987</v>
      </c>
      <c r="L26" s="46">
        <v>0</v>
      </c>
      <c r="M26" s="40">
        <f t="shared" si="0"/>
        <v>2.7898580000000002</v>
      </c>
      <c r="N26" s="88">
        <f t="shared" si="1"/>
        <v>5.6</v>
      </c>
    </row>
    <row r="27" spans="2:18" s="36" customFormat="1" ht="162" customHeight="1" thickBot="1" x14ac:dyDescent="1.1000000000000001">
      <c r="B27" s="67">
        <v>21</v>
      </c>
      <c r="C27" s="492" t="s">
        <v>860</v>
      </c>
      <c r="D27" s="493"/>
      <c r="E27" s="493"/>
      <c r="F27" s="494"/>
      <c r="G27" s="157" t="s">
        <v>27</v>
      </c>
      <c r="H27" s="157">
        <v>1.8280000000000001</v>
      </c>
      <c r="I27" s="72">
        <v>12</v>
      </c>
      <c r="J27" s="70">
        <v>3227</v>
      </c>
      <c r="K27" s="70">
        <v>3227</v>
      </c>
      <c r="L27" s="46">
        <v>0</v>
      </c>
      <c r="M27" s="40">
        <f>K27*H27/1000</f>
        <v>5.8989560000000001</v>
      </c>
      <c r="N27" s="88">
        <f t="shared" si="1"/>
        <v>70.8</v>
      </c>
      <c r="R27" s="36">
        <f t="shared" ref="R27:R31" si="2">M27*I27</f>
        <v>70.787472000000008</v>
      </c>
    </row>
    <row r="28" spans="2:18" s="96" customFormat="1" ht="139.5" customHeight="1" thickBot="1" x14ac:dyDescent="1.3">
      <c r="B28" s="67">
        <v>22</v>
      </c>
      <c r="C28" s="492" t="s">
        <v>792</v>
      </c>
      <c r="D28" s="493"/>
      <c r="E28" s="493"/>
      <c r="F28" s="494"/>
      <c r="G28" s="156" t="s">
        <v>76</v>
      </c>
      <c r="H28" s="102">
        <v>1.22</v>
      </c>
      <c r="I28" s="101">
        <v>4</v>
      </c>
      <c r="J28" s="100">
        <v>3400</v>
      </c>
      <c r="K28" s="100">
        <v>3400</v>
      </c>
      <c r="L28" s="46">
        <v>0</v>
      </c>
      <c r="M28" s="40">
        <f>K28*H28/1000</f>
        <v>4.1479999999999997</v>
      </c>
      <c r="N28" s="88">
        <f t="shared" si="1"/>
        <v>16.600000000000001</v>
      </c>
      <c r="R28" s="36">
        <f t="shared" si="2"/>
        <v>16.591999999999999</v>
      </c>
    </row>
    <row r="29" spans="2:18" s="96" customFormat="1" ht="188.25" customHeight="1" thickBot="1" x14ac:dyDescent="1.3">
      <c r="B29" s="42">
        <v>23</v>
      </c>
      <c r="C29" s="574" t="s">
        <v>159</v>
      </c>
      <c r="D29" s="575"/>
      <c r="E29" s="575"/>
      <c r="F29" s="576"/>
      <c r="G29" s="156" t="s">
        <v>861</v>
      </c>
      <c r="H29" s="102">
        <v>0.86099999999999999</v>
      </c>
      <c r="I29" s="101">
        <v>12</v>
      </c>
      <c r="J29" s="159" t="s">
        <v>514</v>
      </c>
      <c r="K29" s="159" t="s">
        <v>514</v>
      </c>
      <c r="L29" s="46">
        <v>0</v>
      </c>
      <c r="M29" s="49">
        <f>H29</f>
        <v>0.86099999999999999</v>
      </c>
      <c r="N29" s="88">
        <f t="shared" si="1"/>
        <v>10.3</v>
      </c>
      <c r="R29" s="36">
        <f t="shared" si="2"/>
        <v>10.332000000000001</v>
      </c>
    </row>
    <row r="30" spans="2:18" s="36" customFormat="1" ht="158.25" customHeight="1" thickBot="1" x14ac:dyDescent="1.1000000000000001">
      <c r="B30" s="67">
        <v>24</v>
      </c>
      <c r="C30" s="488" t="s">
        <v>862</v>
      </c>
      <c r="D30" s="489"/>
      <c r="E30" s="489"/>
      <c r="F30" s="490"/>
      <c r="G30" s="156" t="s">
        <v>76</v>
      </c>
      <c r="H30" s="102">
        <v>1.22</v>
      </c>
      <c r="I30" s="72">
        <v>1</v>
      </c>
      <c r="J30" s="70">
        <v>5118</v>
      </c>
      <c r="K30" s="70">
        <v>5118</v>
      </c>
      <c r="L30" s="46">
        <v>0</v>
      </c>
      <c r="M30" s="40">
        <f t="shared" ref="M30:M65" si="3">K30*H30/1000</f>
        <v>6.2439600000000004</v>
      </c>
      <c r="N30" s="88">
        <f t="shared" si="1"/>
        <v>6.2</v>
      </c>
      <c r="R30" s="36">
        <f t="shared" si="2"/>
        <v>6.2439600000000004</v>
      </c>
    </row>
    <row r="31" spans="2:18" s="96" customFormat="1" ht="162" customHeight="1" thickBot="1" x14ac:dyDescent="1.3">
      <c r="B31" s="67">
        <v>25</v>
      </c>
      <c r="C31" s="488" t="s">
        <v>863</v>
      </c>
      <c r="D31" s="489"/>
      <c r="E31" s="489"/>
      <c r="F31" s="490"/>
      <c r="G31" s="156" t="s">
        <v>76</v>
      </c>
      <c r="H31" s="102">
        <v>1.22</v>
      </c>
      <c r="I31" s="101">
        <v>1</v>
      </c>
      <c r="J31" s="100">
        <v>3909</v>
      </c>
      <c r="K31" s="100">
        <v>3847</v>
      </c>
      <c r="L31" s="46">
        <v>0</v>
      </c>
      <c r="M31" s="40">
        <f t="shared" si="3"/>
        <v>4.6933400000000001</v>
      </c>
      <c r="N31" s="88">
        <f t="shared" si="1"/>
        <v>4.7</v>
      </c>
      <c r="R31" s="36">
        <f t="shared" si="2"/>
        <v>4.6933400000000001</v>
      </c>
    </row>
    <row r="32" spans="2:18" s="36" customFormat="1" ht="200.1" customHeight="1" thickBot="1" x14ac:dyDescent="1.1000000000000001">
      <c r="B32" s="42">
        <v>26</v>
      </c>
      <c r="C32" s="564" t="s">
        <v>864</v>
      </c>
      <c r="D32" s="561" t="s">
        <v>127</v>
      </c>
      <c r="E32" s="561"/>
      <c r="F32" s="561"/>
      <c r="G32" s="157" t="s">
        <v>27</v>
      </c>
      <c r="H32" s="157">
        <v>1.8280000000000001</v>
      </c>
      <c r="I32" s="38">
        <v>2</v>
      </c>
      <c r="J32" s="154">
        <v>5564</v>
      </c>
      <c r="K32" s="154">
        <v>5564</v>
      </c>
      <c r="L32" s="46">
        <v>0</v>
      </c>
      <c r="M32" s="40">
        <f t="shared" si="3"/>
        <v>10.170992</v>
      </c>
      <c r="N32" s="88">
        <f t="shared" si="1"/>
        <v>20.3</v>
      </c>
    </row>
    <row r="33" spans="2:14" s="36" customFormat="1" ht="200.1" customHeight="1" thickBot="1" x14ac:dyDescent="1.1000000000000001">
      <c r="B33" s="67">
        <v>27</v>
      </c>
      <c r="C33" s="564"/>
      <c r="D33" s="561" t="s">
        <v>845</v>
      </c>
      <c r="E33" s="561"/>
      <c r="F33" s="561"/>
      <c r="G33" s="157" t="s">
        <v>35</v>
      </c>
      <c r="H33" s="157">
        <v>0.94399999999999995</v>
      </c>
      <c r="I33" s="157">
        <v>1</v>
      </c>
      <c r="J33" s="154">
        <v>2408</v>
      </c>
      <c r="K33" s="154">
        <v>2245</v>
      </c>
      <c r="L33" s="46">
        <v>0</v>
      </c>
      <c r="M33" s="40">
        <f t="shared" si="3"/>
        <v>2.1192799999999998</v>
      </c>
      <c r="N33" s="88">
        <f t="shared" si="1"/>
        <v>2.1</v>
      </c>
    </row>
    <row r="34" spans="2:14" s="36" customFormat="1" ht="200.1" customHeight="1" thickBot="1" x14ac:dyDescent="1.1000000000000001">
      <c r="B34" s="67">
        <v>28</v>
      </c>
      <c r="C34" s="564"/>
      <c r="D34" s="561" t="s">
        <v>846</v>
      </c>
      <c r="E34" s="561"/>
      <c r="F34" s="561"/>
      <c r="G34" s="157" t="s">
        <v>35</v>
      </c>
      <c r="H34" s="157">
        <v>0.94399999999999995</v>
      </c>
      <c r="I34" s="157">
        <v>1</v>
      </c>
      <c r="J34" s="154">
        <v>2383</v>
      </c>
      <c r="K34" s="154">
        <v>2238</v>
      </c>
      <c r="L34" s="46">
        <v>0</v>
      </c>
      <c r="M34" s="40">
        <f t="shared" si="3"/>
        <v>2.1126719999999999</v>
      </c>
      <c r="N34" s="88">
        <f t="shared" si="1"/>
        <v>2.1</v>
      </c>
    </row>
    <row r="35" spans="2:14" s="36" customFormat="1" ht="200.1" customHeight="1" thickBot="1" x14ac:dyDescent="1.1000000000000001">
      <c r="B35" s="42">
        <v>29</v>
      </c>
      <c r="C35" s="564"/>
      <c r="D35" s="561" t="s">
        <v>847</v>
      </c>
      <c r="E35" s="561"/>
      <c r="F35" s="561"/>
      <c r="G35" s="157" t="s">
        <v>35</v>
      </c>
      <c r="H35" s="157">
        <v>0.94399999999999995</v>
      </c>
      <c r="I35" s="157">
        <v>1</v>
      </c>
      <c r="J35" s="154">
        <v>1510</v>
      </c>
      <c r="K35" s="154">
        <v>1510</v>
      </c>
      <c r="L35" s="46">
        <v>0</v>
      </c>
      <c r="M35" s="40">
        <f t="shared" si="3"/>
        <v>1.4254399999999998</v>
      </c>
      <c r="N35" s="88">
        <f t="shared" si="1"/>
        <v>1.4</v>
      </c>
    </row>
    <row r="36" spans="2:14" s="36" customFormat="1" ht="200.1" customHeight="1" thickBot="1" x14ac:dyDescent="1.1000000000000001">
      <c r="B36" s="67">
        <v>30</v>
      </c>
      <c r="C36" s="564"/>
      <c r="D36" s="561" t="s">
        <v>848</v>
      </c>
      <c r="E36" s="561"/>
      <c r="F36" s="561"/>
      <c r="G36" s="157" t="s">
        <v>29</v>
      </c>
      <c r="H36" s="157">
        <v>1.284</v>
      </c>
      <c r="I36" s="157">
        <v>1</v>
      </c>
      <c r="J36" s="154">
        <v>1510</v>
      </c>
      <c r="K36" s="154">
        <v>1510</v>
      </c>
      <c r="L36" s="46">
        <v>0</v>
      </c>
      <c r="M36" s="40">
        <f t="shared" si="3"/>
        <v>1.9388400000000001</v>
      </c>
      <c r="N36" s="88">
        <f t="shared" si="1"/>
        <v>1.9</v>
      </c>
    </row>
    <row r="37" spans="2:14" s="36" customFormat="1" ht="200.1" customHeight="1" thickBot="1" x14ac:dyDescent="1.1000000000000001">
      <c r="B37" s="42">
        <v>31</v>
      </c>
      <c r="C37" s="564" t="s">
        <v>865</v>
      </c>
      <c r="D37" s="561" t="s">
        <v>127</v>
      </c>
      <c r="E37" s="561"/>
      <c r="F37" s="561"/>
      <c r="G37" s="157" t="s">
        <v>27</v>
      </c>
      <c r="H37" s="157">
        <v>1.8280000000000001</v>
      </c>
      <c r="I37" s="38">
        <v>2</v>
      </c>
      <c r="J37" s="154">
        <v>6000</v>
      </c>
      <c r="K37" s="154">
        <v>6000</v>
      </c>
      <c r="L37" s="46">
        <v>0</v>
      </c>
      <c r="M37" s="40">
        <f t="shared" si="3"/>
        <v>10.968</v>
      </c>
      <c r="N37" s="88">
        <f t="shared" si="1"/>
        <v>21.9</v>
      </c>
    </row>
    <row r="38" spans="2:14" s="36" customFormat="1" ht="200.1" customHeight="1" thickBot="1" x14ac:dyDescent="1.1000000000000001">
      <c r="B38" s="42">
        <v>32</v>
      </c>
      <c r="C38" s="564"/>
      <c r="D38" s="561" t="s">
        <v>846</v>
      </c>
      <c r="E38" s="561"/>
      <c r="F38" s="561"/>
      <c r="G38" s="157" t="s">
        <v>35</v>
      </c>
      <c r="H38" s="157">
        <v>0.94399999999999995</v>
      </c>
      <c r="I38" s="157">
        <v>2</v>
      </c>
      <c r="J38" s="154">
        <v>2383</v>
      </c>
      <c r="K38" s="154">
        <v>2238</v>
      </c>
      <c r="L38" s="46">
        <v>0</v>
      </c>
      <c r="M38" s="40">
        <f t="shared" si="3"/>
        <v>2.1126719999999999</v>
      </c>
      <c r="N38" s="88">
        <f t="shared" si="1"/>
        <v>4.2</v>
      </c>
    </row>
    <row r="39" spans="2:14" s="36" customFormat="1" ht="200.1" customHeight="1" thickBot="1" x14ac:dyDescent="1.1000000000000001">
      <c r="B39" s="67">
        <v>33</v>
      </c>
      <c r="C39" s="564"/>
      <c r="D39" s="561" t="s">
        <v>847</v>
      </c>
      <c r="E39" s="561"/>
      <c r="F39" s="561"/>
      <c r="G39" s="157" t="s">
        <v>35</v>
      </c>
      <c r="H39" s="157">
        <v>0.94399999999999995</v>
      </c>
      <c r="I39" s="157">
        <v>2</v>
      </c>
      <c r="J39" s="154">
        <v>1510</v>
      </c>
      <c r="K39" s="154">
        <v>1510</v>
      </c>
      <c r="L39" s="46">
        <v>0</v>
      </c>
      <c r="M39" s="40">
        <f t="shared" si="3"/>
        <v>1.4254399999999998</v>
      </c>
      <c r="N39" s="88">
        <f t="shared" si="1"/>
        <v>2.9</v>
      </c>
    </row>
    <row r="40" spans="2:14" s="36" customFormat="1" ht="200.1" customHeight="1" thickBot="1" x14ac:dyDescent="1.1000000000000001">
      <c r="B40" s="67">
        <v>34</v>
      </c>
      <c r="C40" s="564"/>
      <c r="D40" s="561" t="s">
        <v>848</v>
      </c>
      <c r="E40" s="561"/>
      <c r="F40" s="561"/>
      <c r="G40" s="157" t="s">
        <v>29</v>
      </c>
      <c r="H40" s="157">
        <v>1.284</v>
      </c>
      <c r="I40" s="157">
        <v>1</v>
      </c>
      <c r="J40" s="154">
        <v>1510</v>
      </c>
      <c r="K40" s="154">
        <v>1510</v>
      </c>
      <c r="L40" s="46">
        <v>0</v>
      </c>
      <c r="M40" s="40">
        <f t="shared" si="3"/>
        <v>1.9388400000000001</v>
      </c>
      <c r="N40" s="88">
        <f t="shared" si="1"/>
        <v>1.9</v>
      </c>
    </row>
    <row r="41" spans="2:14" s="36" customFormat="1" ht="200.1" customHeight="1" thickBot="1" x14ac:dyDescent="1.1000000000000001">
      <c r="B41" s="42">
        <v>35</v>
      </c>
      <c r="C41" s="564" t="s">
        <v>866</v>
      </c>
      <c r="D41" s="561" t="s">
        <v>127</v>
      </c>
      <c r="E41" s="561"/>
      <c r="F41" s="561"/>
      <c r="G41" s="157" t="s">
        <v>27</v>
      </c>
      <c r="H41" s="157">
        <v>1.8280000000000001</v>
      </c>
      <c r="I41" s="38">
        <v>2</v>
      </c>
      <c r="J41" s="154">
        <v>6000</v>
      </c>
      <c r="K41" s="154">
        <v>6000</v>
      </c>
      <c r="L41" s="46">
        <v>0</v>
      </c>
      <c r="M41" s="40">
        <f t="shared" si="3"/>
        <v>10.968</v>
      </c>
      <c r="N41" s="88">
        <f t="shared" si="1"/>
        <v>21.9</v>
      </c>
    </row>
    <row r="42" spans="2:14" s="36" customFormat="1" ht="200.1" customHeight="1" thickBot="1" x14ac:dyDescent="1.1000000000000001">
      <c r="B42" s="67">
        <v>36</v>
      </c>
      <c r="C42" s="564"/>
      <c r="D42" s="561" t="s">
        <v>846</v>
      </c>
      <c r="E42" s="561"/>
      <c r="F42" s="561"/>
      <c r="G42" s="157" t="s">
        <v>35</v>
      </c>
      <c r="H42" s="157">
        <v>0.94399999999999995</v>
      </c>
      <c r="I42" s="157">
        <v>2</v>
      </c>
      <c r="J42" s="154">
        <v>2383</v>
      </c>
      <c r="K42" s="154">
        <v>2238</v>
      </c>
      <c r="L42" s="46">
        <v>0</v>
      </c>
      <c r="M42" s="40">
        <f t="shared" si="3"/>
        <v>2.1126719999999999</v>
      </c>
      <c r="N42" s="88">
        <f t="shared" si="1"/>
        <v>4.2</v>
      </c>
    </row>
    <row r="43" spans="2:14" s="36" customFormat="1" ht="200.1" customHeight="1" thickBot="1" x14ac:dyDescent="1.1000000000000001">
      <c r="B43" s="67">
        <v>37</v>
      </c>
      <c r="C43" s="564"/>
      <c r="D43" s="561" t="s">
        <v>847</v>
      </c>
      <c r="E43" s="561"/>
      <c r="F43" s="561"/>
      <c r="G43" s="157" t="s">
        <v>35</v>
      </c>
      <c r="H43" s="157">
        <v>0.94399999999999995</v>
      </c>
      <c r="I43" s="157">
        <v>2</v>
      </c>
      <c r="J43" s="154">
        <v>1510</v>
      </c>
      <c r="K43" s="154">
        <v>1510</v>
      </c>
      <c r="L43" s="46">
        <v>0</v>
      </c>
      <c r="M43" s="40">
        <f t="shared" si="3"/>
        <v>1.4254399999999998</v>
      </c>
      <c r="N43" s="88">
        <f t="shared" si="1"/>
        <v>2.9</v>
      </c>
    </row>
    <row r="44" spans="2:14" s="36" customFormat="1" ht="200.1" customHeight="1" thickBot="1" x14ac:dyDescent="1.1000000000000001">
      <c r="B44" s="42">
        <v>38</v>
      </c>
      <c r="C44" s="564"/>
      <c r="D44" s="561" t="s">
        <v>848</v>
      </c>
      <c r="E44" s="561"/>
      <c r="F44" s="561"/>
      <c r="G44" s="157" t="s">
        <v>29</v>
      </c>
      <c r="H44" s="157">
        <v>1.284</v>
      </c>
      <c r="I44" s="157">
        <v>1</v>
      </c>
      <c r="J44" s="154">
        <v>1510</v>
      </c>
      <c r="K44" s="154">
        <v>1510</v>
      </c>
      <c r="L44" s="46">
        <v>0</v>
      </c>
      <c r="M44" s="40">
        <f t="shared" si="3"/>
        <v>1.9388400000000001</v>
      </c>
      <c r="N44" s="88">
        <f t="shared" si="1"/>
        <v>1.9</v>
      </c>
    </row>
    <row r="45" spans="2:14" s="36" customFormat="1" ht="200.1" customHeight="1" thickBot="1" x14ac:dyDescent="1.1000000000000001">
      <c r="B45" s="67">
        <v>39</v>
      </c>
      <c r="C45" s="555" t="s">
        <v>867</v>
      </c>
      <c r="D45" s="492" t="s">
        <v>868</v>
      </c>
      <c r="E45" s="493"/>
      <c r="F45" s="493"/>
      <c r="G45" s="157" t="s">
        <v>76</v>
      </c>
      <c r="H45" s="45">
        <v>1.22</v>
      </c>
      <c r="I45" s="69">
        <v>1</v>
      </c>
      <c r="J45" s="70">
        <v>4586</v>
      </c>
      <c r="K45" s="70">
        <v>4586</v>
      </c>
      <c r="L45" s="46">
        <v>0</v>
      </c>
      <c r="M45" s="40">
        <f t="shared" si="3"/>
        <v>5.5949200000000001</v>
      </c>
      <c r="N45" s="88">
        <f t="shared" si="1"/>
        <v>5.6</v>
      </c>
    </row>
    <row r="46" spans="2:14" s="36" customFormat="1" ht="200.1" customHeight="1" thickBot="1" x14ac:dyDescent="1.1000000000000001">
      <c r="B46" s="67">
        <v>40</v>
      </c>
      <c r="C46" s="556"/>
      <c r="D46" s="492" t="s">
        <v>869</v>
      </c>
      <c r="E46" s="493"/>
      <c r="F46" s="493"/>
      <c r="G46" s="157" t="s">
        <v>76</v>
      </c>
      <c r="H46" s="45">
        <v>1.22</v>
      </c>
      <c r="I46" s="72">
        <v>1</v>
      </c>
      <c r="J46" s="70">
        <v>4586</v>
      </c>
      <c r="K46" s="70">
        <v>4586</v>
      </c>
      <c r="L46" s="46">
        <v>0</v>
      </c>
      <c r="M46" s="40">
        <f t="shared" si="3"/>
        <v>5.5949200000000001</v>
      </c>
      <c r="N46" s="88">
        <f t="shared" si="1"/>
        <v>5.6</v>
      </c>
    </row>
    <row r="47" spans="2:14" s="36" customFormat="1" ht="200.1" customHeight="1" thickBot="1" x14ac:dyDescent="1.1000000000000001">
      <c r="B47" s="42">
        <v>41</v>
      </c>
      <c r="C47" s="556"/>
      <c r="D47" s="492" t="s">
        <v>870</v>
      </c>
      <c r="E47" s="493"/>
      <c r="F47" s="493"/>
      <c r="G47" s="157" t="s">
        <v>97</v>
      </c>
      <c r="H47" s="45">
        <v>0.93400000000000005</v>
      </c>
      <c r="I47" s="72">
        <v>1</v>
      </c>
      <c r="J47" s="70">
        <v>2171</v>
      </c>
      <c r="K47" s="70">
        <v>2060</v>
      </c>
      <c r="L47" s="46">
        <v>0</v>
      </c>
      <c r="M47" s="40">
        <f t="shared" si="3"/>
        <v>1.9240400000000002</v>
      </c>
      <c r="N47" s="88">
        <f t="shared" si="1"/>
        <v>1.9</v>
      </c>
    </row>
    <row r="48" spans="2:14" s="36" customFormat="1" ht="200.1" customHeight="1" thickBot="1" x14ac:dyDescent="1.1000000000000001">
      <c r="B48" s="67">
        <v>42</v>
      </c>
      <c r="C48" s="556"/>
      <c r="D48" s="492" t="s">
        <v>871</v>
      </c>
      <c r="E48" s="493"/>
      <c r="F48" s="493"/>
      <c r="G48" s="157" t="s">
        <v>97</v>
      </c>
      <c r="H48" s="45">
        <v>0.93400000000000005</v>
      </c>
      <c r="I48" s="72">
        <v>2</v>
      </c>
      <c r="J48" s="70">
        <v>2330</v>
      </c>
      <c r="K48" s="70">
        <v>2199</v>
      </c>
      <c r="L48" s="46">
        <v>0</v>
      </c>
      <c r="M48" s="40">
        <f t="shared" si="3"/>
        <v>2.0538660000000002</v>
      </c>
      <c r="N48" s="88">
        <f t="shared" si="1"/>
        <v>4.0999999999999996</v>
      </c>
    </row>
    <row r="49" spans="2:14" s="36" customFormat="1" ht="200.1" customHeight="1" thickBot="1" x14ac:dyDescent="1.1000000000000001">
      <c r="B49" s="67">
        <v>43</v>
      </c>
      <c r="C49" s="564" t="s">
        <v>872</v>
      </c>
      <c r="D49" s="561" t="s">
        <v>127</v>
      </c>
      <c r="E49" s="561"/>
      <c r="F49" s="561"/>
      <c r="G49" s="157" t="s">
        <v>27</v>
      </c>
      <c r="H49" s="157">
        <v>1.8280000000000001</v>
      </c>
      <c r="I49" s="38">
        <v>2</v>
      </c>
      <c r="J49" s="154">
        <v>6000</v>
      </c>
      <c r="K49" s="154">
        <v>6000</v>
      </c>
      <c r="L49" s="46">
        <v>0</v>
      </c>
      <c r="M49" s="40">
        <f t="shared" si="3"/>
        <v>10.968</v>
      </c>
      <c r="N49" s="88">
        <f t="shared" si="1"/>
        <v>21.9</v>
      </c>
    </row>
    <row r="50" spans="2:14" s="36" customFormat="1" ht="200.1" customHeight="1" thickBot="1" x14ac:dyDescent="1.1000000000000001">
      <c r="B50" s="42">
        <v>44</v>
      </c>
      <c r="C50" s="564"/>
      <c r="D50" s="561" t="s">
        <v>854</v>
      </c>
      <c r="E50" s="561"/>
      <c r="F50" s="561"/>
      <c r="G50" s="157" t="s">
        <v>35</v>
      </c>
      <c r="H50" s="157">
        <v>0.94399999999999995</v>
      </c>
      <c r="I50" s="157">
        <v>2</v>
      </c>
      <c r="J50" s="154">
        <v>2383</v>
      </c>
      <c r="K50" s="154">
        <v>2238</v>
      </c>
      <c r="L50" s="46">
        <v>0</v>
      </c>
      <c r="M50" s="40">
        <f t="shared" si="3"/>
        <v>2.1126719999999999</v>
      </c>
      <c r="N50" s="88">
        <f t="shared" si="1"/>
        <v>4.2</v>
      </c>
    </row>
    <row r="51" spans="2:14" s="36" customFormat="1" ht="255.75" customHeight="1" thickBot="1" x14ac:dyDescent="1.1000000000000001">
      <c r="B51" s="67">
        <v>45</v>
      </c>
      <c r="C51" s="564"/>
      <c r="D51" s="561" t="s">
        <v>855</v>
      </c>
      <c r="E51" s="561"/>
      <c r="F51" s="561"/>
      <c r="G51" s="157" t="s">
        <v>35</v>
      </c>
      <c r="H51" s="157">
        <v>0.94399999999999995</v>
      </c>
      <c r="I51" s="157">
        <v>3</v>
      </c>
      <c r="J51" s="154">
        <v>1510</v>
      </c>
      <c r="K51" s="154">
        <v>1510</v>
      </c>
      <c r="L51" s="46">
        <v>0</v>
      </c>
      <c r="M51" s="40">
        <f t="shared" si="3"/>
        <v>1.4254399999999998</v>
      </c>
      <c r="N51" s="88">
        <f t="shared" si="1"/>
        <v>4.3</v>
      </c>
    </row>
    <row r="52" spans="2:14" s="36" customFormat="1" ht="200.1" customHeight="1" thickBot="1" x14ac:dyDescent="1.1000000000000001">
      <c r="B52" s="67">
        <v>46</v>
      </c>
      <c r="C52" s="555" t="s">
        <v>873</v>
      </c>
      <c r="D52" s="492" t="s">
        <v>874</v>
      </c>
      <c r="E52" s="493"/>
      <c r="F52" s="493"/>
      <c r="G52" s="157" t="s">
        <v>76</v>
      </c>
      <c r="H52" s="45">
        <v>1.22</v>
      </c>
      <c r="I52" s="69">
        <v>1</v>
      </c>
      <c r="J52" s="70">
        <v>4586</v>
      </c>
      <c r="K52" s="70">
        <v>4586</v>
      </c>
      <c r="L52" s="46">
        <v>0</v>
      </c>
      <c r="M52" s="40">
        <f t="shared" si="3"/>
        <v>5.5949200000000001</v>
      </c>
      <c r="N52" s="88">
        <f t="shared" si="1"/>
        <v>5.6</v>
      </c>
    </row>
    <row r="53" spans="2:14" s="36" customFormat="1" ht="200.1" customHeight="1" thickBot="1" x14ac:dyDescent="1.1000000000000001">
      <c r="B53" s="42">
        <v>47</v>
      </c>
      <c r="C53" s="556"/>
      <c r="D53" s="492" t="s">
        <v>274</v>
      </c>
      <c r="E53" s="493"/>
      <c r="F53" s="493"/>
      <c r="G53" s="157" t="s">
        <v>76</v>
      </c>
      <c r="H53" s="45">
        <v>1.22</v>
      </c>
      <c r="I53" s="72">
        <v>1</v>
      </c>
      <c r="J53" s="70">
        <v>4426</v>
      </c>
      <c r="K53" s="70">
        <v>4426</v>
      </c>
      <c r="L53" s="46">
        <v>0</v>
      </c>
      <c r="M53" s="40">
        <f t="shared" si="3"/>
        <v>5.3997200000000003</v>
      </c>
      <c r="N53" s="88">
        <f t="shared" si="1"/>
        <v>5.4</v>
      </c>
    </row>
    <row r="54" spans="2:14" s="36" customFormat="1" ht="200.1" customHeight="1" thickBot="1" x14ac:dyDescent="1.1000000000000001">
      <c r="B54" s="67">
        <v>48</v>
      </c>
      <c r="C54" s="556"/>
      <c r="D54" s="492" t="s">
        <v>875</v>
      </c>
      <c r="E54" s="493"/>
      <c r="F54" s="493"/>
      <c r="G54" s="157" t="s">
        <v>35</v>
      </c>
      <c r="H54" s="45">
        <v>0.94399999999999995</v>
      </c>
      <c r="I54" s="72">
        <v>1</v>
      </c>
      <c r="J54" s="70">
        <v>2330</v>
      </c>
      <c r="K54" s="70">
        <v>2199</v>
      </c>
      <c r="L54" s="46">
        <v>0</v>
      </c>
      <c r="M54" s="40">
        <f t="shared" si="3"/>
        <v>2.0758559999999999</v>
      </c>
      <c r="N54" s="88">
        <f t="shared" si="1"/>
        <v>2.1</v>
      </c>
    </row>
    <row r="55" spans="2:14" s="36" customFormat="1" ht="200.1" customHeight="1" thickBot="1" x14ac:dyDescent="1.1000000000000001">
      <c r="B55" s="67">
        <v>49</v>
      </c>
      <c r="C55" s="556"/>
      <c r="D55" s="492" t="s">
        <v>876</v>
      </c>
      <c r="E55" s="493"/>
      <c r="F55" s="493"/>
      <c r="G55" s="157" t="s">
        <v>35</v>
      </c>
      <c r="H55" s="45">
        <v>0.94399999999999995</v>
      </c>
      <c r="I55" s="72">
        <v>1</v>
      </c>
      <c r="J55" s="70">
        <v>2212</v>
      </c>
      <c r="K55" s="70">
        <v>2095</v>
      </c>
      <c r="L55" s="46">
        <v>0</v>
      </c>
      <c r="M55" s="40">
        <f t="shared" si="3"/>
        <v>1.9776799999999999</v>
      </c>
      <c r="N55" s="88">
        <f t="shared" si="1"/>
        <v>2</v>
      </c>
    </row>
    <row r="56" spans="2:14" s="36" customFormat="1" ht="200.1" customHeight="1" thickBot="1" x14ac:dyDescent="1.1000000000000001">
      <c r="B56" s="42">
        <v>50</v>
      </c>
      <c r="C56" s="559"/>
      <c r="D56" s="492" t="s">
        <v>877</v>
      </c>
      <c r="E56" s="493"/>
      <c r="F56" s="493"/>
      <c r="G56" s="157" t="s">
        <v>35</v>
      </c>
      <c r="H56" s="45">
        <v>0.94399999999999995</v>
      </c>
      <c r="I56" s="72">
        <v>1</v>
      </c>
      <c r="J56" s="70">
        <v>2237</v>
      </c>
      <c r="K56" s="70">
        <v>2117</v>
      </c>
      <c r="L56" s="46">
        <v>0</v>
      </c>
      <c r="M56" s="40">
        <f t="shared" si="3"/>
        <v>1.9984479999999998</v>
      </c>
      <c r="N56" s="88">
        <f t="shared" si="1"/>
        <v>2</v>
      </c>
    </row>
    <row r="57" spans="2:14" s="36" customFormat="1" ht="200.1" customHeight="1" thickBot="1" x14ac:dyDescent="1.1000000000000001">
      <c r="B57" s="67">
        <v>51</v>
      </c>
      <c r="C57" s="564" t="s">
        <v>878</v>
      </c>
      <c r="D57" s="561" t="s">
        <v>127</v>
      </c>
      <c r="E57" s="561"/>
      <c r="F57" s="561"/>
      <c r="G57" s="157" t="s">
        <v>27</v>
      </c>
      <c r="H57" s="157">
        <v>1.8280000000000001</v>
      </c>
      <c r="I57" s="38">
        <v>2</v>
      </c>
      <c r="J57" s="154">
        <v>6000</v>
      </c>
      <c r="K57" s="154">
        <v>6000</v>
      </c>
      <c r="L57" s="46">
        <v>0</v>
      </c>
      <c r="M57" s="40">
        <f t="shared" si="3"/>
        <v>10.968</v>
      </c>
      <c r="N57" s="88">
        <f t="shared" si="1"/>
        <v>21.9</v>
      </c>
    </row>
    <row r="58" spans="2:14" s="36" customFormat="1" ht="200.1" customHeight="1" thickBot="1" x14ac:dyDescent="1.1000000000000001">
      <c r="B58" s="67">
        <v>52</v>
      </c>
      <c r="C58" s="564"/>
      <c r="D58" s="561" t="s">
        <v>854</v>
      </c>
      <c r="E58" s="561"/>
      <c r="F58" s="561"/>
      <c r="G58" s="157" t="s">
        <v>35</v>
      </c>
      <c r="H58" s="157">
        <v>0.94399999999999995</v>
      </c>
      <c r="I58" s="157">
        <v>2</v>
      </c>
      <c r="J58" s="154">
        <v>2383</v>
      </c>
      <c r="K58" s="154">
        <v>2238</v>
      </c>
      <c r="L58" s="46">
        <v>0</v>
      </c>
      <c r="M58" s="40">
        <f t="shared" si="3"/>
        <v>2.1126719999999999</v>
      </c>
      <c r="N58" s="88">
        <f t="shared" si="1"/>
        <v>4.2</v>
      </c>
    </row>
    <row r="59" spans="2:14" s="36" customFormat="1" ht="200.1" customHeight="1" thickBot="1" x14ac:dyDescent="1.1000000000000001">
      <c r="B59" s="42">
        <v>53</v>
      </c>
      <c r="C59" s="564"/>
      <c r="D59" s="561" t="s">
        <v>855</v>
      </c>
      <c r="E59" s="561"/>
      <c r="F59" s="561"/>
      <c r="G59" s="157" t="s">
        <v>35</v>
      </c>
      <c r="H59" s="157">
        <v>0.94399999999999995</v>
      </c>
      <c r="I59" s="157">
        <v>2</v>
      </c>
      <c r="J59" s="154">
        <v>1510</v>
      </c>
      <c r="K59" s="154">
        <v>1510</v>
      </c>
      <c r="L59" s="46">
        <v>0</v>
      </c>
      <c r="M59" s="40">
        <f t="shared" si="3"/>
        <v>1.4254399999999998</v>
      </c>
      <c r="N59" s="88">
        <f t="shared" si="1"/>
        <v>2.9</v>
      </c>
    </row>
    <row r="60" spans="2:14" s="36" customFormat="1" ht="200.1" customHeight="1" thickBot="1" x14ac:dyDescent="1.1000000000000001">
      <c r="B60" s="67">
        <v>54</v>
      </c>
      <c r="C60" s="564"/>
      <c r="D60" s="561" t="s">
        <v>856</v>
      </c>
      <c r="E60" s="561"/>
      <c r="F60" s="561"/>
      <c r="G60" s="157" t="s">
        <v>29</v>
      </c>
      <c r="H60" s="157">
        <v>1.284</v>
      </c>
      <c r="I60" s="157">
        <v>1</v>
      </c>
      <c r="J60" s="154">
        <v>1510</v>
      </c>
      <c r="K60" s="154">
        <v>1510</v>
      </c>
      <c r="L60" s="46">
        <v>0</v>
      </c>
      <c r="M60" s="40">
        <f t="shared" si="3"/>
        <v>1.9388400000000001</v>
      </c>
      <c r="N60" s="88">
        <f t="shared" si="1"/>
        <v>1.9</v>
      </c>
    </row>
    <row r="61" spans="2:14" s="36" customFormat="1" ht="200.1" customHeight="1" thickBot="1" x14ac:dyDescent="1.1000000000000001">
      <c r="B61" s="67">
        <v>55</v>
      </c>
      <c r="C61" s="555" t="s">
        <v>879</v>
      </c>
      <c r="D61" s="492" t="s">
        <v>755</v>
      </c>
      <c r="E61" s="493"/>
      <c r="F61" s="493"/>
      <c r="G61" s="157" t="s">
        <v>76</v>
      </c>
      <c r="H61" s="45">
        <v>1.22</v>
      </c>
      <c r="I61" s="69">
        <v>1</v>
      </c>
      <c r="J61" s="70">
        <v>5486</v>
      </c>
      <c r="K61" s="70">
        <v>5486</v>
      </c>
      <c r="L61" s="46">
        <v>0</v>
      </c>
      <c r="M61" s="40">
        <f t="shared" si="3"/>
        <v>6.69292</v>
      </c>
      <c r="N61" s="88">
        <f t="shared" si="1"/>
        <v>6.7</v>
      </c>
    </row>
    <row r="62" spans="2:14" s="36" customFormat="1" ht="200.1" customHeight="1" thickBot="1" x14ac:dyDescent="1.1000000000000001">
      <c r="B62" s="42">
        <v>56</v>
      </c>
      <c r="C62" s="556"/>
      <c r="D62" s="492" t="s">
        <v>756</v>
      </c>
      <c r="E62" s="493"/>
      <c r="F62" s="493"/>
      <c r="G62" s="157" t="s">
        <v>76</v>
      </c>
      <c r="H62" s="45">
        <v>1.22</v>
      </c>
      <c r="I62" s="72">
        <v>1</v>
      </c>
      <c r="J62" s="70">
        <v>5178</v>
      </c>
      <c r="K62" s="70">
        <v>5178</v>
      </c>
      <c r="L62" s="46">
        <v>0</v>
      </c>
      <c r="M62" s="40">
        <f t="shared" si="3"/>
        <v>6.3171599999999994</v>
      </c>
      <c r="N62" s="88">
        <f t="shared" si="1"/>
        <v>6.3</v>
      </c>
    </row>
    <row r="63" spans="2:14" s="36" customFormat="1" ht="200.1" customHeight="1" thickBot="1" x14ac:dyDescent="1.1000000000000001">
      <c r="B63" s="67">
        <v>57</v>
      </c>
      <c r="C63" s="556"/>
      <c r="D63" s="492" t="s">
        <v>880</v>
      </c>
      <c r="E63" s="493"/>
      <c r="F63" s="493"/>
      <c r="G63" s="157" t="s">
        <v>35</v>
      </c>
      <c r="H63" s="45">
        <v>0.94399999999999995</v>
      </c>
      <c r="I63" s="72">
        <v>1</v>
      </c>
      <c r="J63" s="70">
        <v>2330</v>
      </c>
      <c r="K63" s="70">
        <v>2199</v>
      </c>
      <c r="L63" s="46">
        <v>0</v>
      </c>
      <c r="M63" s="40">
        <f t="shared" si="3"/>
        <v>2.0758559999999999</v>
      </c>
      <c r="N63" s="88">
        <f t="shared" si="1"/>
        <v>2.1</v>
      </c>
    </row>
    <row r="64" spans="2:14" s="36" customFormat="1" ht="200.1" customHeight="1" thickBot="1" x14ac:dyDescent="1.1000000000000001">
      <c r="B64" s="67">
        <v>58</v>
      </c>
      <c r="C64" s="556"/>
      <c r="D64" s="492" t="s">
        <v>881</v>
      </c>
      <c r="E64" s="493"/>
      <c r="F64" s="493"/>
      <c r="G64" s="157" t="s">
        <v>35</v>
      </c>
      <c r="H64" s="45">
        <v>0.94399999999999995</v>
      </c>
      <c r="I64" s="72">
        <v>1</v>
      </c>
      <c r="J64" s="70">
        <v>2237</v>
      </c>
      <c r="K64" s="70">
        <v>2117</v>
      </c>
      <c r="L64" s="46">
        <v>0</v>
      </c>
      <c r="M64" s="40">
        <f t="shared" si="3"/>
        <v>1.9984479999999998</v>
      </c>
      <c r="N64" s="88">
        <f t="shared" si="1"/>
        <v>2</v>
      </c>
    </row>
    <row r="65" spans="2:18" s="36" customFormat="1" ht="200.1" customHeight="1" thickBot="1" x14ac:dyDescent="1.1000000000000001">
      <c r="B65" s="42">
        <v>59</v>
      </c>
      <c r="C65" s="559"/>
      <c r="D65" s="492" t="s">
        <v>882</v>
      </c>
      <c r="E65" s="493"/>
      <c r="F65" s="493"/>
      <c r="G65" s="157" t="s">
        <v>35</v>
      </c>
      <c r="H65" s="45">
        <v>0.94399999999999995</v>
      </c>
      <c r="I65" s="72">
        <v>1</v>
      </c>
      <c r="J65" s="70">
        <v>2535</v>
      </c>
      <c r="K65" s="70">
        <v>2380</v>
      </c>
      <c r="L65" s="46">
        <v>0</v>
      </c>
      <c r="M65" s="40">
        <f t="shared" si="3"/>
        <v>2.2467199999999998</v>
      </c>
      <c r="N65" s="88">
        <f t="shared" si="1"/>
        <v>2.2000000000000002</v>
      </c>
    </row>
    <row r="66" spans="2:18" s="50" customFormat="1" ht="159.75" customHeight="1" thickBot="1" x14ac:dyDescent="1.1000000000000001">
      <c r="B66" s="458" t="s">
        <v>30</v>
      </c>
      <c r="C66" s="459"/>
      <c r="D66" s="459"/>
      <c r="E66" s="459"/>
      <c r="F66" s="459"/>
      <c r="G66" s="459"/>
      <c r="H66" s="459"/>
      <c r="I66" s="459"/>
      <c r="J66" s="459"/>
      <c r="K66" s="459"/>
      <c r="L66" s="459"/>
      <c r="M66" s="460"/>
      <c r="N66" s="95">
        <f>SUM(N7:N65)</f>
        <v>433.99999999999977</v>
      </c>
    </row>
    <row r="67" spans="2:18" s="50" customFormat="1" ht="176.25" customHeight="1" thickBot="1" x14ac:dyDescent="1.1000000000000001">
      <c r="B67" s="513" t="s">
        <v>53</v>
      </c>
      <c r="C67" s="513"/>
      <c r="D67" s="513"/>
      <c r="E67" s="513"/>
      <c r="F67" s="513"/>
      <c r="G67" s="513"/>
      <c r="H67" s="513"/>
      <c r="I67" s="513"/>
      <c r="J67" s="513"/>
      <c r="K67" s="513"/>
      <c r="L67" s="513"/>
      <c r="M67" s="513"/>
      <c r="N67" s="88">
        <f>N66*2</f>
        <v>867.99999999999955</v>
      </c>
    </row>
    <row r="68" spans="2:18" s="51" customFormat="1" ht="58.5" customHeight="1" x14ac:dyDescent="1.1000000000000001">
      <c r="B68" s="577"/>
      <c r="C68" s="578"/>
      <c r="D68" s="578"/>
      <c r="E68" s="578"/>
      <c r="F68" s="578"/>
      <c r="G68" s="578"/>
      <c r="H68" s="578"/>
      <c r="I68" s="578"/>
      <c r="J68" s="578"/>
      <c r="K68" s="578"/>
      <c r="L68" s="578"/>
      <c r="M68" s="578"/>
      <c r="N68" s="579"/>
    </row>
    <row r="69" spans="2:18" s="51" customFormat="1" ht="43.5" customHeight="1" thickBot="1" x14ac:dyDescent="1.1499999999999999">
      <c r="B69" s="580"/>
      <c r="C69" s="581"/>
      <c r="D69" s="581"/>
      <c r="E69" s="581"/>
      <c r="F69" s="581"/>
      <c r="G69" s="581"/>
      <c r="H69" s="581"/>
      <c r="I69" s="581"/>
      <c r="J69" s="581"/>
      <c r="K69" s="581"/>
      <c r="L69" s="581"/>
      <c r="M69" s="581"/>
      <c r="N69" s="582"/>
    </row>
    <row r="70" spans="2:18" s="155" customFormat="1" ht="174.95" customHeight="1" x14ac:dyDescent="0.25">
      <c r="B70" s="422" t="s">
        <v>320</v>
      </c>
      <c r="C70" s="422"/>
      <c r="D70" s="422"/>
      <c r="E70" s="422"/>
      <c r="F70" s="422"/>
      <c r="G70" s="422"/>
      <c r="H70" s="422"/>
      <c r="I70" s="422" t="s">
        <v>319</v>
      </c>
      <c r="J70" s="422"/>
      <c r="K70" s="422"/>
      <c r="L70" s="422"/>
      <c r="M70" s="422"/>
      <c r="N70" s="422"/>
    </row>
    <row r="71" spans="2:18" s="51" customFormat="1" ht="409.5" customHeight="1" thickBot="1" x14ac:dyDescent="1.1499999999999999">
      <c r="B71" s="423"/>
      <c r="C71" s="423"/>
      <c r="D71" s="423"/>
      <c r="E71" s="423"/>
      <c r="F71" s="423"/>
      <c r="G71" s="423"/>
      <c r="H71" s="423"/>
      <c r="I71" s="423"/>
      <c r="J71" s="423"/>
      <c r="K71" s="423"/>
      <c r="L71" s="423"/>
      <c r="M71" s="423"/>
      <c r="N71" s="423"/>
    </row>
    <row r="72" spans="2:18" s="58" customFormat="1" ht="174.95" customHeight="1" thickBot="1" x14ac:dyDescent="1.1499999999999999">
      <c r="B72" s="53" t="s">
        <v>45</v>
      </c>
      <c r="C72" s="54"/>
      <c r="D72" s="54"/>
      <c r="E72" s="54"/>
      <c r="F72" s="54"/>
      <c r="G72" s="54"/>
      <c r="H72" s="54"/>
      <c r="I72" s="54"/>
      <c r="J72" s="54"/>
      <c r="K72" s="54"/>
      <c r="L72" s="54"/>
      <c r="M72" s="54"/>
      <c r="N72" s="55"/>
      <c r="O72" s="56"/>
      <c r="P72" s="68"/>
      <c r="Q72" s="35"/>
      <c r="R72" s="35"/>
    </row>
    <row r="73" spans="2:18" s="51" customFormat="1" ht="174.95" customHeight="1" x14ac:dyDescent="1.1000000000000001"/>
  </sheetData>
  <mergeCells count="82">
    <mergeCell ref="D65:F65"/>
    <mergeCell ref="B66:M66"/>
    <mergeCell ref="B68:N69"/>
    <mergeCell ref="B70:H71"/>
    <mergeCell ref="I70:N71"/>
    <mergeCell ref="B67:M67"/>
    <mergeCell ref="C61:C65"/>
    <mergeCell ref="D61:F61"/>
    <mergeCell ref="D62:F62"/>
    <mergeCell ref="D63:F63"/>
    <mergeCell ref="D64:F64"/>
    <mergeCell ref="C57:C60"/>
    <mergeCell ref="D57:F57"/>
    <mergeCell ref="D58:F58"/>
    <mergeCell ref="D59:F59"/>
    <mergeCell ref="D60:F60"/>
    <mergeCell ref="C49:C51"/>
    <mergeCell ref="D49:F49"/>
    <mergeCell ref="D50:F50"/>
    <mergeCell ref="D51:F51"/>
    <mergeCell ref="C52:C56"/>
    <mergeCell ref="D52:F52"/>
    <mergeCell ref="D53:F53"/>
    <mergeCell ref="D54:F54"/>
    <mergeCell ref="D55:F55"/>
    <mergeCell ref="D56:F56"/>
    <mergeCell ref="C41:C44"/>
    <mergeCell ref="D41:F41"/>
    <mergeCell ref="D42:F42"/>
    <mergeCell ref="D43:F43"/>
    <mergeCell ref="D44:F44"/>
    <mergeCell ref="C45:C48"/>
    <mergeCell ref="D45:F45"/>
    <mergeCell ref="D46:F46"/>
    <mergeCell ref="D47:F47"/>
    <mergeCell ref="D48:F48"/>
    <mergeCell ref="D36:F36"/>
    <mergeCell ref="C37:C40"/>
    <mergeCell ref="D37:F37"/>
    <mergeCell ref="D38:F38"/>
    <mergeCell ref="D39:F39"/>
    <mergeCell ref="D40:F40"/>
    <mergeCell ref="C32:C36"/>
    <mergeCell ref="D32:F32"/>
    <mergeCell ref="D33:F33"/>
    <mergeCell ref="D34:F34"/>
    <mergeCell ref="D35:F35"/>
    <mergeCell ref="C27:F27"/>
    <mergeCell ref="C28:F28"/>
    <mergeCell ref="C29:F29"/>
    <mergeCell ref="C30:F30"/>
    <mergeCell ref="C31:F31"/>
    <mergeCell ref="D22:F22"/>
    <mergeCell ref="C23:C26"/>
    <mergeCell ref="D23:F23"/>
    <mergeCell ref="D24:F24"/>
    <mergeCell ref="D25:F25"/>
    <mergeCell ref="D26:F26"/>
    <mergeCell ref="C18:C22"/>
    <mergeCell ref="D18:F18"/>
    <mergeCell ref="D19:F19"/>
    <mergeCell ref="D20:F20"/>
    <mergeCell ref="D21:F21"/>
    <mergeCell ref="C14:C17"/>
    <mergeCell ref="D14:F14"/>
    <mergeCell ref="D15:F15"/>
    <mergeCell ref="D16:F16"/>
    <mergeCell ref="D17:F17"/>
    <mergeCell ref="C7:C13"/>
    <mergeCell ref="D7:F7"/>
    <mergeCell ref="D8:F8"/>
    <mergeCell ref="D9:F9"/>
    <mergeCell ref="D10:F10"/>
    <mergeCell ref="D11:F11"/>
    <mergeCell ref="D12:F12"/>
    <mergeCell ref="D13:F13"/>
    <mergeCell ref="C6:G6"/>
    <mergeCell ref="B2:F3"/>
    <mergeCell ref="G2:K3"/>
    <mergeCell ref="L2:N3"/>
    <mergeCell ref="B4:N4"/>
    <mergeCell ref="B5:N5"/>
  </mergeCells>
  <printOptions horizontalCentered="1"/>
  <pageMargins left="0.25" right="0.25" top="1" bottom="1" header="0.5" footer="0.255"/>
  <pageSetup paperSize="9" scale="10" orientation="portrait" r:id="rId1"/>
  <rowBreaks count="1" manualBreakCount="1">
    <brk id="36" max="14" man="1"/>
  </rowBreaks>
  <drawing r:id="rId2"/>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9" tint="-0.499984740745262"/>
    <pageSetUpPr fitToPage="1"/>
  </sheetPr>
  <dimension ref="B1:O35"/>
  <sheetViews>
    <sheetView rightToLeft="1" view="pageBreakPreview"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887</v>
      </c>
      <c r="G11" s="332"/>
      <c r="H11" s="332"/>
      <c r="I11" s="333"/>
      <c r="J11" s="331" t="s">
        <v>896</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827</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893</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15.75" customHeight="1" thickBot="1" x14ac:dyDescent="0.3">
      <c r="B27" s="398"/>
      <c r="C27" s="401"/>
      <c r="D27" s="402"/>
      <c r="E27" s="401"/>
      <c r="F27" s="402"/>
      <c r="G27" s="402"/>
      <c r="H27" s="404"/>
      <c r="I27" s="401"/>
      <c r="J27" s="404"/>
      <c r="K27" s="401"/>
      <c r="L27" s="402"/>
      <c r="M27" s="404"/>
    </row>
    <row r="28" spans="2:15" ht="36" customHeight="1" x14ac:dyDescent="0.25">
      <c r="B28" s="405">
        <v>21</v>
      </c>
      <c r="C28" s="312">
        <v>641903122</v>
      </c>
      <c r="D28" s="313"/>
      <c r="E28" s="322" t="s">
        <v>828</v>
      </c>
      <c r="F28" s="323"/>
      <c r="G28" s="323"/>
      <c r="H28" s="324"/>
      <c r="I28" s="318" t="s">
        <v>892</v>
      </c>
      <c r="J28" s="319"/>
      <c r="K28" s="322" t="s">
        <v>16</v>
      </c>
      <c r="L28" s="323"/>
      <c r="M28" s="324"/>
    </row>
    <row r="29" spans="2:15" ht="57" customHeight="1" thickBot="1" x14ac:dyDescent="0.3">
      <c r="B29" s="406"/>
      <c r="C29" s="314"/>
      <c r="D29" s="315"/>
      <c r="E29" s="328"/>
      <c r="F29" s="329"/>
      <c r="G29" s="329"/>
      <c r="H29" s="330"/>
      <c r="I29" s="320"/>
      <c r="J29" s="321"/>
      <c r="K29" s="328"/>
      <c r="L29" s="329"/>
      <c r="M29" s="330"/>
      <c r="O29" s="108"/>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5.5" customHeight="1" thickBot="1" x14ac:dyDescent="0.3">
      <c r="B35" s="370" t="s">
        <v>47</v>
      </c>
      <c r="C35" s="371"/>
      <c r="D35" s="371"/>
      <c r="E35" s="371"/>
      <c r="F35" s="371"/>
      <c r="G35" s="371"/>
      <c r="H35" s="371"/>
      <c r="I35" s="371"/>
      <c r="J35" s="371"/>
      <c r="K35" s="371"/>
      <c r="L35" s="371"/>
      <c r="M35" s="372"/>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1139713"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139713" r:id="rId4"/>
      </mc:Fallback>
    </mc:AlternateContent>
  </oleObjects>
  <mc:AlternateContent xmlns:mc="http://schemas.openxmlformats.org/markup-compatibility/2006">
    <mc:Choice Requires="x14">
      <controls>
        <mc:AlternateContent xmlns:mc="http://schemas.openxmlformats.org/markup-compatibility/2006">
          <mc:Choice Requires="x14">
            <control shapeId="1139714"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1139715"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1139716"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1139717"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1139718"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9" tint="-0.249977111117893"/>
  </sheetPr>
  <dimension ref="B1:AU73"/>
  <sheetViews>
    <sheetView rightToLeft="1" view="pageBreakPreview" zoomScale="10" zoomScaleNormal="100" zoomScaleSheetLayoutView="10" workbookViewId="0">
      <selection activeCell="B4" sqref="B4:N4"/>
    </sheetView>
  </sheetViews>
  <sheetFormatPr defaultRowHeight="23.25" x14ac:dyDescent="0.35"/>
  <cols>
    <col min="2" max="2" width="25.7109375" customWidth="1"/>
    <col min="3" max="3" width="32" customWidth="1"/>
    <col min="4" max="4" width="20.42578125" customWidth="1"/>
    <col min="5" max="5" width="44.5703125"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884</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59.5" customHeight="1" thickBot="1" x14ac:dyDescent="0.3">
      <c r="B4" s="523" t="s">
        <v>55</v>
      </c>
      <c r="C4" s="524"/>
      <c r="D4" s="524"/>
      <c r="E4" s="524"/>
      <c r="F4" s="524"/>
      <c r="G4" s="524"/>
      <c r="H4" s="524"/>
      <c r="I4" s="524"/>
      <c r="J4" s="524"/>
      <c r="K4" s="524"/>
      <c r="L4" s="524"/>
      <c r="M4" s="524"/>
      <c r="N4" s="525"/>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03.25" customHeight="1" thickBot="1" x14ac:dyDescent="1.1499999999999999">
      <c r="B6" s="158" t="s">
        <v>9</v>
      </c>
      <c r="C6" s="434" t="s">
        <v>11</v>
      </c>
      <c r="D6" s="435"/>
      <c r="E6" s="435"/>
      <c r="F6" s="435"/>
      <c r="G6" s="436"/>
      <c r="H6" s="158" t="s">
        <v>122</v>
      </c>
      <c r="I6" s="158" t="s">
        <v>23</v>
      </c>
      <c r="J6" s="158" t="s">
        <v>24</v>
      </c>
      <c r="K6" s="158" t="s">
        <v>121</v>
      </c>
      <c r="L6" s="158" t="s">
        <v>183</v>
      </c>
      <c r="M6" s="158" t="s">
        <v>181</v>
      </c>
      <c r="N6" s="158" t="s">
        <v>124</v>
      </c>
    </row>
    <row r="7" spans="2:47" s="36" customFormat="1" ht="200.1" customHeight="1" thickBot="1" x14ac:dyDescent="1.1000000000000001">
      <c r="B7" s="67">
        <v>1</v>
      </c>
      <c r="C7" s="564" t="s">
        <v>844</v>
      </c>
      <c r="D7" s="561" t="s">
        <v>127</v>
      </c>
      <c r="E7" s="561"/>
      <c r="F7" s="561"/>
      <c r="G7" s="157" t="s">
        <v>27</v>
      </c>
      <c r="H7" s="157">
        <v>1.8280000000000001</v>
      </c>
      <c r="I7" s="38">
        <v>0</v>
      </c>
      <c r="J7" s="154">
        <v>5180</v>
      </c>
      <c r="K7" s="154">
        <v>5180</v>
      </c>
      <c r="L7" s="46">
        <v>0</v>
      </c>
      <c r="M7" s="40">
        <f t="shared" ref="M7:M26" si="0">K7*H7/1000</f>
        <v>9.4690400000000015</v>
      </c>
      <c r="N7" s="88">
        <f t="shared" ref="N7:N65" si="1">ROUND(M7*I7-I7*L7,1)</f>
        <v>0</v>
      </c>
    </row>
    <row r="8" spans="2:47" s="36" customFormat="1" ht="200.1" customHeight="1" thickBot="1" x14ac:dyDescent="1.1000000000000001">
      <c r="B8" s="42">
        <v>2</v>
      </c>
      <c r="C8" s="564"/>
      <c r="D8" s="561" t="s">
        <v>845</v>
      </c>
      <c r="E8" s="561"/>
      <c r="F8" s="561"/>
      <c r="G8" s="157" t="s">
        <v>35</v>
      </c>
      <c r="H8" s="157">
        <v>0.94399999999999995</v>
      </c>
      <c r="I8" s="157">
        <v>1</v>
      </c>
      <c r="J8" s="154">
        <v>2408</v>
      </c>
      <c r="K8" s="154">
        <v>2245</v>
      </c>
      <c r="L8" s="46">
        <v>0</v>
      </c>
      <c r="M8" s="40">
        <f t="shared" si="0"/>
        <v>2.1192799999999998</v>
      </c>
      <c r="N8" s="88">
        <f t="shared" si="1"/>
        <v>2.1</v>
      </c>
    </row>
    <row r="9" spans="2:47" s="36" customFormat="1" ht="200.1" customHeight="1" thickBot="1" x14ac:dyDescent="1.1000000000000001">
      <c r="B9" s="67">
        <v>3</v>
      </c>
      <c r="C9" s="564"/>
      <c r="D9" s="561" t="s">
        <v>846</v>
      </c>
      <c r="E9" s="561"/>
      <c r="F9" s="561"/>
      <c r="G9" s="157" t="s">
        <v>35</v>
      </c>
      <c r="H9" s="157">
        <v>0.94399999999999995</v>
      </c>
      <c r="I9" s="157">
        <v>1</v>
      </c>
      <c r="J9" s="154">
        <v>2383</v>
      </c>
      <c r="K9" s="154">
        <v>2238</v>
      </c>
      <c r="L9" s="46">
        <v>0</v>
      </c>
      <c r="M9" s="40">
        <f t="shared" si="0"/>
        <v>2.1126719999999999</v>
      </c>
      <c r="N9" s="88">
        <f t="shared" si="1"/>
        <v>2.1</v>
      </c>
    </row>
    <row r="10" spans="2:47" s="36" customFormat="1" ht="200.1" customHeight="1" thickBot="1" x14ac:dyDescent="1.1000000000000001">
      <c r="B10" s="67">
        <v>4</v>
      </c>
      <c r="C10" s="564"/>
      <c r="D10" s="561" t="s">
        <v>847</v>
      </c>
      <c r="E10" s="561"/>
      <c r="F10" s="561"/>
      <c r="G10" s="157" t="s">
        <v>35</v>
      </c>
      <c r="H10" s="157">
        <v>0.94399999999999995</v>
      </c>
      <c r="I10" s="157">
        <v>1</v>
      </c>
      <c r="J10" s="154">
        <v>1510</v>
      </c>
      <c r="K10" s="154">
        <v>1510</v>
      </c>
      <c r="L10" s="46">
        <v>0</v>
      </c>
      <c r="M10" s="40">
        <f t="shared" si="0"/>
        <v>1.4254399999999998</v>
      </c>
      <c r="N10" s="88">
        <f t="shared" si="1"/>
        <v>1.4</v>
      </c>
    </row>
    <row r="11" spans="2:47" s="36" customFormat="1" ht="200.1" customHeight="1" thickBot="1" x14ac:dyDescent="1.1000000000000001">
      <c r="B11" s="42">
        <v>5</v>
      </c>
      <c r="C11" s="564"/>
      <c r="D11" s="561" t="s">
        <v>848</v>
      </c>
      <c r="E11" s="561"/>
      <c r="F11" s="561"/>
      <c r="G11" s="157" t="s">
        <v>29</v>
      </c>
      <c r="H11" s="157">
        <v>1.284</v>
      </c>
      <c r="I11" s="157">
        <v>0</v>
      </c>
      <c r="J11" s="154">
        <v>1510</v>
      </c>
      <c r="K11" s="154">
        <v>1510</v>
      </c>
      <c r="L11" s="46">
        <v>0</v>
      </c>
      <c r="M11" s="40">
        <f t="shared" si="0"/>
        <v>1.9388400000000001</v>
      </c>
      <c r="N11" s="88">
        <f t="shared" si="1"/>
        <v>0</v>
      </c>
    </row>
    <row r="12" spans="2:47" s="36" customFormat="1" ht="200.1" customHeight="1" thickBot="1" x14ac:dyDescent="1.1000000000000001">
      <c r="B12" s="67">
        <v>6</v>
      </c>
      <c r="C12" s="564"/>
      <c r="D12" s="561" t="s">
        <v>849</v>
      </c>
      <c r="E12" s="561"/>
      <c r="F12" s="561"/>
      <c r="G12" s="157" t="s">
        <v>35</v>
      </c>
      <c r="H12" s="157">
        <v>0.94399999999999995</v>
      </c>
      <c r="I12" s="157">
        <v>1</v>
      </c>
      <c r="J12" s="154">
        <v>1110</v>
      </c>
      <c r="K12" s="154">
        <v>1045</v>
      </c>
      <c r="L12" s="46">
        <v>0</v>
      </c>
      <c r="M12" s="40">
        <f t="shared" si="0"/>
        <v>0.98647999999999991</v>
      </c>
      <c r="N12" s="88">
        <f t="shared" si="1"/>
        <v>1</v>
      </c>
    </row>
    <row r="13" spans="2:47" s="36" customFormat="1" ht="200.1" customHeight="1" thickBot="1" x14ac:dyDescent="1.1000000000000001">
      <c r="B13" s="67">
        <v>7</v>
      </c>
      <c r="C13" s="564"/>
      <c r="D13" s="561" t="s">
        <v>850</v>
      </c>
      <c r="E13" s="561"/>
      <c r="F13" s="561"/>
      <c r="G13" s="157" t="s">
        <v>35</v>
      </c>
      <c r="H13" s="157">
        <v>0.94399999999999995</v>
      </c>
      <c r="I13" s="157">
        <v>1</v>
      </c>
      <c r="J13" s="154">
        <v>1129</v>
      </c>
      <c r="K13" s="154">
        <v>1052</v>
      </c>
      <c r="L13" s="46">
        <v>0</v>
      </c>
      <c r="M13" s="40">
        <f t="shared" si="0"/>
        <v>0.99308799999999997</v>
      </c>
      <c r="N13" s="88">
        <f t="shared" si="1"/>
        <v>1</v>
      </c>
    </row>
    <row r="14" spans="2:47" s="36" customFormat="1" ht="200.1" customHeight="1" thickBot="1" x14ac:dyDescent="1.1000000000000001">
      <c r="B14" s="42">
        <v>8</v>
      </c>
      <c r="C14" s="564" t="s">
        <v>851</v>
      </c>
      <c r="D14" s="561" t="s">
        <v>127</v>
      </c>
      <c r="E14" s="561"/>
      <c r="F14" s="561"/>
      <c r="G14" s="157" t="s">
        <v>27</v>
      </c>
      <c r="H14" s="157">
        <v>1.8280000000000001</v>
      </c>
      <c r="I14" s="38">
        <v>0</v>
      </c>
      <c r="J14" s="154">
        <v>6000</v>
      </c>
      <c r="K14" s="154">
        <v>6000</v>
      </c>
      <c r="L14" s="46">
        <v>0</v>
      </c>
      <c r="M14" s="40">
        <f t="shared" si="0"/>
        <v>10.968</v>
      </c>
      <c r="N14" s="88">
        <f t="shared" si="1"/>
        <v>0</v>
      </c>
    </row>
    <row r="15" spans="2:47" s="36" customFormat="1" ht="200.1" customHeight="1" thickBot="1" x14ac:dyDescent="1.1000000000000001">
      <c r="B15" s="67">
        <v>9</v>
      </c>
      <c r="C15" s="564"/>
      <c r="D15" s="561" t="s">
        <v>846</v>
      </c>
      <c r="E15" s="561"/>
      <c r="F15" s="561"/>
      <c r="G15" s="157" t="s">
        <v>35</v>
      </c>
      <c r="H15" s="157">
        <v>0.94399999999999995</v>
      </c>
      <c r="I15" s="157">
        <v>2</v>
      </c>
      <c r="J15" s="154">
        <v>2383</v>
      </c>
      <c r="K15" s="154">
        <v>2238</v>
      </c>
      <c r="L15" s="46">
        <v>0</v>
      </c>
      <c r="M15" s="40">
        <f t="shared" si="0"/>
        <v>2.1126719999999999</v>
      </c>
      <c r="N15" s="88">
        <f t="shared" si="1"/>
        <v>4.2</v>
      </c>
    </row>
    <row r="16" spans="2:47" s="36" customFormat="1" ht="200.1" customHeight="1" thickBot="1" x14ac:dyDescent="1.1000000000000001">
      <c r="B16" s="67">
        <v>10</v>
      </c>
      <c r="C16" s="564"/>
      <c r="D16" s="561" t="s">
        <v>847</v>
      </c>
      <c r="E16" s="561"/>
      <c r="F16" s="561"/>
      <c r="G16" s="157" t="s">
        <v>35</v>
      </c>
      <c r="H16" s="157">
        <v>0.94399999999999995</v>
      </c>
      <c r="I16" s="157">
        <v>2</v>
      </c>
      <c r="J16" s="154">
        <v>1510</v>
      </c>
      <c r="K16" s="154">
        <v>1510</v>
      </c>
      <c r="L16" s="46">
        <v>0</v>
      </c>
      <c r="M16" s="40">
        <f t="shared" si="0"/>
        <v>1.4254399999999998</v>
      </c>
      <c r="N16" s="88">
        <f t="shared" si="1"/>
        <v>2.9</v>
      </c>
    </row>
    <row r="17" spans="2:18" s="36" customFormat="1" ht="200.1" customHeight="1" thickBot="1" x14ac:dyDescent="1.1000000000000001">
      <c r="B17" s="42">
        <v>11</v>
      </c>
      <c r="C17" s="564"/>
      <c r="D17" s="561" t="s">
        <v>848</v>
      </c>
      <c r="E17" s="561"/>
      <c r="F17" s="561"/>
      <c r="G17" s="157" t="s">
        <v>29</v>
      </c>
      <c r="H17" s="157">
        <v>1.284</v>
      </c>
      <c r="I17" s="157">
        <v>0</v>
      </c>
      <c r="J17" s="154">
        <v>1510</v>
      </c>
      <c r="K17" s="154">
        <v>1510</v>
      </c>
      <c r="L17" s="46">
        <v>0</v>
      </c>
      <c r="M17" s="40">
        <f t="shared" si="0"/>
        <v>1.9388400000000001</v>
      </c>
      <c r="N17" s="88">
        <f t="shared" si="1"/>
        <v>0</v>
      </c>
    </row>
    <row r="18" spans="2:18" s="36" customFormat="1" ht="200.1" customHeight="1" thickBot="1" x14ac:dyDescent="1.1000000000000001">
      <c r="B18" s="67">
        <v>12</v>
      </c>
      <c r="C18" s="555" t="s">
        <v>852</v>
      </c>
      <c r="D18" s="561" t="s">
        <v>127</v>
      </c>
      <c r="E18" s="561"/>
      <c r="F18" s="561"/>
      <c r="G18" s="157" t="s">
        <v>27</v>
      </c>
      <c r="H18" s="157">
        <v>1.8280000000000001</v>
      </c>
      <c r="I18" s="38">
        <v>0</v>
      </c>
      <c r="J18" s="154">
        <v>5600</v>
      </c>
      <c r="K18" s="154">
        <v>5600</v>
      </c>
      <c r="L18" s="46">
        <v>0</v>
      </c>
      <c r="M18" s="40">
        <f>K18*H18/1000</f>
        <v>10.236800000000001</v>
      </c>
      <c r="N18" s="88">
        <f t="shared" si="1"/>
        <v>0</v>
      </c>
    </row>
    <row r="19" spans="2:18" s="36" customFormat="1" ht="200.1" customHeight="1" thickBot="1" x14ac:dyDescent="1.1000000000000001">
      <c r="B19" s="67">
        <v>13</v>
      </c>
      <c r="C19" s="556"/>
      <c r="D19" s="561" t="s">
        <v>853</v>
      </c>
      <c r="E19" s="561"/>
      <c r="F19" s="561"/>
      <c r="G19" s="157" t="s">
        <v>35</v>
      </c>
      <c r="H19" s="157">
        <v>0.94399999999999995</v>
      </c>
      <c r="I19" s="157">
        <v>1</v>
      </c>
      <c r="J19" s="154">
        <v>2408</v>
      </c>
      <c r="K19" s="154">
        <v>2245</v>
      </c>
      <c r="L19" s="46">
        <v>0</v>
      </c>
      <c r="M19" s="40">
        <f>K19*H19/1000</f>
        <v>2.1192799999999998</v>
      </c>
      <c r="N19" s="88">
        <f t="shared" si="1"/>
        <v>2.1</v>
      </c>
    </row>
    <row r="20" spans="2:18" s="36" customFormat="1" ht="200.1" customHeight="1" thickBot="1" x14ac:dyDescent="1.1000000000000001">
      <c r="B20" s="42">
        <v>14</v>
      </c>
      <c r="C20" s="556"/>
      <c r="D20" s="561" t="s">
        <v>854</v>
      </c>
      <c r="E20" s="561"/>
      <c r="F20" s="561"/>
      <c r="G20" s="157" t="s">
        <v>35</v>
      </c>
      <c r="H20" s="157">
        <v>0.94399999999999995</v>
      </c>
      <c r="I20" s="157">
        <v>1</v>
      </c>
      <c r="J20" s="154">
        <v>2402</v>
      </c>
      <c r="K20" s="154">
        <v>2251</v>
      </c>
      <c r="L20" s="46">
        <v>0</v>
      </c>
      <c r="M20" s="40">
        <f>K20*H20/1000</f>
        <v>2.1249440000000002</v>
      </c>
      <c r="N20" s="88">
        <f t="shared" si="1"/>
        <v>2.1</v>
      </c>
    </row>
    <row r="21" spans="2:18" s="36" customFormat="1" ht="200.1" customHeight="1" thickBot="1" x14ac:dyDescent="1.1000000000000001">
      <c r="B21" s="67">
        <v>15</v>
      </c>
      <c r="C21" s="556"/>
      <c r="D21" s="561" t="s">
        <v>855</v>
      </c>
      <c r="E21" s="561"/>
      <c r="F21" s="561"/>
      <c r="G21" s="157" t="s">
        <v>35</v>
      </c>
      <c r="H21" s="157">
        <v>0.94399999999999995</v>
      </c>
      <c r="I21" s="157">
        <v>1</v>
      </c>
      <c r="J21" s="154">
        <v>1510</v>
      </c>
      <c r="K21" s="154">
        <v>1510</v>
      </c>
      <c r="L21" s="46">
        <v>0</v>
      </c>
      <c r="M21" s="40">
        <f>K21*H21/1000</f>
        <v>1.4254399999999998</v>
      </c>
      <c r="N21" s="88">
        <f t="shared" si="1"/>
        <v>1.4</v>
      </c>
    </row>
    <row r="22" spans="2:18" s="36" customFormat="1" ht="200.1" customHeight="1" thickBot="1" x14ac:dyDescent="1.1000000000000001">
      <c r="B22" s="67">
        <v>16</v>
      </c>
      <c r="C22" s="559"/>
      <c r="D22" s="561" t="s">
        <v>856</v>
      </c>
      <c r="E22" s="561"/>
      <c r="F22" s="561"/>
      <c r="G22" s="157" t="s">
        <v>29</v>
      </c>
      <c r="H22" s="157">
        <v>1.284</v>
      </c>
      <c r="I22" s="157">
        <v>0</v>
      </c>
      <c r="J22" s="154">
        <v>1510</v>
      </c>
      <c r="K22" s="154">
        <v>1510</v>
      </c>
      <c r="L22" s="46">
        <v>0</v>
      </c>
      <c r="M22" s="40">
        <f>K22*H22/1000</f>
        <v>1.9388400000000001</v>
      </c>
      <c r="N22" s="88">
        <f t="shared" si="1"/>
        <v>0</v>
      </c>
    </row>
    <row r="23" spans="2:18" s="36" customFormat="1" ht="200.1" customHeight="1" thickBot="1" x14ac:dyDescent="1.1000000000000001">
      <c r="B23" s="42">
        <v>17</v>
      </c>
      <c r="C23" s="555" t="s">
        <v>857</v>
      </c>
      <c r="D23" s="492" t="s">
        <v>191</v>
      </c>
      <c r="E23" s="493"/>
      <c r="F23" s="493"/>
      <c r="G23" s="157" t="s">
        <v>100</v>
      </c>
      <c r="H23" s="45">
        <v>2.19</v>
      </c>
      <c r="I23" s="69">
        <v>0</v>
      </c>
      <c r="J23" s="70">
        <v>5486</v>
      </c>
      <c r="K23" s="70">
        <v>5486</v>
      </c>
      <c r="L23" s="46">
        <v>0</v>
      </c>
      <c r="M23" s="40">
        <f t="shared" si="0"/>
        <v>12.014340000000001</v>
      </c>
      <c r="N23" s="88">
        <f t="shared" si="1"/>
        <v>0</v>
      </c>
    </row>
    <row r="24" spans="2:18" s="36" customFormat="1" ht="200.1" customHeight="1" thickBot="1" x14ac:dyDescent="1.1000000000000001">
      <c r="B24" s="67">
        <v>18</v>
      </c>
      <c r="C24" s="556"/>
      <c r="D24" s="492" t="s">
        <v>692</v>
      </c>
      <c r="E24" s="493"/>
      <c r="F24" s="493"/>
      <c r="G24" s="157" t="s">
        <v>29</v>
      </c>
      <c r="H24" s="45">
        <v>1.284</v>
      </c>
      <c r="I24" s="72">
        <v>0</v>
      </c>
      <c r="J24" s="70">
        <v>1814</v>
      </c>
      <c r="K24" s="70">
        <v>1814</v>
      </c>
      <c r="L24" s="46">
        <v>0</v>
      </c>
      <c r="M24" s="40">
        <f t="shared" si="0"/>
        <v>2.3291759999999999</v>
      </c>
      <c r="N24" s="88">
        <f t="shared" si="1"/>
        <v>0</v>
      </c>
    </row>
    <row r="25" spans="2:18" s="36" customFormat="1" ht="200.1" customHeight="1" thickBot="1" x14ac:dyDescent="1.1000000000000001">
      <c r="B25" s="67">
        <v>19</v>
      </c>
      <c r="C25" s="556"/>
      <c r="D25" s="492" t="s">
        <v>858</v>
      </c>
      <c r="E25" s="493"/>
      <c r="F25" s="493"/>
      <c r="G25" s="157" t="s">
        <v>97</v>
      </c>
      <c r="H25" s="45">
        <v>0.93400000000000005</v>
      </c>
      <c r="I25" s="72">
        <v>1</v>
      </c>
      <c r="J25" s="70">
        <v>1794</v>
      </c>
      <c r="K25" s="70">
        <v>1794</v>
      </c>
      <c r="L25" s="46">
        <v>0</v>
      </c>
      <c r="M25" s="40">
        <f t="shared" si="0"/>
        <v>1.6755960000000001</v>
      </c>
      <c r="N25" s="88">
        <f t="shared" si="1"/>
        <v>1.7</v>
      </c>
    </row>
    <row r="26" spans="2:18" s="36" customFormat="1" ht="200.1" customHeight="1" thickBot="1" x14ac:dyDescent="1.1000000000000001">
      <c r="B26" s="42">
        <v>20</v>
      </c>
      <c r="C26" s="556"/>
      <c r="D26" s="492" t="s">
        <v>859</v>
      </c>
      <c r="E26" s="493"/>
      <c r="F26" s="493"/>
      <c r="G26" s="157" t="s">
        <v>97</v>
      </c>
      <c r="H26" s="45">
        <v>0.93400000000000005</v>
      </c>
      <c r="I26" s="72">
        <v>2</v>
      </c>
      <c r="J26" s="70">
        <v>3124</v>
      </c>
      <c r="K26" s="70">
        <v>2987</v>
      </c>
      <c r="L26" s="46">
        <v>0</v>
      </c>
      <c r="M26" s="40">
        <f t="shared" si="0"/>
        <v>2.7898580000000002</v>
      </c>
      <c r="N26" s="88">
        <f t="shared" si="1"/>
        <v>5.6</v>
      </c>
    </row>
    <row r="27" spans="2:18" s="36" customFormat="1" ht="162" customHeight="1" thickBot="1" x14ac:dyDescent="1.1000000000000001">
      <c r="B27" s="67">
        <v>21</v>
      </c>
      <c r="C27" s="492" t="s">
        <v>860</v>
      </c>
      <c r="D27" s="493"/>
      <c r="E27" s="493"/>
      <c r="F27" s="494"/>
      <c r="G27" s="157" t="s">
        <v>27</v>
      </c>
      <c r="H27" s="157">
        <v>1.8280000000000001</v>
      </c>
      <c r="I27" s="72">
        <v>0</v>
      </c>
      <c r="J27" s="70">
        <v>3227</v>
      </c>
      <c r="K27" s="70">
        <v>3227</v>
      </c>
      <c r="L27" s="46">
        <v>0</v>
      </c>
      <c r="M27" s="40">
        <f>K27*H27/1000</f>
        <v>5.8989560000000001</v>
      </c>
      <c r="N27" s="88">
        <f t="shared" si="1"/>
        <v>0</v>
      </c>
      <c r="R27" s="36">
        <f t="shared" ref="R27:R31" si="2">M27*I27</f>
        <v>0</v>
      </c>
    </row>
    <row r="28" spans="2:18" s="96" customFormat="1" ht="139.5" customHeight="1" thickBot="1" x14ac:dyDescent="1.3">
      <c r="B28" s="67">
        <v>22</v>
      </c>
      <c r="C28" s="492" t="s">
        <v>792</v>
      </c>
      <c r="D28" s="493"/>
      <c r="E28" s="493"/>
      <c r="F28" s="494"/>
      <c r="G28" s="156" t="s">
        <v>76</v>
      </c>
      <c r="H28" s="102">
        <v>1.22</v>
      </c>
      <c r="I28" s="101">
        <v>4</v>
      </c>
      <c r="J28" s="100">
        <v>3400</v>
      </c>
      <c r="K28" s="100">
        <v>3400</v>
      </c>
      <c r="L28" s="46">
        <v>0</v>
      </c>
      <c r="M28" s="40">
        <f>K28*H28/1000</f>
        <v>4.1479999999999997</v>
      </c>
      <c r="N28" s="88">
        <f t="shared" si="1"/>
        <v>16.600000000000001</v>
      </c>
      <c r="R28" s="36">
        <f t="shared" si="2"/>
        <v>16.591999999999999</v>
      </c>
    </row>
    <row r="29" spans="2:18" s="96" customFormat="1" ht="188.25" customHeight="1" thickBot="1" x14ac:dyDescent="1.3">
      <c r="B29" s="42">
        <v>23</v>
      </c>
      <c r="C29" s="574" t="s">
        <v>159</v>
      </c>
      <c r="D29" s="575"/>
      <c r="E29" s="575"/>
      <c r="F29" s="576"/>
      <c r="G29" s="156" t="s">
        <v>861</v>
      </c>
      <c r="H29" s="102">
        <v>0.86099999999999999</v>
      </c>
      <c r="I29" s="101">
        <v>0</v>
      </c>
      <c r="J29" s="159" t="s">
        <v>514</v>
      </c>
      <c r="K29" s="159" t="s">
        <v>514</v>
      </c>
      <c r="L29" s="46">
        <v>0</v>
      </c>
      <c r="M29" s="49">
        <f>H29</f>
        <v>0.86099999999999999</v>
      </c>
      <c r="N29" s="88">
        <f t="shared" si="1"/>
        <v>0</v>
      </c>
      <c r="R29" s="36">
        <f t="shared" si="2"/>
        <v>0</v>
      </c>
    </row>
    <row r="30" spans="2:18" s="36" customFormat="1" ht="158.25" customHeight="1" thickBot="1" x14ac:dyDescent="1.1000000000000001">
      <c r="B30" s="67">
        <v>24</v>
      </c>
      <c r="C30" s="488" t="s">
        <v>862</v>
      </c>
      <c r="D30" s="489"/>
      <c r="E30" s="489"/>
      <c r="F30" s="490"/>
      <c r="G30" s="156" t="s">
        <v>76</v>
      </c>
      <c r="H30" s="102">
        <v>1.22</v>
      </c>
      <c r="I30" s="72">
        <v>1</v>
      </c>
      <c r="J30" s="70">
        <v>5118</v>
      </c>
      <c r="K30" s="70">
        <v>5118</v>
      </c>
      <c r="L30" s="46">
        <v>0</v>
      </c>
      <c r="M30" s="40">
        <f t="shared" ref="M30:M65" si="3">K30*H30/1000</f>
        <v>6.2439600000000004</v>
      </c>
      <c r="N30" s="88">
        <f t="shared" si="1"/>
        <v>6.2</v>
      </c>
      <c r="R30" s="36">
        <f t="shared" si="2"/>
        <v>6.2439600000000004</v>
      </c>
    </row>
    <row r="31" spans="2:18" s="96" customFormat="1" ht="162" customHeight="1" thickBot="1" x14ac:dyDescent="1.3">
      <c r="B31" s="67">
        <v>25</v>
      </c>
      <c r="C31" s="488" t="s">
        <v>863</v>
      </c>
      <c r="D31" s="489"/>
      <c r="E31" s="489"/>
      <c r="F31" s="490"/>
      <c r="G31" s="156" t="s">
        <v>76</v>
      </c>
      <c r="H31" s="102">
        <v>1.22</v>
      </c>
      <c r="I31" s="101">
        <v>1</v>
      </c>
      <c r="J31" s="100">
        <v>3909</v>
      </c>
      <c r="K31" s="100">
        <v>3847</v>
      </c>
      <c r="L31" s="46">
        <v>0</v>
      </c>
      <c r="M31" s="40">
        <f t="shared" si="3"/>
        <v>4.6933400000000001</v>
      </c>
      <c r="N31" s="88">
        <f t="shared" si="1"/>
        <v>4.7</v>
      </c>
      <c r="R31" s="36">
        <f t="shared" si="2"/>
        <v>4.6933400000000001</v>
      </c>
    </row>
    <row r="32" spans="2:18" s="36" customFormat="1" ht="200.1" customHeight="1" thickBot="1" x14ac:dyDescent="1.1000000000000001">
      <c r="B32" s="42">
        <v>26</v>
      </c>
      <c r="C32" s="564" t="s">
        <v>864</v>
      </c>
      <c r="D32" s="561" t="s">
        <v>127</v>
      </c>
      <c r="E32" s="561"/>
      <c r="F32" s="561"/>
      <c r="G32" s="157" t="s">
        <v>27</v>
      </c>
      <c r="H32" s="157">
        <v>1.8280000000000001</v>
      </c>
      <c r="I32" s="38">
        <v>0</v>
      </c>
      <c r="J32" s="154">
        <v>5564</v>
      </c>
      <c r="K32" s="154">
        <v>5564</v>
      </c>
      <c r="L32" s="46">
        <v>0</v>
      </c>
      <c r="M32" s="40">
        <f t="shared" si="3"/>
        <v>10.170992</v>
      </c>
      <c r="N32" s="88">
        <f t="shared" si="1"/>
        <v>0</v>
      </c>
    </row>
    <row r="33" spans="2:14" s="36" customFormat="1" ht="200.1" customHeight="1" thickBot="1" x14ac:dyDescent="1.1000000000000001">
      <c r="B33" s="67">
        <v>27</v>
      </c>
      <c r="C33" s="564"/>
      <c r="D33" s="561" t="s">
        <v>845</v>
      </c>
      <c r="E33" s="561"/>
      <c r="F33" s="561"/>
      <c r="G33" s="157" t="s">
        <v>35</v>
      </c>
      <c r="H33" s="157">
        <v>0.94399999999999995</v>
      </c>
      <c r="I33" s="157">
        <v>1</v>
      </c>
      <c r="J33" s="154">
        <v>2408</v>
      </c>
      <c r="K33" s="154">
        <v>2245</v>
      </c>
      <c r="L33" s="46">
        <v>0</v>
      </c>
      <c r="M33" s="40">
        <f t="shared" si="3"/>
        <v>2.1192799999999998</v>
      </c>
      <c r="N33" s="88">
        <f t="shared" si="1"/>
        <v>2.1</v>
      </c>
    </row>
    <row r="34" spans="2:14" s="36" customFormat="1" ht="200.1" customHeight="1" thickBot="1" x14ac:dyDescent="1.1000000000000001">
      <c r="B34" s="67">
        <v>28</v>
      </c>
      <c r="C34" s="564"/>
      <c r="D34" s="561" t="s">
        <v>846</v>
      </c>
      <c r="E34" s="561"/>
      <c r="F34" s="561"/>
      <c r="G34" s="157" t="s">
        <v>35</v>
      </c>
      <c r="H34" s="157">
        <v>0.94399999999999995</v>
      </c>
      <c r="I34" s="157">
        <v>1</v>
      </c>
      <c r="J34" s="154">
        <v>2383</v>
      </c>
      <c r="K34" s="154">
        <v>2238</v>
      </c>
      <c r="L34" s="46">
        <v>0</v>
      </c>
      <c r="M34" s="40">
        <f t="shared" si="3"/>
        <v>2.1126719999999999</v>
      </c>
      <c r="N34" s="88">
        <f t="shared" si="1"/>
        <v>2.1</v>
      </c>
    </row>
    <row r="35" spans="2:14" s="36" customFormat="1" ht="200.1" customHeight="1" thickBot="1" x14ac:dyDescent="1.1000000000000001">
      <c r="B35" s="42">
        <v>29</v>
      </c>
      <c r="C35" s="564"/>
      <c r="D35" s="561" t="s">
        <v>847</v>
      </c>
      <c r="E35" s="561"/>
      <c r="F35" s="561"/>
      <c r="G35" s="157" t="s">
        <v>35</v>
      </c>
      <c r="H35" s="157">
        <v>0.94399999999999995</v>
      </c>
      <c r="I35" s="157">
        <v>1</v>
      </c>
      <c r="J35" s="154">
        <v>1510</v>
      </c>
      <c r="K35" s="154">
        <v>1510</v>
      </c>
      <c r="L35" s="46">
        <v>0</v>
      </c>
      <c r="M35" s="40">
        <f t="shared" si="3"/>
        <v>1.4254399999999998</v>
      </c>
      <c r="N35" s="88">
        <f t="shared" si="1"/>
        <v>1.4</v>
      </c>
    </row>
    <row r="36" spans="2:14" s="36" customFormat="1" ht="200.1" customHeight="1" thickBot="1" x14ac:dyDescent="1.1000000000000001">
      <c r="B36" s="67">
        <v>30</v>
      </c>
      <c r="C36" s="564"/>
      <c r="D36" s="561" t="s">
        <v>848</v>
      </c>
      <c r="E36" s="561"/>
      <c r="F36" s="561"/>
      <c r="G36" s="157" t="s">
        <v>29</v>
      </c>
      <c r="H36" s="157">
        <v>1.284</v>
      </c>
      <c r="I36" s="157">
        <v>0</v>
      </c>
      <c r="J36" s="154">
        <v>1510</v>
      </c>
      <c r="K36" s="154">
        <v>1510</v>
      </c>
      <c r="L36" s="46">
        <v>0</v>
      </c>
      <c r="M36" s="40">
        <f t="shared" si="3"/>
        <v>1.9388400000000001</v>
      </c>
      <c r="N36" s="88">
        <f t="shared" si="1"/>
        <v>0</v>
      </c>
    </row>
    <row r="37" spans="2:14" s="36" customFormat="1" ht="200.1" customHeight="1" thickBot="1" x14ac:dyDescent="1.1000000000000001">
      <c r="B37" s="42">
        <v>31</v>
      </c>
      <c r="C37" s="564" t="s">
        <v>865</v>
      </c>
      <c r="D37" s="561" t="s">
        <v>127</v>
      </c>
      <c r="E37" s="561"/>
      <c r="F37" s="561"/>
      <c r="G37" s="157" t="s">
        <v>27</v>
      </c>
      <c r="H37" s="157">
        <v>1.8280000000000001</v>
      </c>
      <c r="I37" s="38">
        <v>0</v>
      </c>
      <c r="J37" s="154">
        <v>6000</v>
      </c>
      <c r="K37" s="154">
        <v>6000</v>
      </c>
      <c r="L37" s="46">
        <v>0</v>
      </c>
      <c r="M37" s="40">
        <f t="shared" si="3"/>
        <v>10.968</v>
      </c>
      <c r="N37" s="88">
        <f t="shared" si="1"/>
        <v>0</v>
      </c>
    </row>
    <row r="38" spans="2:14" s="36" customFormat="1" ht="200.1" customHeight="1" thickBot="1" x14ac:dyDescent="1.1000000000000001">
      <c r="B38" s="42">
        <v>32</v>
      </c>
      <c r="C38" s="564"/>
      <c r="D38" s="561" t="s">
        <v>846</v>
      </c>
      <c r="E38" s="561"/>
      <c r="F38" s="561"/>
      <c r="G38" s="157" t="s">
        <v>35</v>
      </c>
      <c r="H38" s="157">
        <v>0.94399999999999995</v>
      </c>
      <c r="I38" s="157">
        <v>2</v>
      </c>
      <c r="J38" s="154">
        <v>2383</v>
      </c>
      <c r="K38" s="154">
        <v>2238</v>
      </c>
      <c r="L38" s="46">
        <v>0</v>
      </c>
      <c r="M38" s="40">
        <f t="shared" si="3"/>
        <v>2.1126719999999999</v>
      </c>
      <c r="N38" s="88">
        <f t="shared" si="1"/>
        <v>4.2</v>
      </c>
    </row>
    <row r="39" spans="2:14" s="36" customFormat="1" ht="200.1" customHeight="1" thickBot="1" x14ac:dyDescent="1.1000000000000001">
      <c r="B39" s="67">
        <v>33</v>
      </c>
      <c r="C39" s="564"/>
      <c r="D39" s="561" t="s">
        <v>847</v>
      </c>
      <c r="E39" s="561"/>
      <c r="F39" s="561"/>
      <c r="G39" s="157" t="s">
        <v>35</v>
      </c>
      <c r="H39" s="157">
        <v>0.94399999999999995</v>
      </c>
      <c r="I39" s="157">
        <v>2</v>
      </c>
      <c r="J39" s="154">
        <v>1510</v>
      </c>
      <c r="K39" s="154">
        <v>1510</v>
      </c>
      <c r="L39" s="46">
        <v>0</v>
      </c>
      <c r="M39" s="40">
        <f t="shared" si="3"/>
        <v>1.4254399999999998</v>
      </c>
      <c r="N39" s="88">
        <f t="shared" si="1"/>
        <v>2.9</v>
      </c>
    </row>
    <row r="40" spans="2:14" s="36" customFormat="1" ht="200.1" customHeight="1" thickBot="1" x14ac:dyDescent="1.1000000000000001">
      <c r="B40" s="67">
        <v>34</v>
      </c>
      <c r="C40" s="564"/>
      <c r="D40" s="561" t="s">
        <v>848</v>
      </c>
      <c r="E40" s="561"/>
      <c r="F40" s="561"/>
      <c r="G40" s="157" t="s">
        <v>29</v>
      </c>
      <c r="H40" s="157">
        <v>1.284</v>
      </c>
      <c r="I40" s="157">
        <v>0</v>
      </c>
      <c r="J40" s="154">
        <v>1510</v>
      </c>
      <c r="K40" s="154">
        <v>1510</v>
      </c>
      <c r="L40" s="46">
        <v>0</v>
      </c>
      <c r="M40" s="40">
        <f t="shared" si="3"/>
        <v>1.9388400000000001</v>
      </c>
      <c r="N40" s="88">
        <f t="shared" si="1"/>
        <v>0</v>
      </c>
    </row>
    <row r="41" spans="2:14" s="36" customFormat="1" ht="200.1" customHeight="1" thickBot="1" x14ac:dyDescent="1.1000000000000001">
      <c r="B41" s="42">
        <v>35</v>
      </c>
      <c r="C41" s="564" t="s">
        <v>866</v>
      </c>
      <c r="D41" s="561" t="s">
        <v>127</v>
      </c>
      <c r="E41" s="561"/>
      <c r="F41" s="561"/>
      <c r="G41" s="157" t="s">
        <v>27</v>
      </c>
      <c r="H41" s="157">
        <v>1.8280000000000001</v>
      </c>
      <c r="I41" s="38">
        <v>0</v>
      </c>
      <c r="J41" s="154">
        <v>6000</v>
      </c>
      <c r="K41" s="154">
        <v>6000</v>
      </c>
      <c r="L41" s="46">
        <v>0</v>
      </c>
      <c r="M41" s="40">
        <f t="shared" si="3"/>
        <v>10.968</v>
      </c>
      <c r="N41" s="88">
        <f t="shared" si="1"/>
        <v>0</v>
      </c>
    </row>
    <row r="42" spans="2:14" s="36" customFormat="1" ht="200.1" customHeight="1" thickBot="1" x14ac:dyDescent="1.1000000000000001">
      <c r="B42" s="67">
        <v>36</v>
      </c>
      <c r="C42" s="564"/>
      <c r="D42" s="561" t="s">
        <v>846</v>
      </c>
      <c r="E42" s="561"/>
      <c r="F42" s="561"/>
      <c r="G42" s="157" t="s">
        <v>35</v>
      </c>
      <c r="H42" s="157">
        <v>0.94399999999999995</v>
      </c>
      <c r="I42" s="157">
        <v>2</v>
      </c>
      <c r="J42" s="154">
        <v>2383</v>
      </c>
      <c r="K42" s="154">
        <v>2238</v>
      </c>
      <c r="L42" s="46">
        <v>0</v>
      </c>
      <c r="M42" s="40">
        <f t="shared" si="3"/>
        <v>2.1126719999999999</v>
      </c>
      <c r="N42" s="88">
        <f t="shared" si="1"/>
        <v>4.2</v>
      </c>
    </row>
    <row r="43" spans="2:14" s="36" customFormat="1" ht="200.1" customHeight="1" thickBot="1" x14ac:dyDescent="1.1000000000000001">
      <c r="B43" s="67">
        <v>37</v>
      </c>
      <c r="C43" s="564"/>
      <c r="D43" s="561" t="s">
        <v>847</v>
      </c>
      <c r="E43" s="561"/>
      <c r="F43" s="561"/>
      <c r="G43" s="157" t="s">
        <v>35</v>
      </c>
      <c r="H43" s="157">
        <v>0.94399999999999995</v>
      </c>
      <c r="I43" s="157">
        <v>2</v>
      </c>
      <c r="J43" s="154">
        <v>1510</v>
      </c>
      <c r="K43" s="154">
        <v>1510</v>
      </c>
      <c r="L43" s="46">
        <v>0</v>
      </c>
      <c r="M43" s="40">
        <f t="shared" si="3"/>
        <v>1.4254399999999998</v>
      </c>
      <c r="N43" s="88">
        <f t="shared" si="1"/>
        <v>2.9</v>
      </c>
    </row>
    <row r="44" spans="2:14" s="36" customFormat="1" ht="200.1" customHeight="1" thickBot="1" x14ac:dyDescent="1.1000000000000001">
      <c r="B44" s="42">
        <v>38</v>
      </c>
      <c r="C44" s="564"/>
      <c r="D44" s="561" t="s">
        <v>848</v>
      </c>
      <c r="E44" s="561"/>
      <c r="F44" s="561"/>
      <c r="G44" s="157" t="s">
        <v>29</v>
      </c>
      <c r="H44" s="157">
        <v>1.284</v>
      </c>
      <c r="I44" s="157">
        <v>0</v>
      </c>
      <c r="J44" s="154">
        <v>1510</v>
      </c>
      <c r="K44" s="154">
        <v>1510</v>
      </c>
      <c r="L44" s="46">
        <v>0</v>
      </c>
      <c r="M44" s="40">
        <f t="shared" si="3"/>
        <v>1.9388400000000001</v>
      </c>
      <c r="N44" s="88">
        <f t="shared" si="1"/>
        <v>0</v>
      </c>
    </row>
    <row r="45" spans="2:14" s="36" customFormat="1" ht="200.1" customHeight="1" thickBot="1" x14ac:dyDescent="1.1000000000000001">
      <c r="B45" s="67">
        <v>39</v>
      </c>
      <c r="C45" s="555" t="s">
        <v>867</v>
      </c>
      <c r="D45" s="492" t="s">
        <v>868</v>
      </c>
      <c r="E45" s="493"/>
      <c r="F45" s="493"/>
      <c r="G45" s="157" t="s">
        <v>76</v>
      </c>
      <c r="H45" s="45">
        <v>1.22</v>
      </c>
      <c r="I45" s="69">
        <v>1</v>
      </c>
      <c r="J45" s="70">
        <v>4586</v>
      </c>
      <c r="K45" s="70">
        <v>4586</v>
      </c>
      <c r="L45" s="46">
        <v>0</v>
      </c>
      <c r="M45" s="40">
        <f t="shared" si="3"/>
        <v>5.5949200000000001</v>
      </c>
      <c r="N45" s="88">
        <f t="shared" si="1"/>
        <v>5.6</v>
      </c>
    </row>
    <row r="46" spans="2:14" s="36" customFormat="1" ht="200.1" customHeight="1" thickBot="1" x14ac:dyDescent="1.1000000000000001">
      <c r="B46" s="67">
        <v>40</v>
      </c>
      <c r="C46" s="556"/>
      <c r="D46" s="492" t="s">
        <v>869</v>
      </c>
      <c r="E46" s="493"/>
      <c r="F46" s="493"/>
      <c r="G46" s="157" t="s">
        <v>76</v>
      </c>
      <c r="H46" s="45">
        <v>1.22</v>
      </c>
      <c r="I46" s="72">
        <v>1</v>
      </c>
      <c r="J46" s="70">
        <v>4586</v>
      </c>
      <c r="K46" s="70">
        <v>4586</v>
      </c>
      <c r="L46" s="46">
        <v>0</v>
      </c>
      <c r="M46" s="40">
        <f t="shared" si="3"/>
        <v>5.5949200000000001</v>
      </c>
      <c r="N46" s="88">
        <f t="shared" si="1"/>
        <v>5.6</v>
      </c>
    </row>
    <row r="47" spans="2:14" s="36" customFormat="1" ht="200.1" customHeight="1" thickBot="1" x14ac:dyDescent="1.1000000000000001">
      <c r="B47" s="42">
        <v>41</v>
      </c>
      <c r="C47" s="556"/>
      <c r="D47" s="492" t="s">
        <v>870</v>
      </c>
      <c r="E47" s="493"/>
      <c r="F47" s="493"/>
      <c r="G47" s="157" t="s">
        <v>97</v>
      </c>
      <c r="H47" s="45">
        <v>0.93400000000000005</v>
      </c>
      <c r="I47" s="72">
        <v>1</v>
      </c>
      <c r="J47" s="70">
        <v>2171</v>
      </c>
      <c r="K47" s="70">
        <v>2060</v>
      </c>
      <c r="L47" s="46">
        <v>0</v>
      </c>
      <c r="M47" s="40">
        <f t="shared" si="3"/>
        <v>1.9240400000000002</v>
      </c>
      <c r="N47" s="88">
        <f t="shared" si="1"/>
        <v>1.9</v>
      </c>
    </row>
    <row r="48" spans="2:14" s="36" customFormat="1" ht="200.1" customHeight="1" thickBot="1" x14ac:dyDescent="1.1000000000000001">
      <c r="B48" s="67">
        <v>42</v>
      </c>
      <c r="C48" s="556"/>
      <c r="D48" s="492" t="s">
        <v>871</v>
      </c>
      <c r="E48" s="493"/>
      <c r="F48" s="493"/>
      <c r="G48" s="157" t="s">
        <v>97</v>
      </c>
      <c r="H48" s="45">
        <v>0.93400000000000005</v>
      </c>
      <c r="I48" s="72">
        <v>2</v>
      </c>
      <c r="J48" s="70">
        <v>2330</v>
      </c>
      <c r="K48" s="70">
        <v>2199</v>
      </c>
      <c r="L48" s="46">
        <v>0</v>
      </c>
      <c r="M48" s="40">
        <f t="shared" si="3"/>
        <v>2.0538660000000002</v>
      </c>
      <c r="N48" s="88">
        <f t="shared" si="1"/>
        <v>4.0999999999999996</v>
      </c>
    </row>
    <row r="49" spans="2:14" s="36" customFormat="1" ht="200.1" customHeight="1" thickBot="1" x14ac:dyDescent="1.1000000000000001">
      <c r="B49" s="67">
        <v>43</v>
      </c>
      <c r="C49" s="564" t="s">
        <v>872</v>
      </c>
      <c r="D49" s="561" t="s">
        <v>127</v>
      </c>
      <c r="E49" s="561"/>
      <c r="F49" s="561"/>
      <c r="G49" s="157" t="s">
        <v>27</v>
      </c>
      <c r="H49" s="157">
        <v>1.8280000000000001</v>
      </c>
      <c r="I49" s="38">
        <v>0</v>
      </c>
      <c r="J49" s="154">
        <v>6000</v>
      </c>
      <c r="K49" s="154">
        <v>6000</v>
      </c>
      <c r="L49" s="46">
        <v>0</v>
      </c>
      <c r="M49" s="40">
        <f t="shared" si="3"/>
        <v>10.968</v>
      </c>
      <c r="N49" s="88">
        <f t="shared" si="1"/>
        <v>0</v>
      </c>
    </row>
    <row r="50" spans="2:14" s="36" customFormat="1" ht="200.1" customHeight="1" thickBot="1" x14ac:dyDescent="1.1000000000000001">
      <c r="B50" s="42">
        <v>44</v>
      </c>
      <c r="C50" s="564"/>
      <c r="D50" s="561" t="s">
        <v>854</v>
      </c>
      <c r="E50" s="561"/>
      <c r="F50" s="561"/>
      <c r="G50" s="157" t="s">
        <v>35</v>
      </c>
      <c r="H50" s="157">
        <v>0.94399999999999995</v>
      </c>
      <c r="I50" s="157">
        <v>2</v>
      </c>
      <c r="J50" s="154">
        <v>2383</v>
      </c>
      <c r="K50" s="154">
        <v>2238</v>
      </c>
      <c r="L50" s="46">
        <v>0</v>
      </c>
      <c r="M50" s="40">
        <f t="shared" si="3"/>
        <v>2.1126719999999999</v>
      </c>
      <c r="N50" s="88">
        <f t="shared" si="1"/>
        <v>4.2</v>
      </c>
    </row>
    <row r="51" spans="2:14" s="36" customFormat="1" ht="255.75" customHeight="1" thickBot="1" x14ac:dyDescent="1.1000000000000001">
      <c r="B51" s="67">
        <v>45</v>
      </c>
      <c r="C51" s="564"/>
      <c r="D51" s="561" t="s">
        <v>855</v>
      </c>
      <c r="E51" s="561"/>
      <c r="F51" s="561"/>
      <c r="G51" s="157" t="s">
        <v>35</v>
      </c>
      <c r="H51" s="157">
        <v>0.94399999999999995</v>
      </c>
      <c r="I51" s="157">
        <v>3</v>
      </c>
      <c r="J51" s="154">
        <v>1510</v>
      </c>
      <c r="K51" s="154">
        <v>1510</v>
      </c>
      <c r="L51" s="46">
        <v>0</v>
      </c>
      <c r="M51" s="40">
        <f t="shared" si="3"/>
        <v>1.4254399999999998</v>
      </c>
      <c r="N51" s="88">
        <f t="shared" si="1"/>
        <v>4.3</v>
      </c>
    </row>
    <row r="52" spans="2:14" s="36" customFormat="1" ht="200.1" customHeight="1" thickBot="1" x14ac:dyDescent="1.1000000000000001">
      <c r="B52" s="67">
        <v>46</v>
      </c>
      <c r="C52" s="555" t="s">
        <v>873</v>
      </c>
      <c r="D52" s="492" t="s">
        <v>874</v>
      </c>
      <c r="E52" s="493"/>
      <c r="F52" s="493"/>
      <c r="G52" s="157" t="s">
        <v>76</v>
      </c>
      <c r="H52" s="45">
        <v>1.22</v>
      </c>
      <c r="I52" s="69">
        <v>1</v>
      </c>
      <c r="J52" s="70">
        <v>4586</v>
      </c>
      <c r="K52" s="70">
        <v>4586</v>
      </c>
      <c r="L52" s="46">
        <v>0</v>
      </c>
      <c r="M52" s="40">
        <f t="shared" si="3"/>
        <v>5.5949200000000001</v>
      </c>
      <c r="N52" s="88">
        <f t="shared" si="1"/>
        <v>5.6</v>
      </c>
    </row>
    <row r="53" spans="2:14" s="36" customFormat="1" ht="200.1" customHeight="1" thickBot="1" x14ac:dyDescent="1.1000000000000001">
      <c r="B53" s="42">
        <v>47</v>
      </c>
      <c r="C53" s="556"/>
      <c r="D53" s="492" t="s">
        <v>274</v>
      </c>
      <c r="E53" s="493"/>
      <c r="F53" s="493"/>
      <c r="G53" s="157" t="s">
        <v>76</v>
      </c>
      <c r="H53" s="45">
        <v>1.22</v>
      </c>
      <c r="I53" s="72">
        <v>1</v>
      </c>
      <c r="J53" s="70">
        <v>4426</v>
      </c>
      <c r="K53" s="70">
        <v>4426</v>
      </c>
      <c r="L53" s="46">
        <v>0</v>
      </c>
      <c r="M53" s="40">
        <f t="shared" si="3"/>
        <v>5.3997200000000003</v>
      </c>
      <c r="N53" s="88">
        <f t="shared" si="1"/>
        <v>5.4</v>
      </c>
    </row>
    <row r="54" spans="2:14" s="36" customFormat="1" ht="200.1" customHeight="1" thickBot="1" x14ac:dyDescent="1.1000000000000001">
      <c r="B54" s="67">
        <v>48</v>
      </c>
      <c r="C54" s="556"/>
      <c r="D54" s="492" t="s">
        <v>875</v>
      </c>
      <c r="E54" s="493"/>
      <c r="F54" s="493"/>
      <c r="G54" s="157" t="s">
        <v>35</v>
      </c>
      <c r="H54" s="45">
        <v>0.94399999999999995</v>
      </c>
      <c r="I54" s="72">
        <v>1</v>
      </c>
      <c r="J54" s="70">
        <v>2330</v>
      </c>
      <c r="K54" s="70">
        <v>2199</v>
      </c>
      <c r="L54" s="46">
        <v>0</v>
      </c>
      <c r="M54" s="40">
        <f t="shared" si="3"/>
        <v>2.0758559999999999</v>
      </c>
      <c r="N54" s="88">
        <f t="shared" si="1"/>
        <v>2.1</v>
      </c>
    </row>
    <row r="55" spans="2:14" s="36" customFormat="1" ht="200.1" customHeight="1" thickBot="1" x14ac:dyDescent="1.1000000000000001">
      <c r="B55" s="67">
        <v>49</v>
      </c>
      <c r="C55" s="556"/>
      <c r="D55" s="492" t="s">
        <v>876</v>
      </c>
      <c r="E55" s="493"/>
      <c r="F55" s="493"/>
      <c r="G55" s="157" t="s">
        <v>35</v>
      </c>
      <c r="H55" s="45">
        <v>0.94399999999999995</v>
      </c>
      <c r="I55" s="72">
        <v>1</v>
      </c>
      <c r="J55" s="70">
        <v>2212</v>
      </c>
      <c r="K55" s="70">
        <v>2095</v>
      </c>
      <c r="L55" s="46">
        <v>0</v>
      </c>
      <c r="M55" s="40">
        <f t="shared" si="3"/>
        <v>1.9776799999999999</v>
      </c>
      <c r="N55" s="88">
        <f t="shared" si="1"/>
        <v>2</v>
      </c>
    </row>
    <row r="56" spans="2:14" s="36" customFormat="1" ht="200.1" customHeight="1" thickBot="1" x14ac:dyDescent="1.1000000000000001">
      <c r="B56" s="42">
        <v>50</v>
      </c>
      <c r="C56" s="559"/>
      <c r="D56" s="492" t="s">
        <v>877</v>
      </c>
      <c r="E56" s="493"/>
      <c r="F56" s="493"/>
      <c r="G56" s="157" t="s">
        <v>35</v>
      </c>
      <c r="H56" s="45">
        <v>0.94399999999999995</v>
      </c>
      <c r="I56" s="72">
        <v>1</v>
      </c>
      <c r="J56" s="70">
        <v>2237</v>
      </c>
      <c r="K56" s="70">
        <v>2117</v>
      </c>
      <c r="L56" s="46">
        <v>0</v>
      </c>
      <c r="M56" s="40">
        <f t="shared" si="3"/>
        <v>1.9984479999999998</v>
      </c>
      <c r="N56" s="88">
        <f t="shared" si="1"/>
        <v>2</v>
      </c>
    </row>
    <row r="57" spans="2:14" s="36" customFormat="1" ht="200.1" customHeight="1" thickBot="1" x14ac:dyDescent="1.1000000000000001">
      <c r="B57" s="67">
        <v>51</v>
      </c>
      <c r="C57" s="564" t="s">
        <v>878</v>
      </c>
      <c r="D57" s="561" t="s">
        <v>127</v>
      </c>
      <c r="E57" s="561"/>
      <c r="F57" s="561"/>
      <c r="G57" s="157" t="s">
        <v>27</v>
      </c>
      <c r="H57" s="157">
        <v>1.8280000000000001</v>
      </c>
      <c r="I57" s="38">
        <v>0</v>
      </c>
      <c r="J57" s="154">
        <v>6000</v>
      </c>
      <c r="K57" s="154">
        <v>6000</v>
      </c>
      <c r="L57" s="46">
        <v>0</v>
      </c>
      <c r="M57" s="40">
        <f t="shared" si="3"/>
        <v>10.968</v>
      </c>
      <c r="N57" s="88">
        <f t="shared" si="1"/>
        <v>0</v>
      </c>
    </row>
    <row r="58" spans="2:14" s="36" customFormat="1" ht="200.1" customHeight="1" thickBot="1" x14ac:dyDescent="1.1000000000000001">
      <c r="B58" s="67">
        <v>52</v>
      </c>
      <c r="C58" s="564"/>
      <c r="D58" s="561" t="s">
        <v>854</v>
      </c>
      <c r="E58" s="561"/>
      <c r="F58" s="561"/>
      <c r="G58" s="157" t="s">
        <v>35</v>
      </c>
      <c r="H58" s="157">
        <v>0.94399999999999995</v>
      </c>
      <c r="I58" s="157">
        <v>2</v>
      </c>
      <c r="J58" s="154">
        <v>2383</v>
      </c>
      <c r="K58" s="154">
        <v>2238</v>
      </c>
      <c r="L58" s="46">
        <v>0</v>
      </c>
      <c r="M58" s="40">
        <f t="shared" si="3"/>
        <v>2.1126719999999999</v>
      </c>
      <c r="N58" s="88">
        <f t="shared" si="1"/>
        <v>4.2</v>
      </c>
    </row>
    <row r="59" spans="2:14" s="36" customFormat="1" ht="200.1" customHeight="1" thickBot="1" x14ac:dyDescent="1.1000000000000001">
      <c r="B59" s="42">
        <v>53</v>
      </c>
      <c r="C59" s="564"/>
      <c r="D59" s="561" t="s">
        <v>855</v>
      </c>
      <c r="E59" s="561"/>
      <c r="F59" s="561"/>
      <c r="G59" s="157" t="s">
        <v>35</v>
      </c>
      <c r="H59" s="157">
        <v>0.94399999999999995</v>
      </c>
      <c r="I59" s="157">
        <v>2</v>
      </c>
      <c r="J59" s="154">
        <v>1510</v>
      </c>
      <c r="K59" s="154">
        <v>1510</v>
      </c>
      <c r="L59" s="46">
        <v>0</v>
      </c>
      <c r="M59" s="40">
        <f t="shared" si="3"/>
        <v>1.4254399999999998</v>
      </c>
      <c r="N59" s="88">
        <f t="shared" si="1"/>
        <v>2.9</v>
      </c>
    </row>
    <row r="60" spans="2:14" s="36" customFormat="1" ht="200.1" customHeight="1" thickBot="1" x14ac:dyDescent="1.1000000000000001">
      <c r="B60" s="67">
        <v>54</v>
      </c>
      <c r="C60" s="564"/>
      <c r="D60" s="561" t="s">
        <v>856</v>
      </c>
      <c r="E60" s="561"/>
      <c r="F60" s="561"/>
      <c r="G60" s="157" t="s">
        <v>29</v>
      </c>
      <c r="H60" s="157">
        <v>1.284</v>
      </c>
      <c r="I60" s="157">
        <v>0</v>
      </c>
      <c r="J60" s="154">
        <v>1510</v>
      </c>
      <c r="K60" s="154">
        <v>1510</v>
      </c>
      <c r="L60" s="46">
        <v>0</v>
      </c>
      <c r="M60" s="40">
        <f t="shared" si="3"/>
        <v>1.9388400000000001</v>
      </c>
      <c r="N60" s="88">
        <f t="shared" si="1"/>
        <v>0</v>
      </c>
    </row>
    <row r="61" spans="2:14" s="36" customFormat="1" ht="200.1" customHeight="1" thickBot="1" x14ac:dyDescent="1.1000000000000001">
      <c r="B61" s="67">
        <v>55</v>
      </c>
      <c r="C61" s="555" t="s">
        <v>879</v>
      </c>
      <c r="D61" s="492" t="s">
        <v>755</v>
      </c>
      <c r="E61" s="493"/>
      <c r="F61" s="493"/>
      <c r="G61" s="157" t="s">
        <v>76</v>
      </c>
      <c r="H61" s="45">
        <v>1.22</v>
      </c>
      <c r="I61" s="69">
        <v>1</v>
      </c>
      <c r="J61" s="70">
        <v>5486</v>
      </c>
      <c r="K61" s="70">
        <v>5486</v>
      </c>
      <c r="L61" s="46">
        <v>0</v>
      </c>
      <c r="M61" s="40">
        <f t="shared" si="3"/>
        <v>6.69292</v>
      </c>
      <c r="N61" s="88">
        <f t="shared" si="1"/>
        <v>6.7</v>
      </c>
    </row>
    <row r="62" spans="2:14" s="36" customFormat="1" ht="200.1" customHeight="1" thickBot="1" x14ac:dyDescent="1.1000000000000001">
      <c r="B62" s="42">
        <v>56</v>
      </c>
      <c r="C62" s="556"/>
      <c r="D62" s="492" t="s">
        <v>756</v>
      </c>
      <c r="E62" s="493"/>
      <c r="F62" s="493"/>
      <c r="G62" s="157" t="s">
        <v>76</v>
      </c>
      <c r="H62" s="45">
        <v>1.22</v>
      </c>
      <c r="I62" s="72">
        <v>1</v>
      </c>
      <c r="J62" s="70">
        <v>5178</v>
      </c>
      <c r="K62" s="70">
        <v>5178</v>
      </c>
      <c r="L62" s="46">
        <v>0</v>
      </c>
      <c r="M62" s="40">
        <f t="shared" si="3"/>
        <v>6.3171599999999994</v>
      </c>
      <c r="N62" s="88">
        <f t="shared" si="1"/>
        <v>6.3</v>
      </c>
    </row>
    <row r="63" spans="2:14" s="36" customFormat="1" ht="200.1" customHeight="1" thickBot="1" x14ac:dyDescent="1.1000000000000001">
      <c r="B63" s="67">
        <v>57</v>
      </c>
      <c r="C63" s="556"/>
      <c r="D63" s="492" t="s">
        <v>880</v>
      </c>
      <c r="E63" s="493"/>
      <c r="F63" s="493"/>
      <c r="G63" s="157" t="s">
        <v>35</v>
      </c>
      <c r="H63" s="45">
        <v>0.94399999999999995</v>
      </c>
      <c r="I63" s="72">
        <v>1</v>
      </c>
      <c r="J63" s="70">
        <v>2330</v>
      </c>
      <c r="K63" s="70">
        <v>2199</v>
      </c>
      <c r="L63" s="46">
        <v>0</v>
      </c>
      <c r="M63" s="40">
        <f t="shared" si="3"/>
        <v>2.0758559999999999</v>
      </c>
      <c r="N63" s="88">
        <f t="shared" si="1"/>
        <v>2.1</v>
      </c>
    </row>
    <row r="64" spans="2:14" s="36" customFormat="1" ht="200.1" customHeight="1" thickBot="1" x14ac:dyDescent="1.1000000000000001">
      <c r="B64" s="67">
        <v>58</v>
      </c>
      <c r="C64" s="556"/>
      <c r="D64" s="492" t="s">
        <v>881</v>
      </c>
      <c r="E64" s="493"/>
      <c r="F64" s="493"/>
      <c r="G64" s="157" t="s">
        <v>35</v>
      </c>
      <c r="H64" s="45">
        <v>0.94399999999999995</v>
      </c>
      <c r="I64" s="72">
        <v>1</v>
      </c>
      <c r="J64" s="70">
        <v>2237</v>
      </c>
      <c r="K64" s="70">
        <v>2117</v>
      </c>
      <c r="L64" s="46">
        <v>0</v>
      </c>
      <c r="M64" s="40">
        <f t="shared" si="3"/>
        <v>1.9984479999999998</v>
      </c>
      <c r="N64" s="88">
        <f t="shared" si="1"/>
        <v>2</v>
      </c>
    </row>
    <row r="65" spans="2:18" s="36" customFormat="1" ht="200.1" customHeight="1" thickBot="1" x14ac:dyDescent="1.1000000000000001">
      <c r="B65" s="42">
        <v>59</v>
      </c>
      <c r="C65" s="559"/>
      <c r="D65" s="492" t="s">
        <v>882</v>
      </c>
      <c r="E65" s="493"/>
      <c r="F65" s="493"/>
      <c r="G65" s="157" t="s">
        <v>35</v>
      </c>
      <c r="H65" s="45">
        <v>0.94399999999999995</v>
      </c>
      <c r="I65" s="72">
        <v>1</v>
      </c>
      <c r="J65" s="70">
        <v>2535</v>
      </c>
      <c r="K65" s="70">
        <v>2380</v>
      </c>
      <c r="L65" s="46">
        <v>0</v>
      </c>
      <c r="M65" s="40">
        <f t="shared" si="3"/>
        <v>2.2467199999999998</v>
      </c>
      <c r="N65" s="88">
        <f t="shared" si="1"/>
        <v>2.2000000000000002</v>
      </c>
    </row>
    <row r="66" spans="2:18" s="50" customFormat="1" ht="129.75" customHeight="1" thickBot="1" x14ac:dyDescent="1.1000000000000001">
      <c r="B66" s="458" t="s">
        <v>30</v>
      </c>
      <c r="C66" s="459"/>
      <c r="D66" s="459"/>
      <c r="E66" s="459"/>
      <c r="F66" s="459"/>
      <c r="G66" s="459"/>
      <c r="H66" s="459"/>
      <c r="I66" s="459"/>
      <c r="J66" s="459"/>
      <c r="K66" s="459"/>
      <c r="L66" s="459"/>
      <c r="M66" s="460"/>
      <c r="N66" s="95">
        <f>SUM(N7:N65)</f>
        <v>144.1</v>
      </c>
    </row>
    <row r="67" spans="2:18" s="50" customFormat="1" ht="191.25" customHeight="1" thickBot="1" x14ac:dyDescent="1.1000000000000001">
      <c r="B67" s="513" t="s">
        <v>53</v>
      </c>
      <c r="C67" s="513"/>
      <c r="D67" s="513"/>
      <c r="E67" s="513"/>
      <c r="F67" s="513"/>
      <c r="G67" s="513"/>
      <c r="H67" s="513"/>
      <c r="I67" s="513"/>
      <c r="J67" s="513"/>
      <c r="K67" s="513"/>
      <c r="L67" s="513"/>
      <c r="M67" s="513"/>
      <c r="N67" s="88">
        <f>N66*2</f>
        <v>288.2</v>
      </c>
    </row>
    <row r="68" spans="2:18" s="51" customFormat="1" ht="58.5" customHeight="1" x14ac:dyDescent="1.1000000000000001">
      <c r="B68" s="577"/>
      <c r="C68" s="578"/>
      <c r="D68" s="578"/>
      <c r="E68" s="578"/>
      <c r="F68" s="578"/>
      <c r="G68" s="578"/>
      <c r="H68" s="578"/>
      <c r="I68" s="578"/>
      <c r="J68" s="578"/>
      <c r="K68" s="578"/>
      <c r="L68" s="578"/>
      <c r="M68" s="578"/>
      <c r="N68" s="579"/>
    </row>
    <row r="69" spans="2:18" s="51" customFormat="1" ht="43.5" customHeight="1" thickBot="1" x14ac:dyDescent="1.1499999999999999">
      <c r="B69" s="580"/>
      <c r="C69" s="581"/>
      <c r="D69" s="581"/>
      <c r="E69" s="581"/>
      <c r="F69" s="581"/>
      <c r="G69" s="581"/>
      <c r="H69" s="581"/>
      <c r="I69" s="581"/>
      <c r="J69" s="581"/>
      <c r="K69" s="581"/>
      <c r="L69" s="581"/>
      <c r="M69" s="581"/>
      <c r="N69" s="582"/>
    </row>
    <row r="70" spans="2:18" s="155" customFormat="1" ht="174.95" customHeight="1" x14ac:dyDescent="0.25">
      <c r="B70" s="422" t="s">
        <v>320</v>
      </c>
      <c r="C70" s="422"/>
      <c r="D70" s="422"/>
      <c r="E70" s="422"/>
      <c r="F70" s="422"/>
      <c r="G70" s="422"/>
      <c r="H70" s="422"/>
      <c r="I70" s="422" t="s">
        <v>319</v>
      </c>
      <c r="J70" s="422"/>
      <c r="K70" s="422"/>
      <c r="L70" s="422"/>
      <c r="M70" s="422"/>
      <c r="N70" s="422"/>
    </row>
    <row r="71" spans="2:18" s="51" customFormat="1" ht="409.5" customHeight="1" thickBot="1" x14ac:dyDescent="1.1499999999999999">
      <c r="B71" s="423"/>
      <c r="C71" s="423"/>
      <c r="D71" s="423"/>
      <c r="E71" s="423"/>
      <c r="F71" s="423"/>
      <c r="G71" s="423"/>
      <c r="H71" s="423"/>
      <c r="I71" s="423"/>
      <c r="J71" s="423"/>
      <c r="K71" s="423"/>
      <c r="L71" s="423"/>
      <c r="M71" s="423"/>
      <c r="N71" s="423"/>
    </row>
    <row r="72" spans="2:18" s="58" customFormat="1" ht="174.95" customHeight="1" thickBot="1" x14ac:dyDescent="1.1499999999999999">
      <c r="B72" s="53" t="s">
        <v>45</v>
      </c>
      <c r="C72" s="54"/>
      <c r="D72" s="54"/>
      <c r="E72" s="54"/>
      <c r="F72" s="54"/>
      <c r="G72" s="54"/>
      <c r="H72" s="54"/>
      <c r="I72" s="54"/>
      <c r="J72" s="54"/>
      <c r="K72" s="54"/>
      <c r="L72" s="54"/>
      <c r="M72" s="54"/>
      <c r="N72" s="55"/>
      <c r="O72" s="56"/>
      <c r="P72" s="68"/>
      <c r="Q72" s="35"/>
      <c r="R72" s="35"/>
    </row>
    <row r="73" spans="2:18" s="51" customFormat="1" ht="174.95" customHeight="1" x14ac:dyDescent="1.1000000000000001"/>
  </sheetData>
  <mergeCells count="82">
    <mergeCell ref="D65:F65"/>
    <mergeCell ref="B66:M66"/>
    <mergeCell ref="B68:N69"/>
    <mergeCell ref="B70:H71"/>
    <mergeCell ref="I70:N71"/>
    <mergeCell ref="B67:M67"/>
    <mergeCell ref="C61:C65"/>
    <mergeCell ref="D61:F61"/>
    <mergeCell ref="D62:F62"/>
    <mergeCell ref="D63:F63"/>
    <mergeCell ref="D64:F64"/>
    <mergeCell ref="C57:C60"/>
    <mergeCell ref="D57:F57"/>
    <mergeCell ref="D58:F58"/>
    <mergeCell ref="D59:F59"/>
    <mergeCell ref="D60:F60"/>
    <mergeCell ref="C49:C51"/>
    <mergeCell ref="D49:F49"/>
    <mergeCell ref="D50:F50"/>
    <mergeCell ref="D51:F51"/>
    <mergeCell ref="C52:C56"/>
    <mergeCell ref="D52:F52"/>
    <mergeCell ref="D53:F53"/>
    <mergeCell ref="D54:F54"/>
    <mergeCell ref="D55:F55"/>
    <mergeCell ref="D56:F56"/>
    <mergeCell ref="C41:C44"/>
    <mergeCell ref="D41:F41"/>
    <mergeCell ref="D42:F42"/>
    <mergeCell ref="D43:F43"/>
    <mergeCell ref="D44:F44"/>
    <mergeCell ref="C45:C48"/>
    <mergeCell ref="D45:F45"/>
    <mergeCell ref="D46:F46"/>
    <mergeCell ref="D47:F47"/>
    <mergeCell ref="D48:F48"/>
    <mergeCell ref="D36:F36"/>
    <mergeCell ref="C37:C40"/>
    <mergeCell ref="D37:F37"/>
    <mergeCell ref="D38:F38"/>
    <mergeCell ref="D39:F39"/>
    <mergeCell ref="D40:F40"/>
    <mergeCell ref="C32:C36"/>
    <mergeCell ref="D32:F32"/>
    <mergeCell ref="D33:F33"/>
    <mergeCell ref="D34:F34"/>
    <mergeCell ref="D35:F35"/>
    <mergeCell ref="C27:F27"/>
    <mergeCell ref="C28:F28"/>
    <mergeCell ref="C29:F29"/>
    <mergeCell ref="C30:F30"/>
    <mergeCell ref="C31:F31"/>
    <mergeCell ref="D22:F22"/>
    <mergeCell ref="C23:C26"/>
    <mergeCell ref="D23:F23"/>
    <mergeCell ref="D24:F24"/>
    <mergeCell ref="D25:F25"/>
    <mergeCell ref="D26:F26"/>
    <mergeCell ref="C18:C22"/>
    <mergeCell ref="D18:F18"/>
    <mergeCell ref="D19:F19"/>
    <mergeCell ref="D20:F20"/>
    <mergeCell ref="D21:F21"/>
    <mergeCell ref="C14:C17"/>
    <mergeCell ref="D14:F14"/>
    <mergeCell ref="D15:F15"/>
    <mergeCell ref="D16:F16"/>
    <mergeCell ref="D17:F17"/>
    <mergeCell ref="C7:C13"/>
    <mergeCell ref="D7:F7"/>
    <mergeCell ref="D8:F8"/>
    <mergeCell ref="D9:F9"/>
    <mergeCell ref="D10:F10"/>
    <mergeCell ref="D11:F11"/>
    <mergeCell ref="D12:F12"/>
    <mergeCell ref="D13:F13"/>
    <mergeCell ref="C6:G6"/>
    <mergeCell ref="B2:F3"/>
    <mergeCell ref="G2:K3"/>
    <mergeCell ref="L2:N3"/>
    <mergeCell ref="B4:N4"/>
    <mergeCell ref="B5:N5"/>
  </mergeCells>
  <printOptions horizontalCentered="1"/>
  <pageMargins left="0.25" right="0.25" top="1" bottom="1" header="0.5" footer="0.255"/>
  <pageSetup paperSize="9" scale="10" orientation="portrait" r:id="rId1"/>
  <rowBreaks count="1" manualBreakCount="1">
    <brk id="36" max="14" man="1"/>
  </rowBreaks>
  <drawing r:id="rId2"/>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9" tint="-0.499984740745262"/>
    <pageSetUpPr fitToPage="1"/>
  </sheetPr>
  <dimension ref="A1:AG35"/>
  <sheetViews>
    <sheetView rightToLeft="1" view="pageBreakPreview"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5" max="15" width="16.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886</v>
      </c>
      <c r="G11" s="332"/>
      <c r="H11" s="332"/>
      <c r="I11" s="333"/>
      <c r="J11" s="331" t="s">
        <v>896</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824</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891</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9.75" customHeight="1" thickBot="1" x14ac:dyDescent="0.3">
      <c r="B27" s="398"/>
      <c r="C27" s="401"/>
      <c r="D27" s="402"/>
      <c r="E27" s="401"/>
      <c r="F27" s="402"/>
      <c r="G27" s="402"/>
      <c r="H27" s="404"/>
      <c r="I27" s="401"/>
      <c r="J27" s="404"/>
      <c r="K27" s="401"/>
      <c r="L27" s="402"/>
      <c r="M27" s="404"/>
    </row>
    <row r="28" spans="2:15" ht="36" customHeight="1" x14ac:dyDescent="0.25">
      <c r="B28" s="405">
        <v>17</v>
      </c>
      <c r="C28" s="312">
        <v>641903107</v>
      </c>
      <c r="D28" s="313"/>
      <c r="E28" s="322" t="s">
        <v>826</v>
      </c>
      <c r="F28" s="323"/>
      <c r="G28" s="323"/>
      <c r="H28" s="324"/>
      <c r="I28" s="318" t="s">
        <v>890</v>
      </c>
      <c r="J28" s="319"/>
      <c r="K28" s="322" t="s">
        <v>16</v>
      </c>
      <c r="L28" s="323"/>
      <c r="M28" s="324"/>
    </row>
    <row r="29" spans="2:15" ht="45" customHeight="1" thickBot="1" x14ac:dyDescent="0.3">
      <c r="B29" s="406"/>
      <c r="C29" s="314"/>
      <c r="D29" s="315"/>
      <c r="E29" s="328"/>
      <c r="F29" s="329"/>
      <c r="G29" s="329"/>
      <c r="H29" s="330"/>
      <c r="I29" s="320"/>
      <c r="J29" s="321"/>
      <c r="K29" s="328"/>
      <c r="L29" s="329"/>
      <c r="M29" s="330"/>
      <c r="O29" s="147">
        <f>'المان PNT-G-050'!$N$100</f>
        <v>1258.9999999999995</v>
      </c>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20" customFormat="1" ht="25.5" customHeight="1" thickBot="1" x14ac:dyDescent="0.3">
      <c r="A35" s="21"/>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1140737"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140737" r:id="rId4"/>
      </mc:Fallback>
    </mc:AlternateContent>
  </oleObjects>
  <mc:AlternateContent xmlns:mc="http://schemas.openxmlformats.org/markup-compatibility/2006">
    <mc:Choice Requires="x14">
      <controls>
        <mc:AlternateContent xmlns:mc="http://schemas.openxmlformats.org/markup-compatibility/2006">
          <mc:Choice Requires="x14">
            <control shapeId="1140738"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1140739"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1140740"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1140741"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1140742"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9" tint="-0.249977111117893"/>
  </sheetPr>
  <dimension ref="B1:AU73"/>
  <sheetViews>
    <sheetView rightToLeft="1" view="pageBreakPreview" zoomScale="20" zoomScaleNormal="100" zoomScaleSheetLayoutView="20" workbookViewId="0">
      <selection activeCell="B4" sqref="B4:N4"/>
    </sheetView>
  </sheetViews>
  <sheetFormatPr defaultRowHeight="23.25" x14ac:dyDescent="0.35"/>
  <cols>
    <col min="2" max="2" width="25.7109375" customWidth="1"/>
    <col min="3" max="3" width="32" customWidth="1"/>
    <col min="4" max="4" width="20.42578125" customWidth="1"/>
    <col min="5" max="5" width="44.5703125"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883</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59.5" customHeight="1" thickBot="1" x14ac:dyDescent="0.3">
      <c r="B4" s="522" t="s">
        <v>823</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03.25" customHeight="1" thickBot="1" x14ac:dyDescent="1.1499999999999999">
      <c r="B6" s="158" t="s">
        <v>9</v>
      </c>
      <c r="C6" s="434" t="s">
        <v>11</v>
      </c>
      <c r="D6" s="435"/>
      <c r="E6" s="435"/>
      <c r="F6" s="435"/>
      <c r="G6" s="436"/>
      <c r="H6" s="158" t="s">
        <v>122</v>
      </c>
      <c r="I6" s="158" t="s">
        <v>23</v>
      </c>
      <c r="J6" s="158" t="s">
        <v>24</v>
      </c>
      <c r="K6" s="158" t="s">
        <v>121</v>
      </c>
      <c r="L6" s="158" t="s">
        <v>183</v>
      </c>
      <c r="M6" s="158" t="s">
        <v>181</v>
      </c>
      <c r="N6" s="158" t="s">
        <v>124</v>
      </c>
    </row>
    <row r="7" spans="2:47" s="36" customFormat="1" ht="200.1" customHeight="1" thickBot="1" x14ac:dyDescent="1.1000000000000001">
      <c r="B7" s="67">
        <v>1</v>
      </c>
      <c r="C7" s="564" t="s">
        <v>844</v>
      </c>
      <c r="D7" s="561" t="s">
        <v>127</v>
      </c>
      <c r="E7" s="561"/>
      <c r="F7" s="561"/>
      <c r="G7" s="157" t="s">
        <v>27</v>
      </c>
      <c r="H7" s="157">
        <v>1.8280000000000001</v>
      </c>
      <c r="I7" s="38">
        <v>2</v>
      </c>
      <c r="J7" s="154">
        <v>5180</v>
      </c>
      <c r="K7" s="154">
        <v>5180</v>
      </c>
      <c r="L7" s="46">
        <v>0</v>
      </c>
      <c r="M7" s="40">
        <f t="shared" ref="M7:M26" si="0">K7*H7/1000</f>
        <v>9.4690400000000015</v>
      </c>
      <c r="N7" s="88">
        <f t="shared" ref="N7:N65" si="1">ROUND(M7*I7-I7*L7,1)</f>
        <v>18.899999999999999</v>
      </c>
    </row>
    <row r="8" spans="2:47" s="36" customFormat="1" ht="200.1" customHeight="1" thickBot="1" x14ac:dyDescent="1.1000000000000001">
      <c r="B8" s="42">
        <v>2</v>
      </c>
      <c r="C8" s="564"/>
      <c r="D8" s="561" t="s">
        <v>845</v>
      </c>
      <c r="E8" s="561"/>
      <c r="F8" s="561"/>
      <c r="G8" s="157" t="s">
        <v>35</v>
      </c>
      <c r="H8" s="157">
        <v>0.94399999999999995</v>
      </c>
      <c r="I8" s="157">
        <v>1</v>
      </c>
      <c r="J8" s="154">
        <v>2408</v>
      </c>
      <c r="K8" s="154">
        <v>2245</v>
      </c>
      <c r="L8" s="46">
        <v>0</v>
      </c>
      <c r="M8" s="40">
        <f t="shared" si="0"/>
        <v>2.1192799999999998</v>
      </c>
      <c r="N8" s="88">
        <f t="shared" si="1"/>
        <v>2.1</v>
      </c>
    </row>
    <row r="9" spans="2:47" s="36" customFormat="1" ht="200.1" customHeight="1" thickBot="1" x14ac:dyDescent="1.1000000000000001">
      <c r="B9" s="67">
        <v>3</v>
      </c>
      <c r="C9" s="564"/>
      <c r="D9" s="561" t="s">
        <v>846</v>
      </c>
      <c r="E9" s="561"/>
      <c r="F9" s="561"/>
      <c r="G9" s="157" t="s">
        <v>35</v>
      </c>
      <c r="H9" s="157">
        <v>0.94399999999999995</v>
      </c>
      <c r="I9" s="157">
        <v>1</v>
      </c>
      <c r="J9" s="154">
        <v>2383</v>
      </c>
      <c r="K9" s="154">
        <v>2238</v>
      </c>
      <c r="L9" s="46">
        <v>0</v>
      </c>
      <c r="M9" s="40">
        <f t="shared" si="0"/>
        <v>2.1126719999999999</v>
      </c>
      <c r="N9" s="88">
        <f t="shared" si="1"/>
        <v>2.1</v>
      </c>
    </row>
    <row r="10" spans="2:47" s="36" customFormat="1" ht="200.1" customHeight="1" thickBot="1" x14ac:dyDescent="1.1000000000000001">
      <c r="B10" s="67">
        <v>4</v>
      </c>
      <c r="C10" s="564"/>
      <c r="D10" s="561" t="s">
        <v>847</v>
      </c>
      <c r="E10" s="561"/>
      <c r="F10" s="561"/>
      <c r="G10" s="157" t="s">
        <v>35</v>
      </c>
      <c r="H10" s="157">
        <v>0.94399999999999995</v>
      </c>
      <c r="I10" s="157">
        <v>1</v>
      </c>
      <c r="J10" s="154">
        <v>1510</v>
      </c>
      <c r="K10" s="154">
        <v>1510</v>
      </c>
      <c r="L10" s="46">
        <v>0</v>
      </c>
      <c r="M10" s="40">
        <f t="shared" si="0"/>
        <v>1.4254399999999998</v>
      </c>
      <c r="N10" s="88">
        <f t="shared" si="1"/>
        <v>1.4</v>
      </c>
    </row>
    <row r="11" spans="2:47" s="36" customFormat="1" ht="200.1" customHeight="1" thickBot="1" x14ac:dyDescent="1.1000000000000001">
      <c r="B11" s="42">
        <v>5</v>
      </c>
      <c r="C11" s="564"/>
      <c r="D11" s="561" t="s">
        <v>848</v>
      </c>
      <c r="E11" s="561"/>
      <c r="F11" s="561"/>
      <c r="G11" s="157" t="s">
        <v>29</v>
      </c>
      <c r="H11" s="157">
        <v>1.284</v>
      </c>
      <c r="I11" s="157">
        <v>1</v>
      </c>
      <c r="J11" s="154">
        <v>1510</v>
      </c>
      <c r="K11" s="154">
        <v>1510</v>
      </c>
      <c r="L11" s="46">
        <v>0</v>
      </c>
      <c r="M11" s="40">
        <f t="shared" si="0"/>
        <v>1.9388400000000001</v>
      </c>
      <c r="N11" s="88">
        <f t="shared" si="1"/>
        <v>1.9</v>
      </c>
    </row>
    <row r="12" spans="2:47" s="36" customFormat="1" ht="200.1" customHeight="1" thickBot="1" x14ac:dyDescent="1.1000000000000001">
      <c r="B12" s="67">
        <v>6</v>
      </c>
      <c r="C12" s="564"/>
      <c r="D12" s="561" t="s">
        <v>849</v>
      </c>
      <c r="E12" s="561"/>
      <c r="F12" s="561"/>
      <c r="G12" s="157" t="s">
        <v>35</v>
      </c>
      <c r="H12" s="157">
        <v>0.94399999999999995</v>
      </c>
      <c r="I12" s="157">
        <v>1</v>
      </c>
      <c r="J12" s="154">
        <v>1110</v>
      </c>
      <c r="K12" s="154">
        <v>1045</v>
      </c>
      <c r="L12" s="46">
        <v>0</v>
      </c>
      <c r="M12" s="40">
        <f t="shared" si="0"/>
        <v>0.98647999999999991</v>
      </c>
      <c r="N12" s="88">
        <f t="shared" si="1"/>
        <v>1</v>
      </c>
    </row>
    <row r="13" spans="2:47" s="36" customFormat="1" ht="200.1" customHeight="1" thickBot="1" x14ac:dyDescent="1.1000000000000001">
      <c r="B13" s="67">
        <v>7</v>
      </c>
      <c r="C13" s="564"/>
      <c r="D13" s="561" t="s">
        <v>850</v>
      </c>
      <c r="E13" s="561"/>
      <c r="F13" s="561"/>
      <c r="G13" s="157" t="s">
        <v>35</v>
      </c>
      <c r="H13" s="157">
        <v>0.94399999999999995</v>
      </c>
      <c r="I13" s="157">
        <v>1</v>
      </c>
      <c r="J13" s="154">
        <v>1129</v>
      </c>
      <c r="K13" s="154">
        <v>1052</v>
      </c>
      <c r="L13" s="46">
        <v>0</v>
      </c>
      <c r="M13" s="40">
        <f t="shared" si="0"/>
        <v>0.99308799999999997</v>
      </c>
      <c r="N13" s="88">
        <f t="shared" si="1"/>
        <v>1</v>
      </c>
    </row>
    <row r="14" spans="2:47" s="36" customFormat="1" ht="200.1" customHeight="1" thickBot="1" x14ac:dyDescent="1.1000000000000001">
      <c r="B14" s="42">
        <v>8</v>
      </c>
      <c r="C14" s="564" t="s">
        <v>851</v>
      </c>
      <c r="D14" s="561" t="s">
        <v>127</v>
      </c>
      <c r="E14" s="561"/>
      <c r="F14" s="561"/>
      <c r="G14" s="157" t="s">
        <v>27</v>
      </c>
      <c r="H14" s="157">
        <v>1.8280000000000001</v>
      </c>
      <c r="I14" s="38">
        <v>2</v>
      </c>
      <c r="J14" s="154">
        <v>6000</v>
      </c>
      <c r="K14" s="154">
        <v>6000</v>
      </c>
      <c r="L14" s="46">
        <v>0</v>
      </c>
      <c r="M14" s="40">
        <f t="shared" si="0"/>
        <v>10.968</v>
      </c>
      <c r="N14" s="88">
        <f t="shared" si="1"/>
        <v>21.9</v>
      </c>
    </row>
    <row r="15" spans="2:47" s="36" customFormat="1" ht="200.1" customHeight="1" thickBot="1" x14ac:dyDescent="1.1000000000000001">
      <c r="B15" s="67">
        <v>9</v>
      </c>
      <c r="C15" s="564"/>
      <c r="D15" s="561" t="s">
        <v>846</v>
      </c>
      <c r="E15" s="561"/>
      <c r="F15" s="561"/>
      <c r="G15" s="157" t="s">
        <v>35</v>
      </c>
      <c r="H15" s="157">
        <v>0.94399999999999995</v>
      </c>
      <c r="I15" s="157">
        <v>2</v>
      </c>
      <c r="J15" s="154">
        <v>2383</v>
      </c>
      <c r="K15" s="154">
        <v>2238</v>
      </c>
      <c r="L15" s="46">
        <v>0</v>
      </c>
      <c r="M15" s="40">
        <f t="shared" si="0"/>
        <v>2.1126719999999999</v>
      </c>
      <c r="N15" s="88">
        <f t="shared" si="1"/>
        <v>4.2</v>
      </c>
    </row>
    <row r="16" spans="2:47" s="36" customFormat="1" ht="200.1" customHeight="1" thickBot="1" x14ac:dyDescent="1.1000000000000001">
      <c r="B16" s="67">
        <v>10</v>
      </c>
      <c r="C16" s="564"/>
      <c r="D16" s="561" t="s">
        <v>847</v>
      </c>
      <c r="E16" s="561"/>
      <c r="F16" s="561"/>
      <c r="G16" s="157" t="s">
        <v>35</v>
      </c>
      <c r="H16" s="157">
        <v>0.94399999999999995</v>
      </c>
      <c r="I16" s="157">
        <v>2</v>
      </c>
      <c r="J16" s="154">
        <v>1510</v>
      </c>
      <c r="K16" s="154">
        <v>1510</v>
      </c>
      <c r="L16" s="46">
        <v>0</v>
      </c>
      <c r="M16" s="40">
        <f t="shared" si="0"/>
        <v>1.4254399999999998</v>
      </c>
      <c r="N16" s="88">
        <f t="shared" si="1"/>
        <v>2.9</v>
      </c>
    </row>
    <row r="17" spans="2:18" s="36" customFormat="1" ht="200.1" customHeight="1" thickBot="1" x14ac:dyDescent="1.1000000000000001">
      <c r="B17" s="42">
        <v>11</v>
      </c>
      <c r="C17" s="564"/>
      <c r="D17" s="561" t="s">
        <v>848</v>
      </c>
      <c r="E17" s="561"/>
      <c r="F17" s="561"/>
      <c r="G17" s="157" t="s">
        <v>29</v>
      </c>
      <c r="H17" s="157">
        <v>1.284</v>
      </c>
      <c r="I17" s="157">
        <v>1</v>
      </c>
      <c r="J17" s="154">
        <v>1510</v>
      </c>
      <c r="K17" s="154">
        <v>1510</v>
      </c>
      <c r="L17" s="46">
        <v>0</v>
      </c>
      <c r="M17" s="40">
        <f t="shared" si="0"/>
        <v>1.9388400000000001</v>
      </c>
      <c r="N17" s="88">
        <f t="shared" si="1"/>
        <v>1.9</v>
      </c>
    </row>
    <row r="18" spans="2:18" s="36" customFormat="1" ht="200.1" customHeight="1" thickBot="1" x14ac:dyDescent="1.1000000000000001">
      <c r="B18" s="67">
        <v>12</v>
      </c>
      <c r="C18" s="555" t="s">
        <v>852</v>
      </c>
      <c r="D18" s="561" t="s">
        <v>127</v>
      </c>
      <c r="E18" s="561"/>
      <c r="F18" s="561"/>
      <c r="G18" s="157" t="s">
        <v>27</v>
      </c>
      <c r="H18" s="157">
        <v>1.8280000000000001</v>
      </c>
      <c r="I18" s="38">
        <v>2</v>
      </c>
      <c r="J18" s="154">
        <v>5600</v>
      </c>
      <c r="K18" s="154">
        <v>5600</v>
      </c>
      <c r="L18" s="46">
        <v>0</v>
      </c>
      <c r="M18" s="40">
        <f>K18*H18/1000</f>
        <v>10.236800000000001</v>
      </c>
      <c r="N18" s="88">
        <f t="shared" si="1"/>
        <v>20.5</v>
      </c>
    </row>
    <row r="19" spans="2:18" s="36" customFormat="1" ht="200.1" customHeight="1" thickBot="1" x14ac:dyDescent="1.1000000000000001">
      <c r="B19" s="67">
        <v>13</v>
      </c>
      <c r="C19" s="556"/>
      <c r="D19" s="561" t="s">
        <v>853</v>
      </c>
      <c r="E19" s="561"/>
      <c r="F19" s="561"/>
      <c r="G19" s="157" t="s">
        <v>35</v>
      </c>
      <c r="H19" s="157">
        <v>0.94399999999999995</v>
      </c>
      <c r="I19" s="157">
        <v>1</v>
      </c>
      <c r="J19" s="154">
        <v>2408</v>
      </c>
      <c r="K19" s="154">
        <v>2245</v>
      </c>
      <c r="L19" s="46">
        <v>0</v>
      </c>
      <c r="M19" s="40">
        <f>K19*H19/1000</f>
        <v>2.1192799999999998</v>
      </c>
      <c r="N19" s="88">
        <f t="shared" si="1"/>
        <v>2.1</v>
      </c>
    </row>
    <row r="20" spans="2:18" s="36" customFormat="1" ht="200.1" customHeight="1" thickBot="1" x14ac:dyDescent="1.1000000000000001">
      <c r="B20" s="42">
        <v>14</v>
      </c>
      <c r="C20" s="556"/>
      <c r="D20" s="561" t="s">
        <v>854</v>
      </c>
      <c r="E20" s="561"/>
      <c r="F20" s="561"/>
      <c r="G20" s="157" t="s">
        <v>35</v>
      </c>
      <c r="H20" s="157">
        <v>0.94399999999999995</v>
      </c>
      <c r="I20" s="157">
        <v>1</v>
      </c>
      <c r="J20" s="154">
        <v>2402</v>
      </c>
      <c r="K20" s="154">
        <v>2251</v>
      </c>
      <c r="L20" s="46">
        <v>0</v>
      </c>
      <c r="M20" s="40">
        <f>K20*H20/1000</f>
        <v>2.1249440000000002</v>
      </c>
      <c r="N20" s="88">
        <f t="shared" si="1"/>
        <v>2.1</v>
      </c>
    </row>
    <row r="21" spans="2:18" s="36" customFormat="1" ht="200.1" customHeight="1" thickBot="1" x14ac:dyDescent="1.1000000000000001">
      <c r="B21" s="67">
        <v>15</v>
      </c>
      <c r="C21" s="556"/>
      <c r="D21" s="561" t="s">
        <v>855</v>
      </c>
      <c r="E21" s="561"/>
      <c r="F21" s="561"/>
      <c r="G21" s="157" t="s">
        <v>35</v>
      </c>
      <c r="H21" s="157">
        <v>0.94399999999999995</v>
      </c>
      <c r="I21" s="157">
        <v>1</v>
      </c>
      <c r="J21" s="154">
        <v>1510</v>
      </c>
      <c r="K21" s="154">
        <v>1510</v>
      </c>
      <c r="L21" s="46">
        <v>0</v>
      </c>
      <c r="M21" s="40">
        <f>K21*H21/1000</f>
        <v>1.4254399999999998</v>
      </c>
      <c r="N21" s="88">
        <f t="shared" si="1"/>
        <v>1.4</v>
      </c>
    </row>
    <row r="22" spans="2:18" s="36" customFormat="1" ht="200.1" customHeight="1" thickBot="1" x14ac:dyDescent="1.1000000000000001">
      <c r="B22" s="67">
        <v>16</v>
      </c>
      <c r="C22" s="559"/>
      <c r="D22" s="561" t="s">
        <v>856</v>
      </c>
      <c r="E22" s="561"/>
      <c r="F22" s="561"/>
      <c r="G22" s="157" t="s">
        <v>29</v>
      </c>
      <c r="H22" s="157">
        <v>1.284</v>
      </c>
      <c r="I22" s="157">
        <v>1</v>
      </c>
      <c r="J22" s="154">
        <v>1510</v>
      </c>
      <c r="K22" s="154">
        <v>1510</v>
      </c>
      <c r="L22" s="46">
        <v>0</v>
      </c>
      <c r="M22" s="40">
        <f>K22*H22/1000</f>
        <v>1.9388400000000001</v>
      </c>
      <c r="N22" s="88">
        <f t="shared" si="1"/>
        <v>1.9</v>
      </c>
    </row>
    <row r="23" spans="2:18" s="36" customFormat="1" ht="200.1" customHeight="1" thickBot="1" x14ac:dyDescent="1.1000000000000001">
      <c r="B23" s="42">
        <v>17</v>
      </c>
      <c r="C23" s="555" t="s">
        <v>857</v>
      </c>
      <c r="D23" s="492" t="s">
        <v>191</v>
      </c>
      <c r="E23" s="493"/>
      <c r="F23" s="493"/>
      <c r="G23" s="157" t="s">
        <v>100</v>
      </c>
      <c r="H23" s="45">
        <v>2.19</v>
      </c>
      <c r="I23" s="69">
        <v>2</v>
      </c>
      <c r="J23" s="70">
        <v>5486</v>
      </c>
      <c r="K23" s="70">
        <v>5486</v>
      </c>
      <c r="L23" s="46">
        <v>0</v>
      </c>
      <c r="M23" s="40">
        <f t="shared" si="0"/>
        <v>12.014340000000001</v>
      </c>
      <c r="N23" s="88">
        <f t="shared" si="1"/>
        <v>24</v>
      </c>
    </row>
    <row r="24" spans="2:18" s="36" customFormat="1" ht="200.1" customHeight="1" thickBot="1" x14ac:dyDescent="1.1000000000000001">
      <c r="B24" s="67">
        <v>18</v>
      </c>
      <c r="C24" s="556"/>
      <c r="D24" s="492" t="s">
        <v>692</v>
      </c>
      <c r="E24" s="493"/>
      <c r="F24" s="493"/>
      <c r="G24" s="157" t="s">
        <v>29</v>
      </c>
      <c r="H24" s="45">
        <v>1.284</v>
      </c>
      <c r="I24" s="72">
        <v>1</v>
      </c>
      <c r="J24" s="70">
        <v>1814</v>
      </c>
      <c r="K24" s="70">
        <v>1814</v>
      </c>
      <c r="L24" s="46">
        <v>0</v>
      </c>
      <c r="M24" s="40">
        <f t="shared" si="0"/>
        <v>2.3291759999999999</v>
      </c>
      <c r="N24" s="88">
        <f t="shared" si="1"/>
        <v>2.2999999999999998</v>
      </c>
    </row>
    <row r="25" spans="2:18" s="36" customFormat="1" ht="200.1" customHeight="1" thickBot="1" x14ac:dyDescent="1.1000000000000001">
      <c r="B25" s="67">
        <v>19</v>
      </c>
      <c r="C25" s="556"/>
      <c r="D25" s="492" t="s">
        <v>858</v>
      </c>
      <c r="E25" s="493"/>
      <c r="F25" s="493"/>
      <c r="G25" s="157" t="s">
        <v>97</v>
      </c>
      <c r="H25" s="45">
        <v>0.93400000000000005</v>
      </c>
      <c r="I25" s="72">
        <v>1</v>
      </c>
      <c r="J25" s="70">
        <v>1794</v>
      </c>
      <c r="K25" s="70">
        <v>1794</v>
      </c>
      <c r="L25" s="46">
        <v>0</v>
      </c>
      <c r="M25" s="40">
        <f t="shared" si="0"/>
        <v>1.6755960000000001</v>
      </c>
      <c r="N25" s="88">
        <f t="shared" si="1"/>
        <v>1.7</v>
      </c>
    </row>
    <row r="26" spans="2:18" s="36" customFormat="1" ht="200.1" customHeight="1" thickBot="1" x14ac:dyDescent="1.1000000000000001">
      <c r="B26" s="42">
        <v>20</v>
      </c>
      <c r="C26" s="556"/>
      <c r="D26" s="492" t="s">
        <v>859</v>
      </c>
      <c r="E26" s="493"/>
      <c r="F26" s="493"/>
      <c r="G26" s="157" t="s">
        <v>97</v>
      </c>
      <c r="H26" s="45">
        <v>0.93400000000000005</v>
      </c>
      <c r="I26" s="72">
        <v>2</v>
      </c>
      <c r="J26" s="70">
        <v>3124</v>
      </c>
      <c r="K26" s="70">
        <v>2987</v>
      </c>
      <c r="L26" s="46">
        <v>0</v>
      </c>
      <c r="M26" s="40">
        <f t="shared" si="0"/>
        <v>2.7898580000000002</v>
      </c>
      <c r="N26" s="88">
        <f t="shared" si="1"/>
        <v>5.6</v>
      </c>
    </row>
    <row r="27" spans="2:18" s="36" customFormat="1" ht="162" customHeight="1" thickBot="1" x14ac:dyDescent="1.1000000000000001">
      <c r="B27" s="67">
        <v>21</v>
      </c>
      <c r="C27" s="492" t="s">
        <v>860</v>
      </c>
      <c r="D27" s="493"/>
      <c r="E27" s="493"/>
      <c r="F27" s="494"/>
      <c r="G27" s="157" t="s">
        <v>27</v>
      </c>
      <c r="H27" s="157">
        <v>1.8280000000000001</v>
      </c>
      <c r="I27" s="72">
        <v>12</v>
      </c>
      <c r="J27" s="70">
        <v>3227</v>
      </c>
      <c r="K27" s="70">
        <v>3227</v>
      </c>
      <c r="L27" s="46">
        <v>0</v>
      </c>
      <c r="M27" s="40">
        <f>K27*H27/1000</f>
        <v>5.8989560000000001</v>
      </c>
      <c r="N27" s="88">
        <f t="shared" si="1"/>
        <v>70.8</v>
      </c>
      <c r="R27" s="36">
        <f t="shared" ref="R27:R31" si="2">M27*I27</f>
        <v>70.787472000000008</v>
      </c>
    </row>
    <row r="28" spans="2:18" s="96" customFormat="1" ht="139.5" customHeight="1" thickBot="1" x14ac:dyDescent="1.3">
      <c r="B28" s="67">
        <v>22</v>
      </c>
      <c r="C28" s="492" t="s">
        <v>792</v>
      </c>
      <c r="D28" s="493"/>
      <c r="E28" s="493"/>
      <c r="F28" s="494"/>
      <c r="G28" s="156" t="s">
        <v>76</v>
      </c>
      <c r="H28" s="102">
        <v>1.22</v>
      </c>
      <c r="I28" s="101">
        <v>4</v>
      </c>
      <c r="J28" s="100">
        <v>3400</v>
      </c>
      <c r="K28" s="100">
        <v>3400</v>
      </c>
      <c r="L28" s="46">
        <v>0</v>
      </c>
      <c r="M28" s="40">
        <f>K28*H28/1000</f>
        <v>4.1479999999999997</v>
      </c>
      <c r="N28" s="88">
        <f t="shared" si="1"/>
        <v>16.600000000000001</v>
      </c>
      <c r="R28" s="36">
        <f t="shared" si="2"/>
        <v>16.591999999999999</v>
      </c>
    </row>
    <row r="29" spans="2:18" s="96" customFormat="1" ht="188.25" customHeight="1" thickBot="1" x14ac:dyDescent="1.3">
      <c r="B29" s="42">
        <v>23</v>
      </c>
      <c r="C29" s="574" t="s">
        <v>159</v>
      </c>
      <c r="D29" s="575"/>
      <c r="E29" s="575"/>
      <c r="F29" s="576"/>
      <c r="G29" s="156" t="s">
        <v>861</v>
      </c>
      <c r="H29" s="102">
        <v>0.86099999999999999</v>
      </c>
      <c r="I29" s="101">
        <v>12</v>
      </c>
      <c r="J29" s="159" t="s">
        <v>514</v>
      </c>
      <c r="K29" s="159" t="s">
        <v>514</v>
      </c>
      <c r="L29" s="46">
        <v>0</v>
      </c>
      <c r="M29" s="49">
        <f>H29</f>
        <v>0.86099999999999999</v>
      </c>
      <c r="N29" s="88">
        <f t="shared" si="1"/>
        <v>10.3</v>
      </c>
      <c r="R29" s="36">
        <f t="shared" si="2"/>
        <v>10.332000000000001</v>
      </c>
    </row>
    <row r="30" spans="2:18" s="36" customFormat="1" ht="158.25" customHeight="1" thickBot="1" x14ac:dyDescent="1.1000000000000001">
      <c r="B30" s="67">
        <v>24</v>
      </c>
      <c r="C30" s="488" t="s">
        <v>862</v>
      </c>
      <c r="D30" s="489"/>
      <c r="E30" s="489"/>
      <c r="F30" s="490"/>
      <c r="G30" s="156" t="s">
        <v>76</v>
      </c>
      <c r="H30" s="102">
        <v>1.22</v>
      </c>
      <c r="I30" s="72">
        <v>1</v>
      </c>
      <c r="J30" s="70">
        <v>5118</v>
      </c>
      <c r="K30" s="70">
        <v>5118</v>
      </c>
      <c r="L30" s="46">
        <v>0</v>
      </c>
      <c r="M30" s="40">
        <f t="shared" ref="M30:M65" si="3">K30*H30/1000</f>
        <v>6.2439600000000004</v>
      </c>
      <c r="N30" s="88">
        <f t="shared" si="1"/>
        <v>6.2</v>
      </c>
      <c r="R30" s="36">
        <f t="shared" si="2"/>
        <v>6.2439600000000004</v>
      </c>
    </row>
    <row r="31" spans="2:18" s="96" customFormat="1" ht="162" customHeight="1" thickBot="1" x14ac:dyDescent="1.3">
      <c r="B31" s="67">
        <v>25</v>
      </c>
      <c r="C31" s="488" t="s">
        <v>863</v>
      </c>
      <c r="D31" s="489"/>
      <c r="E31" s="489"/>
      <c r="F31" s="490"/>
      <c r="G31" s="156" t="s">
        <v>76</v>
      </c>
      <c r="H31" s="102">
        <v>1.22</v>
      </c>
      <c r="I31" s="101">
        <v>1</v>
      </c>
      <c r="J31" s="100">
        <v>3909</v>
      </c>
      <c r="K31" s="100">
        <v>3847</v>
      </c>
      <c r="L31" s="46">
        <v>0</v>
      </c>
      <c r="M31" s="40">
        <f t="shared" si="3"/>
        <v>4.6933400000000001</v>
      </c>
      <c r="N31" s="88">
        <f t="shared" si="1"/>
        <v>4.7</v>
      </c>
      <c r="R31" s="36">
        <f t="shared" si="2"/>
        <v>4.6933400000000001</v>
      </c>
    </row>
    <row r="32" spans="2:18" s="36" customFormat="1" ht="200.1" customHeight="1" thickBot="1" x14ac:dyDescent="1.1000000000000001">
      <c r="B32" s="42">
        <v>26</v>
      </c>
      <c r="C32" s="564" t="s">
        <v>864</v>
      </c>
      <c r="D32" s="561" t="s">
        <v>127</v>
      </c>
      <c r="E32" s="561"/>
      <c r="F32" s="561"/>
      <c r="G32" s="157" t="s">
        <v>27</v>
      </c>
      <c r="H32" s="157">
        <v>1.8280000000000001</v>
      </c>
      <c r="I32" s="38">
        <v>2</v>
      </c>
      <c r="J32" s="154">
        <v>5564</v>
      </c>
      <c r="K32" s="154">
        <v>5564</v>
      </c>
      <c r="L32" s="46">
        <v>0</v>
      </c>
      <c r="M32" s="40">
        <f t="shared" si="3"/>
        <v>10.170992</v>
      </c>
      <c r="N32" s="88">
        <f t="shared" si="1"/>
        <v>20.3</v>
      </c>
    </row>
    <row r="33" spans="2:14" s="36" customFormat="1" ht="200.1" customHeight="1" thickBot="1" x14ac:dyDescent="1.1000000000000001">
      <c r="B33" s="67">
        <v>27</v>
      </c>
      <c r="C33" s="564"/>
      <c r="D33" s="561" t="s">
        <v>845</v>
      </c>
      <c r="E33" s="561"/>
      <c r="F33" s="561"/>
      <c r="G33" s="157" t="s">
        <v>35</v>
      </c>
      <c r="H33" s="157">
        <v>0.94399999999999995</v>
      </c>
      <c r="I33" s="157">
        <v>1</v>
      </c>
      <c r="J33" s="154">
        <v>2408</v>
      </c>
      <c r="K33" s="154">
        <v>2245</v>
      </c>
      <c r="L33" s="46">
        <v>0</v>
      </c>
      <c r="M33" s="40">
        <f t="shared" si="3"/>
        <v>2.1192799999999998</v>
      </c>
      <c r="N33" s="88">
        <f t="shared" si="1"/>
        <v>2.1</v>
      </c>
    </row>
    <row r="34" spans="2:14" s="36" customFormat="1" ht="200.1" customHeight="1" thickBot="1" x14ac:dyDescent="1.1000000000000001">
      <c r="B34" s="67">
        <v>28</v>
      </c>
      <c r="C34" s="564"/>
      <c r="D34" s="561" t="s">
        <v>846</v>
      </c>
      <c r="E34" s="561"/>
      <c r="F34" s="561"/>
      <c r="G34" s="157" t="s">
        <v>35</v>
      </c>
      <c r="H34" s="157">
        <v>0.94399999999999995</v>
      </c>
      <c r="I34" s="157">
        <v>1</v>
      </c>
      <c r="J34" s="154">
        <v>2383</v>
      </c>
      <c r="K34" s="154">
        <v>2238</v>
      </c>
      <c r="L34" s="46">
        <v>0</v>
      </c>
      <c r="M34" s="40">
        <f t="shared" si="3"/>
        <v>2.1126719999999999</v>
      </c>
      <c r="N34" s="88">
        <f t="shared" si="1"/>
        <v>2.1</v>
      </c>
    </row>
    <row r="35" spans="2:14" s="36" customFormat="1" ht="200.1" customHeight="1" thickBot="1" x14ac:dyDescent="1.1000000000000001">
      <c r="B35" s="42">
        <v>29</v>
      </c>
      <c r="C35" s="564"/>
      <c r="D35" s="561" t="s">
        <v>847</v>
      </c>
      <c r="E35" s="561"/>
      <c r="F35" s="561"/>
      <c r="G35" s="157" t="s">
        <v>35</v>
      </c>
      <c r="H35" s="157">
        <v>0.94399999999999995</v>
      </c>
      <c r="I35" s="157">
        <v>1</v>
      </c>
      <c r="J35" s="154">
        <v>1510</v>
      </c>
      <c r="K35" s="154">
        <v>1510</v>
      </c>
      <c r="L35" s="46">
        <v>0</v>
      </c>
      <c r="M35" s="40">
        <f t="shared" si="3"/>
        <v>1.4254399999999998</v>
      </c>
      <c r="N35" s="88">
        <f t="shared" si="1"/>
        <v>1.4</v>
      </c>
    </row>
    <row r="36" spans="2:14" s="36" customFormat="1" ht="200.1" customHeight="1" thickBot="1" x14ac:dyDescent="1.1000000000000001">
      <c r="B36" s="67">
        <v>30</v>
      </c>
      <c r="C36" s="564"/>
      <c r="D36" s="561" t="s">
        <v>848</v>
      </c>
      <c r="E36" s="561"/>
      <c r="F36" s="561"/>
      <c r="G36" s="157" t="s">
        <v>29</v>
      </c>
      <c r="H36" s="157">
        <v>1.284</v>
      </c>
      <c r="I36" s="157">
        <v>1</v>
      </c>
      <c r="J36" s="154">
        <v>1510</v>
      </c>
      <c r="K36" s="154">
        <v>1510</v>
      </c>
      <c r="L36" s="46">
        <v>0</v>
      </c>
      <c r="M36" s="40">
        <f t="shared" si="3"/>
        <v>1.9388400000000001</v>
      </c>
      <c r="N36" s="88">
        <f t="shared" si="1"/>
        <v>1.9</v>
      </c>
    </row>
    <row r="37" spans="2:14" s="36" customFormat="1" ht="200.1" customHeight="1" thickBot="1" x14ac:dyDescent="1.1000000000000001">
      <c r="B37" s="42">
        <v>31</v>
      </c>
      <c r="C37" s="564" t="s">
        <v>865</v>
      </c>
      <c r="D37" s="561" t="s">
        <v>127</v>
      </c>
      <c r="E37" s="561"/>
      <c r="F37" s="561"/>
      <c r="G37" s="157" t="s">
        <v>27</v>
      </c>
      <c r="H37" s="157">
        <v>1.8280000000000001</v>
      </c>
      <c r="I37" s="38">
        <v>2</v>
      </c>
      <c r="J37" s="154">
        <v>6000</v>
      </c>
      <c r="K37" s="154">
        <v>6000</v>
      </c>
      <c r="L37" s="46">
        <v>0</v>
      </c>
      <c r="M37" s="40">
        <f t="shared" si="3"/>
        <v>10.968</v>
      </c>
      <c r="N37" s="88">
        <f t="shared" si="1"/>
        <v>21.9</v>
      </c>
    </row>
    <row r="38" spans="2:14" s="36" customFormat="1" ht="200.1" customHeight="1" thickBot="1" x14ac:dyDescent="1.1000000000000001">
      <c r="B38" s="42">
        <v>32</v>
      </c>
      <c r="C38" s="564"/>
      <c r="D38" s="561" t="s">
        <v>846</v>
      </c>
      <c r="E38" s="561"/>
      <c r="F38" s="561"/>
      <c r="G38" s="157" t="s">
        <v>35</v>
      </c>
      <c r="H38" s="157">
        <v>0.94399999999999995</v>
      </c>
      <c r="I38" s="157">
        <v>2</v>
      </c>
      <c r="J38" s="154">
        <v>2383</v>
      </c>
      <c r="K38" s="154">
        <v>2238</v>
      </c>
      <c r="L38" s="46">
        <v>0</v>
      </c>
      <c r="M38" s="40">
        <f t="shared" si="3"/>
        <v>2.1126719999999999</v>
      </c>
      <c r="N38" s="88">
        <f t="shared" si="1"/>
        <v>4.2</v>
      </c>
    </row>
    <row r="39" spans="2:14" s="36" customFormat="1" ht="200.1" customHeight="1" thickBot="1" x14ac:dyDescent="1.1000000000000001">
      <c r="B39" s="67">
        <v>33</v>
      </c>
      <c r="C39" s="564"/>
      <c r="D39" s="561" t="s">
        <v>847</v>
      </c>
      <c r="E39" s="561"/>
      <c r="F39" s="561"/>
      <c r="G39" s="157" t="s">
        <v>35</v>
      </c>
      <c r="H39" s="157">
        <v>0.94399999999999995</v>
      </c>
      <c r="I39" s="157">
        <v>2</v>
      </c>
      <c r="J39" s="154">
        <v>1510</v>
      </c>
      <c r="K39" s="154">
        <v>1510</v>
      </c>
      <c r="L39" s="46">
        <v>0</v>
      </c>
      <c r="M39" s="40">
        <f t="shared" si="3"/>
        <v>1.4254399999999998</v>
      </c>
      <c r="N39" s="88">
        <f t="shared" si="1"/>
        <v>2.9</v>
      </c>
    </row>
    <row r="40" spans="2:14" s="36" customFormat="1" ht="200.1" customHeight="1" thickBot="1" x14ac:dyDescent="1.1000000000000001">
      <c r="B40" s="67">
        <v>34</v>
      </c>
      <c r="C40" s="564"/>
      <c r="D40" s="561" t="s">
        <v>848</v>
      </c>
      <c r="E40" s="561"/>
      <c r="F40" s="561"/>
      <c r="G40" s="157" t="s">
        <v>29</v>
      </c>
      <c r="H40" s="157">
        <v>1.284</v>
      </c>
      <c r="I40" s="157">
        <v>1</v>
      </c>
      <c r="J40" s="154">
        <v>1510</v>
      </c>
      <c r="K40" s="154">
        <v>1510</v>
      </c>
      <c r="L40" s="46">
        <v>0</v>
      </c>
      <c r="M40" s="40">
        <f t="shared" si="3"/>
        <v>1.9388400000000001</v>
      </c>
      <c r="N40" s="88">
        <f t="shared" si="1"/>
        <v>1.9</v>
      </c>
    </row>
    <row r="41" spans="2:14" s="36" customFormat="1" ht="200.1" customHeight="1" thickBot="1" x14ac:dyDescent="1.1000000000000001">
      <c r="B41" s="42">
        <v>35</v>
      </c>
      <c r="C41" s="564" t="s">
        <v>866</v>
      </c>
      <c r="D41" s="561" t="s">
        <v>127</v>
      </c>
      <c r="E41" s="561"/>
      <c r="F41" s="561"/>
      <c r="G41" s="157" t="s">
        <v>27</v>
      </c>
      <c r="H41" s="157">
        <v>1.8280000000000001</v>
      </c>
      <c r="I41" s="38">
        <v>2</v>
      </c>
      <c r="J41" s="154">
        <v>6000</v>
      </c>
      <c r="K41" s="154">
        <v>6000</v>
      </c>
      <c r="L41" s="46">
        <v>0</v>
      </c>
      <c r="M41" s="40">
        <f t="shared" si="3"/>
        <v>10.968</v>
      </c>
      <c r="N41" s="88">
        <f t="shared" si="1"/>
        <v>21.9</v>
      </c>
    </row>
    <row r="42" spans="2:14" s="36" customFormat="1" ht="200.1" customHeight="1" thickBot="1" x14ac:dyDescent="1.1000000000000001">
      <c r="B42" s="67">
        <v>36</v>
      </c>
      <c r="C42" s="564"/>
      <c r="D42" s="561" t="s">
        <v>846</v>
      </c>
      <c r="E42" s="561"/>
      <c r="F42" s="561"/>
      <c r="G42" s="157" t="s">
        <v>35</v>
      </c>
      <c r="H42" s="157">
        <v>0.94399999999999995</v>
      </c>
      <c r="I42" s="157">
        <v>2</v>
      </c>
      <c r="J42" s="154">
        <v>2383</v>
      </c>
      <c r="K42" s="154">
        <v>2238</v>
      </c>
      <c r="L42" s="46">
        <v>0</v>
      </c>
      <c r="M42" s="40">
        <f t="shared" si="3"/>
        <v>2.1126719999999999</v>
      </c>
      <c r="N42" s="88">
        <f t="shared" si="1"/>
        <v>4.2</v>
      </c>
    </row>
    <row r="43" spans="2:14" s="36" customFormat="1" ht="200.1" customHeight="1" thickBot="1" x14ac:dyDescent="1.1000000000000001">
      <c r="B43" s="67">
        <v>37</v>
      </c>
      <c r="C43" s="564"/>
      <c r="D43" s="561" t="s">
        <v>847</v>
      </c>
      <c r="E43" s="561"/>
      <c r="F43" s="561"/>
      <c r="G43" s="157" t="s">
        <v>35</v>
      </c>
      <c r="H43" s="157">
        <v>0.94399999999999995</v>
      </c>
      <c r="I43" s="157">
        <v>2</v>
      </c>
      <c r="J43" s="154">
        <v>1510</v>
      </c>
      <c r="K43" s="154">
        <v>1510</v>
      </c>
      <c r="L43" s="46">
        <v>0</v>
      </c>
      <c r="M43" s="40">
        <f t="shared" si="3"/>
        <v>1.4254399999999998</v>
      </c>
      <c r="N43" s="88">
        <f t="shared" si="1"/>
        <v>2.9</v>
      </c>
    </row>
    <row r="44" spans="2:14" s="36" customFormat="1" ht="200.1" customHeight="1" thickBot="1" x14ac:dyDescent="1.1000000000000001">
      <c r="B44" s="42">
        <v>38</v>
      </c>
      <c r="C44" s="564"/>
      <c r="D44" s="561" t="s">
        <v>848</v>
      </c>
      <c r="E44" s="561"/>
      <c r="F44" s="561"/>
      <c r="G44" s="157" t="s">
        <v>29</v>
      </c>
      <c r="H44" s="157">
        <v>1.284</v>
      </c>
      <c r="I44" s="157">
        <v>1</v>
      </c>
      <c r="J44" s="154">
        <v>1510</v>
      </c>
      <c r="K44" s="154">
        <v>1510</v>
      </c>
      <c r="L44" s="46">
        <v>0</v>
      </c>
      <c r="M44" s="40">
        <f t="shared" si="3"/>
        <v>1.9388400000000001</v>
      </c>
      <c r="N44" s="88">
        <f t="shared" si="1"/>
        <v>1.9</v>
      </c>
    </row>
    <row r="45" spans="2:14" s="36" customFormat="1" ht="200.1" customHeight="1" thickBot="1" x14ac:dyDescent="1.1000000000000001">
      <c r="B45" s="67">
        <v>39</v>
      </c>
      <c r="C45" s="555" t="s">
        <v>867</v>
      </c>
      <c r="D45" s="492" t="s">
        <v>868</v>
      </c>
      <c r="E45" s="493"/>
      <c r="F45" s="493"/>
      <c r="G45" s="157" t="s">
        <v>76</v>
      </c>
      <c r="H45" s="45">
        <v>1.22</v>
      </c>
      <c r="I45" s="69">
        <v>1</v>
      </c>
      <c r="J45" s="70">
        <v>4586</v>
      </c>
      <c r="K45" s="70">
        <v>4586</v>
      </c>
      <c r="L45" s="46">
        <v>0</v>
      </c>
      <c r="M45" s="40">
        <f t="shared" si="3"/>
        <v>5.5949200000000001</v>
      </c>
      <c r="N45" s="88">
        <f t="shared" si="1"/>
        <v>5.6</v>
      </c>
    </row>
    <row r="46" spans="2:14" s="36" customFormat="1" ht="200.1" customHeight="1" thickBot="1" x14ac:dyDescent="1.1000000000000001">
      <c r="B46" s="67">
        <v>40</v>
      </c>
      <c r="C46" s="556"/>
      <c r="D46" s="492" t="s">
        <v>869</v>
      </c>
      <c r="E46" s="493"/>
      <c r="F46" s="493"/>
      <c r="G46" s="157" t="s">
        <v>76</v>
      </c>
      <c r="H46" s="45">
        <v>1.22</v>
      </c>
      <c r="I46" s="72">
        <v>1</v>
      </c>
      <c r="J46" s="70">
        <v>4586</v>
      </c>
      <c r="K46" s="70">
        <v>4586</v>
      </c>
      <c r="L46" s="46">
        <v>0</v>
      </c>
      <c r="M46" s="40">
        <f t="shared" si="3"/>
        <v>5.5949200000000001</v>
      </c>
      <c r="N46" s="88">
        <f t="shared" si="1"/>
        <v>5.6</v>
      </c>
    </row>
    <row r="47" spans="2:14" s="36" customFormat="1" ht="200.1" customHeight="1" thickBot="1" x14ac:dyDescent="1.1000000000000001">
      <c r="B47" s="42">
        <v>41</v>
      </c>
      <c r="C47" s="556"/>
      <c r="D47" s="492" t="s">
        <v>870</v>
      </c>
      <c r="E47" s="493"/>
      <c r="F47" s="493"/>
      <c r="G47" s="157" t="s">
        <v>97</v>
      </c>
      <c r="H47" s="45">
        <v>0.93400000000000005</v>
      </c>
      <c r="I47" s="72">
        <v>1</v>
      </c>
      <c r="J47" s="70">
        <v>2171</v>
      </c>
      <c r="K47" s="70">
        <v>2060</v>
      </c>
      <c r="L47" s="46">
        <v>0</v>
      </c>
      <c r="M47" s="40">
        <f t="shared" si="3"/>
        <v>1.9240400000000002</v>
      </c>
      <c r="N47" s="88">
        <f t="shared" si="1"/>
        <v>1.9</v>
      </c>
    </row>
    <row r="48" spans="2:14" s="36" customFormat="1" ht="200.1" customHeight="1" thickBot="1" x14ac:dyDescent="1.1000000000000001">
      <c r="B48" s="67">
        <v>42</v>
      </c>
      <c r="C48" s="556"/>
      <c r="D48" s="492" t="s">
        <v>871</v>
      </c>
      <c r="E48" s="493"/>
      <c r="F48" s="493"/>
      <c r="G48" s="157" t="s">
        <v>97</v>
      </c>
      <c r="H48" s="45">
        <v>0.93400000000000005</v>
      </c>
      <c r="I48" s="72">
        <v>2</v>
      </c>
      <c r="J48" s="70">
        <v>2330</v>
      </c>
      <c r="K48" s="70">
        <v>2199</v>
      </c>
      <c r="L48" s="46">
        <v>0</v>
      </c>
      <c r="M48" s="40">
        <f t="shared" si="3"/>
        <v>2.0538660000000002</v>
      </c>
      <c r="N48" s="88">
        <f t="shared" si="1"/>
        <v>4.0999999999999996</v>
      </c>
    </row>
    <row r="49" spans="2:14" s="36" customFormat="1" ht="200.1" customHeight="1" thickBot="1" x14ac:dyDescent="1.1000000000000001">
      <c r="B49" s="67">
        <v>43</v>
      </c>
      <c r="C49" s="564" t="s">
        <v>872</v>
      </c>
      <c r="D49" s="561" t="s">
        <v>127</v>
      </c>
      <c r="E49" s="561"/>
      <c r="F49" s="561"/>
      <c r="G49" s="157" t="s">
        <v>27</v>
      </c>
      <c r="H49" s="157">
        <v>1.8280000000000001</v>
      </c>
      <c r="I49" s="38">
        <v>2</v>
      </c>
      <c r="J49" s="154">
        <v>6000</v>
      </c>
      <c r="K49" s="154">
        <v>6000</v>
      </c>
      <c r="L49" s="46">
        <v>0</v>
      </c>
      <c r="M49" s="40">
        <f t="shared" si="3"/>
        <v>10.968</v>
      </c>
      <c r="N49" s="88">
        <f t="shared" si="1"/>
        <v>21.9</v>
      </c>
    </row>
    <row r="50" spans="2:14" s="36" customFormat="1" ht="200.1" customHeight="1" thickBot="1" x14ac:dyDescent="1.1000000000000001">
      <c r="B50" s="42">
        <v>44</v>
      </c>
      <c r="C50" s="564"/>
      <c r="D50" s="561" t="s">
        <v>854</v>
      </c>
      <c r="E50" s="561"/>
      <c r="F50" s="561"/>
      <c r="G50" s="157" t="s">
        <v>35</v>
      </c>
      <c r="H50" s="157">
        <v>0.94399999999999995</v>
      </c>
      <c r="I50" s="157">
        <v>2</v>
      </c>
      <c r="J50" s="154">
        <v>2383</v>
      </c>
      <c r="K50" s="154">
        <v>2238</v>
      </c>
      <c r="L50" s="46">
        <v>0</v>
      </c>
      <c r="M50" s="40">
        <f t="shared" si="3"/>
        <v>2.1126719999999999</v>
      </c>
      <c r="N50" s="88">
        <f t="shared" si="1"/>
        <v>4.2</v>
      </c>
    </row>
    <row r="51" spans="2:14" s="36" customFormat="1" ht="255.75" customHeight="1" thickBot="1" x14ac:dyDescent="1.1000000000000001">
      <c r="B51" s="67">
        <v>45</v>
      </c>
      <c r="C51" s="564"/>
      <c r="D51" s="561" t="s">
        <v>855</v>
      </c>
      <c r="E51" s="561"/>
      <c r="F51" s="561"/>
      <c r="G51" s="157" t="s">
        <v>35</v>
      </c>
      <c r="H51" s="157">
        <v>0.94399999999999995</v>
      </c>
      <c r="I51" s="157">
        <v>3</v>
      </c>
      <c r="J51" s="154">
        <v>1510</v>
      </c>
      <c r="K51" s="154">
        <v>1510</v>
      </c>
      <c r="L51" s="46">
        <v>0</v>
      </c>
      <c r="M51" s="40">
        <f t="shared" si="3"/>
        <v>1.4254399999999998</v>
      </c>
      <c r="N51" s="88">
        <f t="shared" si="1"/>
        <v>4.3</v>
      </c>
    </row>
    <row r="52" spans="2:14" s="36" customFormat="1" ht="200.1" customHeight="1" thickBot="1" x14ac:dyDescent="1.1000000000000001">
      <c r="B52" s="67">
        <v>46</v>
      </c>
      <c r="C52" s="555" t="s">
        <v>873</v>
      </c>
      <c r="D52" s="492" t="s">
        <v>874</v>
      </c>
      <c r="E52" s="493"/>
      <c r="F52" s="493"/>
      <c r="G52" s="157" t="s">
        <v>76</v>
      </c>
      <c r="H52" s="45">
        <v>1.22</v>
      </c>
      <c r="I52" s="69">
        <v>1</v>
      </c>
      <c r="J52" s="70">
        <v>4586</v>
      </c>
      <c r="K52" s="70">
        <v>4586</v>
      </c>
      <c r="L52" s="46">
        <v>0</v>
      </c>
      <c r="M52" s="40">
        <f t="shared" si="3"/>
        <v>5.5949200000000001</v>
      </c>
      <c r="N52" s="88">
        <f t="shared" si="1"/>
        <v>5.6</v>
      </c>
    </row>
    <row r="53" spans="2:14" s="36" customFormat="1" ht="200.1" customHeight="1" thickBot="1" x14ac:dyDescent="1.1000000000000001">
      <c r="B53" s="42">
        <v>47</v>
      </c>
      <c r="C53" s="556"/>
      <c r="D53" s="492" t="s">
        <v>274</v>
      </c>
      <c r="E53" s="493"/>
      <c r="F53" s="493"/>
      <c r="G53" s="157" t="s">
        <v>76</v>
      </c>
      <c r="H53" s="45">
        <v>1.22</v>
      </c>
      <c r="I53" s="72">
        <v>1</v>
      </c>
      <c r="J53" s="70">
        <v>4426</v>
      </c>
      <c r="K53" s="70">
        <v>4426</v>
      </c>
      <c r="L53" s="46">
        <v>0</v>
      </c>
      <c r="M53" s="40">
        <f t="shared" si="3"/>
        <v>5.3997200000000003</v>
      </c>
      <c r="N53" s="88">
        <f t="shared" si="1"/>
        <v>5.4</v>
      </c>
    </row>
    <row r="54" spans="2:14" s="36" customFormat="1" ht="200.1" customHeight="1" thickBot="1" x14ac:dyDescent="1.1000000000000001">
      <c r="B54" s="67">
        <v>48</v>
      </c>
      <c r="C54" s="556"/>
      <c r="D54" s="492" t="s">
        <v>875</v>
      </c>
      <c r="E54" s="493"/>
      <c r="F54" s="493"/>
      <c r="G54" s="157" t="s">
        <v>35</v>
      </c>
      <c r="H54" s="45">
        <v>0.94399999999999995</v>
      </c>
      <c r="I54" s="72">
        <v>1</v>
      </c>
      <c r="J54" s="70">
        <v>2330</v>
      </c>
      <c r="K54" s="70">
        <v>2199</v>
      </c>
      <c r="L54" s="46">
        <v>0</v>
      </c>
      <c r="M54" s="40">
        <f t="shared" si="3"/>
        <v>2.0758559999999999</v>
      </c>
      <c r="N54" s="88">
        <f t="shared" si="1"/>
        <v>2.1</v>
      </c>
    </row>
    <row r="55" spans="2:14" s="36" customFormat="1" ht="200.1" customHeight="1" thickBot="1" x14ac:dyDescent="1.1000000000000001">
      <c r="B55" s="67">
        <v>49</v>
      </c>
      <c r="C55" s="556"/>
      <c r="D55" s="492" t="s">
        <v>876</v>
      </c>
      <c r="E55" s="493"/>
      <c r="F55" s="493"/>
      <c r="G55" s="157" t="s">
        <v>35</v>
      </c>
      <c r="H55" s="45">
        <v>0.94399999999999995</v>
      </c>
      <c r="I55" s="72">
        <v>1</v>
      </c>
      <c r="J55" s="70">
        <v>2212</v>
      </c>
      <c r="K55" s="70">
        <v>2095</v>
      </c>
      <c r="L55" s="46">
        <v>0</v>
      </c>
      <c r="M55" s="40">
        <f t="shared" si="3"/>
        <v>1.9776799999999999</v>
      </c>
      <c r="N55" s="88">
        <f t="shared" si="1"/>
        <v>2</v>
      </c>
    </row>
    <row r="56" spans="2:14" s="36" customFormat="1" ht="200.1" customHeight="1" thickBot="1" x14ac:dyDescent="1.1000000000000001">
      <c r="B56" s="42">
        <v>50</v>
      </c>
      <c r="C56" s="559"/>
      <c r="D56" s="492" t="s">
        <v>877</v>
      </c>
      <c r="E56" s="493"/>
      <c r="F56" s="493"/>
      <c r="G56" s="157" t="s">
        <v>35</v>
      </c>
      <c r="H56" s="45">
        <v>0.94399999999999995</v>
      </c>
      <c r="I56" s="72">
        <v>1</v>
      </c>
      <c r="J56" s="70">
        <v>2237</v>
      </c>
      <c r="K56" s="70">
        <v>2117</v>
      </c>
      <c r="L56" s="46">
        <v>0</v>
      </c>
      <c r="M56" s="40">
        <f t="shared" si="3"/>
        <v>1.9984479999999998</v>
      </c>
      <c r="N56" s="88">
        <f t="shared" si="1"/>
        <v>2</v>
      </c>
    </row>
    <row r="57" spans="2:14" s="36" customFormat="1" ht="200.1" customHeight="1" thickBot="1" x14ac:dyDescent="1.1000000000000001">
      <c r="B57" s="67">
        <v>51</v>
      </c>
      <c r="C57" s="564" t="s">
        <v>878</v>
      </c>
      <c r="D57" s="561" t="s">
        <v>127</v>
      </c>
      <c r="E57" s="561"/>
      <c r="F57" s="561"/>
      <c r="G57" s="157" t="s">
        <v>27</v>
      </c>
      <c r="H57" s="157">
        <v>1.8280000000000001</v>
      </c>
      <c r="I57" s="38">
        <v>2</v>
      </c>
      <c r="J57" s="154">
        <v>6000</v>
      </c>
      <c r="K57" s="154">
        <v>6000</v>
      </c>
      <c r="L57" s="46">
        <v>0</v>
      </c>
      <c r="M57" s="40">
        <f t="shared" si="3"/>
        <v>10.968</v>
      </c>
      <c r="N57" s="88">
        <f t="shared" si="1"/>
        <v>21.9</v>
      </c>
    </row>
    <row r="58" spans="2:14" s="36" customFormat="1" ht="200.1" customHeight="1" thickBot="1" x14ac:dyDescent="1.1000000000000001">
      <c r="B58" s="67">
        <v>52</v>
      </c>
      <c r="C58" s="564"/>
      <c r="D58" s="561" t="s">
        <v>854</v>
      </c>
      <c r="E58" s="561"/>
      <c r="F58" s="561"/>
      <c r="G58" s="157" t="s">
        <v>35</v>
      </c>
      <c r="H58" s="157">
        <v>0.94399999999999995</v>
      </c>
      <c r="I58" s="157">
        <v>2</v>
      </c>
      <c r="J58" s="154">
        <v>2383</v>
      </c>
      <c r="K58" s="154">
        <v>2238</v>
      </c>
      <c r="L58" s="46">
        <v>0</v>
      </c>
      <c r="M58" s="40">
        <f t="shared" si="3"/>
        <v>2.1126719999999999</v>
      </c>
      <c r="N58" s="88">
        <f t="shared" si="1"/>
        <v>4.2</v>
      </c>
    </row>
    <row r="59" spans="2:14" s="36" customFormat="1" ht="200.1" customHeight="1" thickBot="1" x14ac:dyDescent="1.1000000000000001">
      <c r="B59" s="42">
        <v>53</v>
      </c>
      <c r="C59" s="564"/>
      <c r="D59" s="561" t="s">
        <v>855</v>
      </c>
      <c r="E59" s="561"/>
      <c r="F59" s="561"/>
      <c r="G59" s="157" t="s">
        <v>35</v>
      </c>
      <c r="H59" s="157">
        <v>0.94399999999999995</v>
      </c>
      <c r="I59" s="157">
        <v>2</v>
      </c>
      <c r="J59" s="154">
        <v>1510</v>
      </c>
      <c r="K59" s="154">
        <v>1510</v>
      </c>
      <c r="L59" s="46">
        <v>0</v>
      </c>
      <c r="M59" s="40">
        <f t="shared" si="3"/>
        <v>1.4254399999999998</v>
      </c>
      <c r="N59" s="88">
        <f t="shared" si="1"/>
        <v>2.9</v>
      </c>
    </row>
    <row r="60" spans="2:14" s="36" customFormat="1" ht="200.1" customHeight="1" thickBot="1" x14ac:dyDescent="1.1000000000000001">
      <c r="B60" s="67">
        <v>54</v>
      </c>
      <c r="C60" s="564"/>
      <c r="D60" s="561" t="s">
        <v>856</v>
      </c>
      <c r="E60" s="561"/>
      <c r="F60" s="561"/>
      <c r="G60" s="157" t="s">
        <v>29</v>
      </c>
      <c r="H60" s="157">
        <v>1.284</v>
      </c>
      <c r="I60" s="157">
        <v>1</v>
      </c>
      <c r="J60" s="154">
        <v>1510</v>
      </c>
      <c r="K60" s="154">
        <v>1510</v>
      </c>
      <c r="L60" s="46">
        <v>0</v>
      </c>
      <c r="M60" s="40">
        <f t="shared" si="3"/>
        <v>1.9388400000000001</v>
      </c>
      <c r="N60" s="88">
        <f t="shared" si="1"/>
        <v>1.9</v>
      </c>
    </row>
    <row r="61" spans="2:14" s="36" customFormat="1" ht="200.1" customHeight="1" thickBot="1" x14ac:dyDescent="1.1000000000000001">
      <c r="B61" s="67">
        <v>55</v>
      </c>
      <c r="C61" s="555" t="s">
        <v>879</v>
      </c>
      <c r="D61" s="492" t="s">
        <v>755</v>
      </c>
      <c r="E61" s="493"/>
      <c r="F61" s="493"/>
      <c r="G61" s="157" t="s">
        <v>76</v>
      </c>
      <c r="H61" s="45">
        <v>1.22</v>
      </c>
      <c r="I61" s="69">
        <v>1</v>
      </c>
      <c r="J61" s="70">
        <v>5486</v>
      </c>
      <c r="K61" s="70">
        <v>5486</v>
      </c>
      <c r="L61" s="46">
        <v>0</v>
      </c>
      <c r="M61" s="40">
        <f t="shared" si="3"/>
        <v>6.69292</v>
      </c>
      <c r="N61" s="88">
        <f t="shared" si="1"/>
        <v>6.7</v>
      </c>
    </row>
    <row r="62" spans="2:14" s="36" customFormat="1" ht="200.1" customHeight="1" thickBot="1" x14ac:dyDescent="1.1000000000000001">
      <c r="B62" s="42">
        <v>56</v>
      </c>
      <c r="C62" s="556"/>
      <c r="D62" s="492" t="s">
        <v>756</v>
      </c>
      <c r="E62" s="493"/>
      <c r="F62" s="493"/>
      <c r="G62" s="157" t="s">
        <v>76</v>
      </c>
      <c r="H62" s="45">
        <v>1.22</v>
      </c>
      <c r="I62" s="72">
        <v>1</v>
      </c>
      <c r="J62" s="70">
        <v>5178</v>
      </c>
      <c r="K62" s="70">
        <v>5178</v>
      </c>
      <c r="L62" s="46">
        <v>0</v>
      </c>
      <c r="M62" s="40">
        <f t="shared" si="3"/>
        <v>6.3171599999999994</v>
      </c>
      <c r="N62" s="88">
        <f t="shared" si="1"/>
        <v>6.3</v>
      </c>
    </row>
    <row r="63" spans="2:14" s="36" customFormat="1" ht="200.1" customHeight="1" thickBot="1" x14ac:dyDescent="1.1000000000000001">
      <c r="B63" s="67">
        <v>57</v>
      </c>
      <c r="C63" s="556"/>
      <c r="D63" s="492" t="s">
        <v>880</v>
      </c>
      <c r="E63" s="493"/>
      <c r="F63" s="493"/>
      <c r="G63" s="157" t="s">
        <v>35</v>
      </c>
      <c r="H63" s="45">
        <v>0.94399999999999995</v>
      </c>
      <c r="I63" s="72">
        <v>1</v>
      </c>
      <c r="J63" s="70">
        <v>2330</v>
      </c>
      <c r="K63" s="70">
        <v>2199</v>
      </c>
      <c r="L63" s="46">
        <v>0</v>
      </c>
      <c r="M63" s="40">
        <f t="shared" si="3"/>
        <v>2.0758559999999999</v>
      </c>
      <c r="N63" s="88">
        <f t="shared" si="1"/>
        <v>2.1</v>
      </c>
    </row>
    <row r="64" spans="2:14" s="36" customFormat="1" ht="200.1" customHeight="1" thickBot="1" x14ac:dyDescent="1.1000000000000001">
      <c r="B64" s="67">
        <v>58</v>
      </c>
      <c r="C64" s="556"/>
      <c r="D64" s="492" t="s">
        <v>881</v>
      </c>
      <c r="E64" s="493"/>
      <c r="F64" s="493"/>
      <c r="G64" s="157" t="s">
        <v>35</v>
      </c>
      <c r="H64" s="45">
        <v>0.94399999999999995</v>
      </c>
      <c r="I64" s="72">
        <v>1</v>
      </c>
      <c r="J64" s="70">
        <v>2237</v>
      </c>
      <c r="K64" s="70">
        <v>2117</v>
      </c>
      <c r="L64" s="46">
        <v>0</v>
      </c>
      <c r="M64" s="40">
        <f t="shared" si="3"/>
        <v>1.9984479999999998</v>
      </c>
      <c r="N64" s="88">
        <f t="shared" si="1"/>
        <v>2</v>
      </c>
    </row>
    <row r="65" spans="2:18" s="36" customFormat="1" ht="200.1" customHeight="1" thickBot="1" x14ac:dyDescent="1.1000000000000001">
      <c r="B65" s="42">
        <v>59</v>
      </c>
      <c r="C65" s="559"/>
      <c r="D65" s="492" t="s">
        <v>882</v>
      </c>
      <c r="E65" s="493"/>
      <c r="F65" s="493"/>
      <c r="G65" s="157" t="s">
        <v>35</v>
      </c>
      <c r="H65" s="45">
        <v>0.94399999999999995</v>
      </c>
      <c r="I65" s="72">
        <v>1</v>
      </c>
      <c r="J65" s="70">
        <v>2535</v>
      </c>
      <c r="K65" s="70">
        <v>2380</v>
      </c>
      <c r="L65" s="46">
        <v>0</v>
      </c>
      <c r="M65" s="40">
        <f t="shared" si="3"/>
        <v>2.2467199999999998</v>
      </c>
      <c r="N65" s="88">
        <f t="shared" si="1"/>
        <v>2.2000000000000002</v>
      </c>
    </row>
    <row r="66" spans="2:18" s="50" customFormat="1" ht="219.75" customHeight="1" thickBot="1" x14ac:dyDescent="1.1000000000000001">
      <c r="B66" s="458" t="s">
        <v>30</v>
      </c>
      <c r="C66" s="459"/>
      <c r="D66" s="459"/>
      <c r="E66" s="459"/>
      <c r="F66" s="459"/>
      <c r="G66" s="459"/>
      <c r="H66" s="459"/>
      <c r="I66" s="459"/>
      <c r="J66" s="459"/>
      <c r="K66" s="459"/>
      <c r="L66" s="459"/>
      <c r="M66" s="460"/>
      <c r="N66" s="95">
        <f>SUM(N7:N65)</f>
        <v>433.99999999999977</v>
      </c>
    </row>
    <row r="67" spans="2:18" s="50" customFormat="1" ht="232.5" customHeight="1" thickBot="1" x14ac:dyDescent="1.1000000000000001">
      <c r="B67" s="513" t="s">
        <v>53</v>
      </c>
      <c r="C67" s="513"/>
      <c r="D67" s="513"/>
      <c r="E67" s="513"/>
      <c r="F67" s="513"/>
      <c r="G67" s="513"/>
      <c r="H67" s="513"/>
      <c r="I67" s="513"/>
      <c r="J67" s="513"/>
      <c r="K67" s="513"/>
      <c r="L67" s="513"/>
      <c r="M67" s="513"/>
      <c r="N67" s="88">
        <f>N66*2</f>
        <v>867.99999999999955</v>
      </c>
    </row>
    <row r="68" spans="2:18" s="51" customFormat="1" ht="58.5" customHeight="1" x14ac:dyDescent="1.1000000000000001">
      <c r="B68" s="577"/>
      <c r="C68" s="578"/>
      <c r="D68" s="578"/>
      <c r="E68" s="578"/>
      <c r="F68" s="578"/>
      <c r="G68" s="578"/>
      <c r="H68" s="578"/>
      <c r="I68" s="578"/>
      <c r="J68" s="578"/>
      <c r="K68" s="578"/>
      <c r="L68" s="578"/>
      <c r="M68" s="578"/>
      <c r="N68" s="579"/>
    </row>
    <row r="69" spans="2:18" s="51" customFormat="1" ht="43.5" customHeight="1" thickBot="1" x14ac:dyDescent="1.1499999999999999">
      <c r="B69" s="580"/>
      <c r="C69" s="581"/>
      <c r="D69" s="581"/>
      <c r="E69" s="581"/>
      <c r="F69" s="581"/>
      <c r="G69" s="581"/>
      <c r="H69" s="581"/>
      <c r="I69" s="581"/>
      <c r="J69" s="581"/>
      <c r="K69" s="581"/>
      <c r="L69" s="581"/>
      <c r="M69" s="581"/>
      <c r="N69" s="582"/>
    </row>
    <row r="70" spans="2:18" s="155" customFormat="1" ht="174.95" customHeight="1" x14ac:dyDescent="0.25">
      <c r="B70" s="422" t="s">
        <v>320</v>
      </c>
      <c r="C70" s="422"/>
      <c r="D70" s="422"/>
      <c r="E70" s="422"/>
      <c r="F70" s="422"/>
      <c r="G70" s="422"/>
      <c r="H70" s="422"/>
      <c r="I70" s="422" t="s">
        <v>319</v>
      </c>
      <c r="J70" s="422"/>
      <c r="K70" s="422"/>
      <c r="L70" s="422"/>
      <c r="M70" s="422"/>
      <c r="N70" s="422"/>
    </row>
    <row r="71" spans="2:18" s="51" customFormat="1" ht="409.5" customHeight="1" thickBot="1" x14ac:dyDescent="1.1499999999999999">
      <c r="B71" s="423"/>
      <c r="C71" s="423"/>
      <c r="D71" s="423"/>
      <c r="E71" s="423"/>
      <c r="F71" s="423"/>
      <c r="G71" s="423"/>
      <c r="H71" s="423"/>
      <c r="I71" s="423"/>
      <c r="J71" s="423"/>
      <c r="K71" s="423"/>
      <c r="L71" s="423"/>
      <c r="M71" s="423"/>
      <c r="N71" s="423"/>
    </row>
    <row r="72" spans="2:18" s="58" customFormat="1" ht="174.95" customHeight="1" thickBot="1" x14ac:dyDescent="1.1499999999999999">
      <c r="B72" s="53" t="s">
        <v>45</v>
      </c>
      <c r="C72" s="54"/>
      <c r="D72" s="54"/>
      <c r="E72" s="54"/>
      <c r="F72" s="54"/>
      <c r="G72" s="54"/>
      <c r="H72" s="54"/>
      <c r="I72" s="54"/>
      <c r="J72" s="54"/>
      <c r="K72" s="54"/>
      <c r="L72" s="54"/>
      <c r="M72" s="54"/>
      <c r="N72" s="55"/>
      <c r="O72" s="56"/>
      <c r="P72" s="68"/>
      <c r="Q72" s="35"/>
      <c r="R72" s="35"/>
    </row>
    <row r="73" spans="2:18" s="51" customFormat="1" ht="174.95" customHeight="1" x14ac:dyDescent="1.1000000000000001"/>
  </sheetData>
  <mergeCells count="82">
    <mergeCell ref="D65:F65"/>
    <mergeCell ref="B66:M66"/>
    <mergeCell ref="B68:N69"/>
    <mergeCell ref="B70:H71"/>
    <mergeCell ref="I70:N71"/>
    <mergeCell ref="B67:M67"/>
    <mergeCell ref="C61:C65"/>
    <mergeCell ref="D61:F61"/>
    <mergeCell ref="D62:F62"/>
    <mergeCell ref="D63:F63"/>
    <mergeCell ref="D64:F64"/>
    <mergeCell ref="C57:C60"/>
    <mergeCell ref="D57:F57"/>
    <mergeCell ref="D58:F58"/>
    <mergeCell ref="D59:F59"/>
    <mergeCell ref="D60:F60"/>
    <mergeCell ref="C49:C51"/>
    <mergeCell ref="D49:F49"/>
    <mergeCell ref="D50:F50"/>
    <mergeCell ref="D51:F51"/>
    <mergeCell ref="C52:C56"/>
    <mergeCell ref="D52:F52"/>
    <mergeCell ref="D53:F53"/>
    <mergeCell ref="D54:F54"/>
    <mergeCell ref="D55:F55"/>
    <mergeCell ref="D56:F56"/>
    <mergeCell ref="C41:C44"/>
    <mergeCell ref="D41:F41"/>
    <mergeCell ref="D42:F42"/>
    <mergeCell ref="D43:F43"/>
    <mergeCell ref="D44:F44"/>
    <mergeCell ref="C45:C48"/>
    <mergeCell ref="D45:F45"/>
    <mergeCell ref="D46:F46"/>
    <mergeCell ref="D47:F47"/>
    <mergeCell ref="D48:F48"/>
    <mergeCell ref="D36:F36"/>
    <mergeCell ref="C37:C40"/>
    <mergeCell ref="D37:F37"/>
    <mergeCell ref="D38:F38"/>
    <mergeCell ref="D39:F39"/>
    <mergeCell ref="D40:F40"/>
    <mergeCell ref="C32:C36"/>
    <mergeCell ref="D32:F32"/>
    <mergeCell ref="D33:F33"/>
    <mergeCell ref="D34:F34"/>
    <mergeCell ref="D35:F35"/>
    <mergeCell ref="C27:F27"/>
    <mergeCell ref="C28:F28"/>
    <mergeCell ref="C29:F29"/>
    <mergeCell ref="C30:F30"/>
    <mergeCell ref="C31:F31"/>
    <mergeCell ref="D22:F22"/>
    <mergeCell ref="C23:C26"/>
    <mergeCell ref="D23:F23"/>
    <mergeCell ref="D24:F24"/>
    <mergeCell ref="D25:F25"/>
    <mergeCell ref="D26:F26"/>
    <mergeCell ref="C18:C22"/>
    <mergeCell ref="D18:F18"/>
    <mergeCell ref="D19:F19"/>
    <mergeCell ref="D20:F20"/>
    <mergeCell ref="D21:F21"/>
    <mergeCell ref="C14:C17"/>
    <mergeCell ref="D14:F14"/>
    <mergeCell ref="D15:F15"/>
    <mergeCell ref="D16:F16"/>
    <mergeCell ref="D17:F17"/>
    <mergeCell ref="C7:C13"/>
    <mergeCell ref="D7:F7"/>
    <mergeCell ref="D8:F8"/>
    <mergeCell ref="D9:F9"/>
    <mergeCell ref="D10:F10"/>
    <mergeCell ref="D11:F11"/>
    <mergeCell ref="D12:F12"/>
    <mergeCell ref="D13:F13"/>
    <mergeCell ref="C6:G6"/>
    <mergeCell ref="B2:F3"/>
    <mergeCell ref="G2:K3"/>
    <mergeCell ref="L2:N3"/>
    <mergeCell ref="B4:N4"/>
    <mergeCell ref="B5:N5"/>
  </mergeCells>
  <printOptions horizontalCentered="1"/>
  <pageMargins left="0.25" right="0.25" top="1" bottom="1" header="0.5" footer="0.255"/>
  <pageSetup paperSize="9" scale="10" orientation="portrait" r:id="rId1"/>
  <rowBreaks count="1" manualBreakCount="1">
    <brk id="36" max="14" man="1"/>
  </rowBreaks>
  <drawing r:id="rId2"/>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9" tint="-0.499984740745262"/>
    <pageSetUpPr fitToPage="1"/>
  </sheetPr>
  <dimension ref="B1:M35"/>
  <sheetViews>
    <sheetView rightToLeft="1" view="pageBreakPreview" zoomScale="70" zoomScaleNormal="85" zoomScaleSheetLayoutView="70" workbookViewId="0">
      <selection activeCell="J11" sqref="J11:M13"/>
    </sheetView>
  </sheetViews>
  <sheetFormatPr defaultRowHeight="15" x14ac:dyDescent="0.25"/>
  <cols>
    <col min="1" max="1" width="4.85546875" customWidth="1"/>
    <col min="4" max="4" width="11.85546875" customWidth="1"/>
    <col min="5" max="5" width="24" customWidth="1"/>
    <col min="7" max="7" width="20.140625" customWidth="1"/>
    <col min="8" max="8" width="18.7109375" customWidth="1"/>
    <col min="9" max="9" width="16.285156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822</v>
      </c>
      <c r="G11" s="323"/>
      <c r="H11" s="323"/>
      <c r="I11" s="324"/>
      <c r="J11" s="331" t="s">
        <v>843</v>
      </c>
      <c r="K11" s="332"/>
      <c r="L11" s="332"/>
      <c r="M11" s="333"/>
    </row>
    <row r="12" spans="2:13" ht="15.75" customHeight="1" x14ac:dyDescent="0.25">
      <c r="B12" s="325"/>
      <c r="C12" s="326"/>
      <c r="D12" s="326"/>
      <c r="E12" s="327"/>
      <c r="F12" s="325"/>
      <c r="G12" s="326"/>
      <c r="H12" s="326"/>
      <c r="I12" s="327"/>
      <c r="J12" s="334"/>
      <c r="K12" s="335"/>
      <c r="L12" s="335"/>
      <c r="M12" s="336"/>
    </row>
    <row r="13" spans="2:13" ht="25.5" customHeight="1" thickBot="1" x14ac:dyDescent="0.3">
      <c r="B13" s="328"/>
      <c r="C13" s="329"/>
      <c r="D13" s="329"/>
      <c r="E13" s="330"/>
      <c r="F13" s="328"/>
      <c r="G13" s="329"/>
      <c r="H13" s="329"/>
      <c r="I13" s="330"/>
      <c r="J13" s="337"/>
      <c r="K13" s="338"/>
      <c r="L13" s="338"/>
      <c r="M13" s="339"/>
    </row>
    <row r="14" spans="2:13" ht="15" customHeight="1" x14ac:dyDescent="0.25">
      <c r="B14" s="322" t="s">
        <v>6</v>
      </c>
      <c r="C14" s="323"/>
      <c r="D14" s="323"/>
      <c r="E14" s="324"/>
      <c r="F14" s="322" t="s">
        <v>7</v>
      </c>
      <c r="G14" s="323"/>
      <c r="H14" s="323"/>
      <c r="I14" s="324"/>
      <c r="J14" s="322" t="s">
        <v>545</v>
      </c>
      <c r="K14" s="323"/>
      <c r="L14" s="323"/>
      <c r="M14" s="324"/>
    </row>
    <row r="15" spans="2:13" ht="15" customHeight="1" x14ac:dyDescent="0.25">
      <c r="B15" s="325"/>
      <c r="C15" s="326"/>
      <c r="D15" s="326"/>
      <c r="E15" s="327"/>
      <c r="F15" s="325"/>
      <c r="G15" s="326"/>
      <c r="H15" s="326"/>
      <c r="I15" s="327"/>
      <c r="J15" s="325"/>
      <c r="K15" s="326"/>
      <c r="L15" s="326"/>
      <c r="M15" s="327"/>
    </row>
    <row r="16" spans="2:13" ht="19.5" customHeight="1" thickBot="1" x14ac:dyDescent="0.3">
      <c r="B16" s="328"/>
      <c r="C16" s="329"/>
      <c r="D16" s="329"/>
      <c r="E16" s="330"/>
      <c r="F16" s="328"/>
      <c r="G16" s="329"/>
      <c r="H16" s="329"/>
      <c r="I16" s="330"/>
      <c r="J16" s="328"/>
      <c r="K16" s="329"/>
      <c r="L16" s="329"/>
      <c r="M16" s="330"/>
    </row>
    <row r="17" spans="2:13" ht="15" customHeight="1" x14ac:dyDescent="0.25">
      <c r="B17" s="287" t="s">
        <v>833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842</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52.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835</v>
      </c>
      <c r="F28" s="316"/>
      <c r="G28" s="316"/>
      <c r="H28" s="313"/>
      <c r="I28" s="318" t="s">
        <v>817</v>
      </c>
      <c r="J28" s="319"/>
      <c r="K28" s="312" t="s">
        <v>16</v>
      </c>
      <c r="L28" s="316"/>
      <c r="M28" s="313"/>
    </row>
    <row r="29" spans="2:13" ht="49.5" customHeight="1" thickBot="1" x14ac:dyDescent="0.3">
      <c r="B29" s="311"/>
      <c r="C29" s="314"/>
      <c r="D29" s="315"/>
      <c r="E29" s="314"/>
      <c r="F29" s="317"/>
      <c r="G29" s="317"/>
      <c r="H29" s="315"/>
      <c r="I29" s="320"/>
      <c r="J29" s="321"/>
      <c r="K29" s="314"/>
      <c r="L29" s="317"/>
      <c r="M29" s="315"/>
    </row>
    <row r="30" spans="2:13" ht="36" customHeight="1" thickBot="1" x14ac:dyDescent="0.3">
      <c r="B30" s="284"/>
      <c r="C30" s="285"/>
      <c r="D30" s="285"/>
      <c r="E30" s="285"/>
      <c r="F30" s="285"/>
      <c r="G30" s="285"/>
      <c r="H30" s="285"/>
      <c r="I30" s="285"/>
      <c r="J30" s="285"/>
      <c r="K30" s="285"/>
      <c r="L30" s="285"/>
      <c r="M30" s="286"/>
    </row>
    <row r="31" spans="2:13" ht="18.75" customHeight="1" x14ac:dyDescent="0.25">
      <c r="B31" s="272" t="s">
        <v>17</v>
      </c>
      <c r="C31" s="273"/>
      <c r="D31" s="273"/>
      <c r="E31" s="274"/>
      <c r="F31" s="272" t="s">
        <v>18</v>
      </c>
      <c r="G31" s="273"/>
      <c r="H31" s="273"/>
      <c r="I31" s="274"/>
      <c r="J31" s="272" t="s">
        <v>19</v>
      </c>
      <c r="K31" s="273"/>
      <c r="L31" s="273"/>
      <c r="M31" s="274"/>
    </row>
    <row r="32" spans="2:13" ht="29.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18" customFormat="1" ht="22.5" customHeight="1" thickBot="1" x14ac:dyDescent="0.3">
      <c r="B35" s="269" t="s">
        <v>61</v>
      </c>
      <c r="C35" s="270"/>
      <c r="D35" s="270"/>
      <c r="E35" s="270"/>
      <c r="F35" s="270"/>
      <c r="G35" s="270"/>
      <c r="H35" s="270"/>
      <c r="I35" s="270"/>
      <c r="J35" s="270"/>
      <c r="K35" s="270"/>
      <c r="L35" s="270"/>
      <c r="M35" s="271"/>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25" top="0.75" bottom="0.75" header="0.3" footer="0.3"/>
  <pageSetup paperSize="9" scale="56" orientation="portrait" r:id="rId1"/>
  <colBreaks count="1" manualBreakCount="1">
    <brk id="13" max="1048575" man="1"/>
  </colBreaks>
  <drawing r:id="rId2"/>
  <legacyDrawing r:id="rId3"/>
  <oleObjects>
    <mc:AlternateContent xmlns:mc="http://schemas.openxmlformats.org/markup-compatibility/2006">
      <mc:Choice Requires="x14">
        <oleObject progId="PBrush" shapeId="1019910" r:id="rId4">
          <objectPr defaultSize="0" autoPict="0" r:id="rId5">
            <anchor moveWithCells="1" sizeWithCells="1">
              <from>
                <xdr:col>1</xdr:col>
                <xdr:colOff>95250</xdr:colOff>
                <xdr:row>3</xdr:row>
                <xdr:rowOff>85725</xdr:rowOff>
              </from>
              <to>
                <xdr:col>2</xdr:col>
                <xdr:colOff>447675</xdr:colOff>
                <xdr:row>7</xdr:row>
                <xdr:rowOff>9525</xdr:rowOff>
              </to>
            </anchor>
          </objectPr>
        </oleObject>
      </mc:Choice>
      <mc:Fallback>
        <oleObject progId="PBrush" shapeId="1019910" r:id="rId4"/>
      </mc:Fallback>
    </mc:AlternateContent>
  </oleObjects>
  <mc:AlternateContent xmlns:mc="http://schemas.openxmlformats.org/markup-compatibility/2006">
    <mc:Choice Requires="x14">
      <controls>
        <mc:AlternateContent xmlns:mc="http://schemas.openxmlformats.org/markup-compatibility/2006">
          <mc:Choice Requires="x14">
            <control shapeId="1019905" r:id="rId6" name="Check Box 1">
              <controlPr defaultSize="0" autoFill="0" autoLine="0" autoPict="0">
                <anchor moveWithCells="1">
                  <from>
                    <xdr:col>3</xdr:col>
                    <xdr:colOff>381000</xdr:colOff>
                    <xdr:row>35</xdr:row>
                    <xdr:rowOff>0</xdr:rowOff>
                  </from>
                  <to>
                    <xdr:col>4</xdr:col>
                    <xdr:colOff>419100</xdr:colOff>
                    <xdr:row>36</xdr:row>
                    <xdr:rowOff>38100</xdr:rowOff>
                  </to>
                </anchor>
              </controlPr>
            </control>
          </mc:Choice>
        </mc:AlternateContent>
        <mc:AlternateContent xmlns:mc="http://schemas.openxmlformats.org/markup-compatibility/2006">
          <mc:Choice Requires="x14">
            <control shapeId="1019906" r:id="rId7" name="Check Box 2">
              <controlPr defaultSize="0" autoFill="0" autoLine="0" autoPict="0">
                <anchor moveWithCells="1">
                  <from>
                    <xdr:col>6</xdr:col>
                    <xdr:colOff>180975</xdr:colOff>
                    <xdr:row>35</xdr:row>
                    <xdr:rowOff>0</xdr:rowOff>
                  </from>
                  <to>
                    <xdr:col>6</xdr:col>
                    <xdr:colOff>1009650</xdr:colOff>
                    <xdr:row>36</xdr:row>
                    <xdr:rowOff>9525</xdr:rowOff>
                  </to>
                </anchor>
              </controlPr>
            </control>
          </mc:Choice>
        </mc:AlternateContent>
        <mc:AlternateContent xmlns:mc="http://schemas.openxmlformats.org/markup-compatibility/2006">
          <mc:Choice Requires="x14">
            <control shapeId="1019907"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1019908" r:id="rId9" name="Check Box 4">
              <controlPr defaultSize="0" autoFill="0" autoLine="0" autoPict="0">
                <anchor moveWithCells="1">
                  <from>
                    <xdr:col>10</xdr:col>
                    <xdr:colOff>381000</xdr:colOff>
                    <xdr:row>35</xdr:row>
                    <xdr:rowOff>0</xdr:rowOff>
                  </from>
                  <to>
                    <xdr:col>11</xdr:col>
                    <xdr:colOff>609600</xdr:colOff>
                    <xdr:row>36</xdr:row>
                    <xdr:rowOff>38100</xdr:rowOff>
                  </to>
                </anchor>
              </controlPr>
            </control>
          </mc:Choice>
        </mc:AlternateContent>
        <mc:AlternateContent xmlns:mc="http://schemas.openxmlformats.org/markup-compatibility/2006">
          <mc:Choice Requires="x14">
            <control shapeId="1019909" r:id="rId10" name="Check Box 5">
              <controlPr defaultSize="0" autoFill="0" autoLine="0" autoPict="0">
                <anchor moveWithCells="1">
                  <from>
                    <xdr:col>11</xdr:col>
                    <xdr:colOff>552450</xdr:colOff>
                    <xdr:row>35</xdr:row>
                    <xdr:rowOff>0</xdr:rowOff>
                  </from>
                  <to>
                    <xdr:col>12</xdr:col>
                    <xdr:colOff>628650</xdr:colOff>
                    <xdr:row>36</xdr:row>
                    <xdr:rowOff>38100</xdr:rowOff>
                  </to>
                </anchor>
              </controlPr>
            </control>
          </mc:Choice>
        </mc:AlternateContent>
        <mc:AlternateContent xmlns:mc="http://schemas.openxmlformats.org/markup-compatibility/2006">
          <mc:Choice Requires="x14">
            <control shapeId="1019911" r:id="rId11" name="Check Box 7">
              <controlPr defaultSize="0" autoFill="0" autoLine="0" autoPict="0">
                <anchor moveWithCells="1">
                  <from>
                    <xdr:col>2</xdr:col>
                    <xdr:colOff>476250</xdr:colOff>
                    <xdr:row>34</xdr:row>
                    <xdr:rowOff>47625</xdr:rowOff>
                  </from>
                  <to>
                    <xdr:col>3</xdr:col>
                    <xdr:colOff>180975</xdr:colOff>
                    <xdr:row>34</xdr:row>
                    <xdr:rowOff>247650</xdr:rowOff>
                  </to>
                </anchor>
              </controlPr>
            </control>
          </mc:Choice>
        </mc:AlternateContent>
        <mc:AlternateContent xmlns:mc="http://schemas.openxmlformats.org/markup-compatibility/2006">
          <mc:Choice Requires="x14">
            <control shapeId="1019912" r:id="rId12" name="Check Box 8">
              <controlPr defaultSize="0" autoFill="0" autoLine="0" autoPict="0">
                <anchor moveWithCells="1">
                  <from>
                    <xdr:col>4</xdr:col>
                    <xdr:colOff>400050</xdr:colOff>
                    <xdr:row>34</xdr:row>
                    <xdr:rowOff>57150</xdr:rowOff>
                  </from>
                  <to>
                    <xdr:col>4</xdr:col>
                    <xdr:colOff>657225</xdr:colOff>
                    <xdr:row>34</xdr:row>
                    <xdr:rowOff>247650</xdr:rowOff>
                  </to>
                </anchor>
              </controlPr>
            </control>
          </mc:Choice>
        </mc:AlternateContent>
        <mc:AlternateContent xmlns:mc="http://schemas.openxmlformats.org/markup-compatibility/2006">
          <mc:Choice Requires="x14">
            <control shapeId="1019913" r:id="rId13" name="Check Box 9">
              <controlPr defaultSize="0" autoFill="0" autoLine="0" autoPict="0">
                <anchor moveWithCells="1">
                  <from>
                    <xdr:col>7</xdr:col>
                    <xdr:colOff>1104900</xdr:colOff>
                    <xdr:row>34</xdr:row>
                    <xdr:rowOff>57150</xdr:rowOff>
                  </from>
                  <to>
                    <xdr:col>8</xdr:col>
                    <xdr:colOff>85725</xdr:colOff>
                    <xdr:row>34</xdr:row>
                    <xdr:rowOff>228600</xdr:rowOff>
                  </to>
                </anchor>
              </controlPr>
            </control>
          </mc:Choice>
        </mc:AlternateContent>
        <mc:AlternateContent xmlns:mc="http://schemas.openxmlformats.org/markup-compatibility/2006">
          <mc:Choice Requires="x14">
            <control shapeId="1019914" r:id="rId14" name="Check Box 10">
              <controlPr defaultSize="0" autoFill="0" autoLine="0" autoPict="0">
                <anchor moveWithCells="1">
                  <from>
                    <xdr:col>6</xdr:col>
                    <xdr:colOff>457200</xdr:colOff>
                    <xdr:row>34</xdr:row>
                    <xdr:rowOff>66675</xdr:rowOff>
                  </from>
                  <to>
                    <xdr:col>6</xdr:col>
                    <xdr:colOff>657225</xdr:colOff>
                    <xdr:row>34</xdr:row>
                    <xdr:rowOff>276225</xdr:rowOff>
                  </to>
                </anchor>
              </controlPr>
            </control>
          </mc:Choice>
        </mc:AlternateContent>
        <mc:AlternateContent xmlns:mc="http://schemas.openxmlformats.org/markup-compatibility/2006">
          <mc:Choice Requires="x14">
            <control shapeId="1019915" r:id="rId15" name="Check Box 11">
              <controlPr defaultSize="0" autoFill="0" autoLine="0" autoPict="0">
                <anchor moveWithCells="1">
                  <from>
                    <xdr:col>9</xdr:col>
                    <xdr:colOff>409575</xdr:colOff>
                    <xdr:row>34</xdr:row>
                    <xdr:rowOff>66675</xdr:rowOff>
                  </from>
                  <to>
                    <xdr:col>10</xdr:col>
                    <xdr:colOff>228600</xdr:colOff>
                    <xdr:row>34</xdr:row>
                    <xdr:rowOff>228600</xdr:rowOff>
                  </to>
                </anchor>
              </controlPr>
            </control>
          </mc:Choice>
        </mc:AlternateContent>
      </controls>
    </mc:Choice>
  </mc:AlternateContent>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9" tint="-0.499984740745262"/>
    <pageSetUpPr fitToPage="1"/>
  </sheetPr>
  <dimension ref="B1:P39"/>
  <sheetViews>
    <sheetView rightToLeft="1" view="pageBreakPreview" zoomScale="85" zoomScaleNormal="85" zoomScaleSheetLayoutView="85"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821</v>
      </c>
      <c r="G11" s="332"/>
      <c r="H11" s="332"/>
      <c r="I11" s="333"/>
      <c r="J11" s="331" t="s">
        <v>843</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541</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6" ht="15" customHeight="1" x14ac:dyDescent="0.25">
      <c r="B17" s="385" t="s">
        <v>830</v>
      </c>
      <c r="C17" s="386"/>
      <c r="D17" s="386"/>
      <c r="E17" s="386"/>
      <c r="F17" s="386"/>
      <c r="G17" s="386"/>
      <c r="H17" s="386"/>
      <c r="I17" s="386"/>
      <c r="J17" s="386"/>
      <c r="K17" s="386"/>
      <c r="L17" s="386"/>
      <c r="M17" s="387"/>
    </row>
    <row r="18" spans="2:16" ht="15" customHeight="1" x14ac:dyDescent="0.25">
      <c r="B18" s="388"/>
      <c r="C18" s="389"/>
      <c r="D18" s="389"/>
      <c r="E18" s="389"/>
      <c r="F18" s="389"/>
      <c r="G18" s="389"/>
      <c r="H18" s="389"/>
      <c r="I18" s="389"/>
      <c r="J18" s="389"/>
      <c r="K18" s="389"/>
      <c r="L18" s="389"/>
      <c r="M18" s="390"/>
    </row>
    <row r="19" spans="2:16" ht="41.25" customHeight="1" thickBot="1" x14ac:dyDescent="0.3">
      <c r="B19" s="388"/>
      <c r="C19" s="389"/>
      <c r="D19" s="389"/>
      <c r="E19" s="389"/>
      <c r="F19" s="389"/>
      <c r="G19" s="389"/>
      <c r="H19" s="389"/>
      <c r="I19" s="389"/>
      <c r="J19" s="389"/>
      <c r="K19" s="389"/>
      <c r="L19" s="389"/>
      <c r="M19" s="390"/>
    </row>
    <row r="20" spans="2:16" ht="15" customHeight="1" x14ac:dyDescent="0.25">
      <c r="B20" s="391" t="s">
        <v>841</v>
      </c>
      <c r="C20" s="392"/>
      <c r="D20" s="392"/>
      <c r="E20" s="392"/>
      <c r="F20" s="392"/>
      <c r="G20" s="392"/>
      <c r="H20" s="392"/>
      <c r="I20" s="392"/>
      <c r="J20" s="392"/>
      <c r="K20" s="392"/>
      <c r="L20" s="392"/>
      <c r="M20" s="393"/>
    </row>
    <row r="21" spans="2:16" ht="15" customHeight="1" x14ac:dyDescent="0.25">
      <c r="B21" s="394"/>
      <c r="C21" s="395"/>
      <c r="D21" s="395"/>
      <c r="E21" s="395"/>
      <c r="F21" s="395"/>
      <c r="G21" s="395"/>
      <c r="H21" s="395"/>
      <c r="I21" s="395"/>
      <c r="J21" s="395"/>
      <c r="K21" s="395"/>
      <c r="L21" s="395"/>
      <c r="M21" s="396"/>
    </row>
    <row r="22" spans="2:16" ht="15" customHeight="1" x14ac:dyDescent="0.25">
      <c r="B22" s="394"/>
      <c r="C22" s="395"/>
      <c r="D22" s="395"/>
      <c r="E22" s="395"/>
      <c r="F22" s="395"/>
      <c r="G22" s="395"/>
      <c r="H22" s="395"/>
      <c r="I22" s="395"/>
      <c r="J22" s="395"/>
      <c r="K22" s="395"/>
      <c r="L22" s="395"/>
      <c r="M22" s="396"/>
    </row>
    <row r="23" spans="2:16" ht="15.75" customHeight="1" x14ac:dyDescent="0.25">
      <c r="B23" s="394"/>
      <c r="C23" s="395"/>
      <c r="D23" s="395"/>
      <c r="E23" s="395"/>
      <c r="F23" s="395"/>
      <c r="G23" s="395"/>
      <c r="H23" s="395"/>
      <c r="I23" s="395"/>
      <c r="J23" s="395"/>
      <c r="K23" s="395"/>
      <c r="L23" s="395"/>
      <c r="M23" s="396"/>
    </row>
    <row r="24" spans="2:16" ht="51.75" customHeight="1" thickBot="1" x14ac:dyDescent="0.3">
      <c r="B24" s="394"/>
      <c r="C24" s="395"/>
      <c r="D24" s="395"/>
      <c r="E24" s="395"/>
      <c r="F24" s="395"/>
      <c r="G24" s="395"/>
      <c r="H24" s="395"/>
      <c r="I24" s="395"/>
      <c r="J24" s="395"/>
      <c r="K24" s="395"/>
      <c r="L24" s="395"/>
      <c r="M24" s="396"/>
    </row>
    <row r="25" spans="2:16" ht="31.5" customHeight="1" thickBot="1" x14ac:dyDescent="0.3">
      <c r="B25" s="299"/>
      <c r="C25" s="300"/>
      <c r="D25" s="300"/>
      <c r="E25" s="300"/>
      <c r="F25" s="300"/>
      <c r="G25" s="300"/>
      <c r="H25" s="300"/>
      <c r="I25" s="300"/>
      <c r="J25" s="300"/>
      <c r="K25" s="300"/>
      <c r="L25" s="300"/>
      <c r="M25" s="301"/>
    </row>
    <row r="26" spans="2:16" ht="15.75" customHeight="1" x14ac:dyDescent="0.25">
      <c r="B26" s="397" t="s">
        <v>9</v>
      </c>
      <c r="C26" s="399" t="s">
        <v>10</v>
      </c>
      <c r="D26" s="400"/>
      <c r="E26" s="399" t="s">
        <v>11</v>
      </c>
      <c r="F26" s="400"/>
      <c r="G26" s="400"/>
      <c r="H26" s="403"/>
      <c r="I26" s="399" t="s">
        <v>12</v>
      </c>
      <c r="J26" s="403"/>
      <c r="K26" s="399" t="s">
        <v>13</v>
      </c>
      <c r="L26" s="400"/>
      <c r="M26" s="403"/>
    </row>
    <row r="27" spans="2:16" ht="15.75" customHeight="1" thickBot="1" x14ac:dyDescent="0.3">
      <c r="B27" s="398"/>
      <c r="C27" s="401"/>
      <c r="D27" s="402"/>
      <c r="E27" s="401"/>
      <c r="F27" s="402"/>
      <c r="G27" s="402"/>
      <c r="H27" s="404"/>
      <c r="I27" s="401"/>
      <c r="J27" s="404"/>
      <c r="K27" s="401"/>
      <c r="L27" s="402"/>
      <c r="M27" s="404"/>
    </row>
    <row r="28" spans="2:16" ht="49.5" customHeight="1" x14ac:dyDescent="0.25">
      <c r="B28" s="405">
        <v>24</v>
      </c>
      <c r="C28" s="312" t="s">
        <v>14</v>
      </c>
      <c r="D28" s="313"/>
      <c r="E28" s="331" t="s">
        <v>832</v>
      </c>
      <c r="F28" s="332"/>
      <c r="G28" s="332"/>
      <c r="H28" s="333"/>
      <c r="I28" s="318" t="s">
        <v>817</v>
      </c>
      <c r="J28" s="319"/>
      <c r="K28" s="322" t="s">
        <v>16</v>
      </c>
      <c r="L28" s="323"/>
      <c r="M28" s="324"/>
      <c r="P28">
        <v>569.15109599999994</v>
      </c>
    </row>
    <row r="29" spans="2:16" ht="57" customHeight="1" thickBot="1" x14ac:dyDescent="0.3">
      <c r="B29" s="406"/>
      <c r="C29" s="314"/>
      <c r="D29" s="315"/>
      <c r="E29" s="337"/>
      <c r="F29" s="338"/>
      <c r="G29" s="338"/>
      <c r="H29" s="339"/>
      <c r="I29" s="320"/>
      <c r="J29" s="321"/>
      <c r="K29" s="328"/>
      <c r="L29" s="329"/>
      <c r="M29" s="330"/>
    </row>
    <row r="30" spans="2:16" ht="37.5" customHeight="1" thickBot="1" x14ac:dyDescent="0.3">
      <c r="B30" s="382"/>
      <c r="C30" s="383"/>
      <c r="D30" s="383"/>
      <c r="E30" s="383"/>
      <c r="F30" s="383"/>
      <c r="G30" s="383"/>
      <c r="H30" s="383"/>
      <c r="I30" s="383"/>
      <c r="J30" s="383"/>
      <c r="K30" s="383"/>
      <c r="L30" s="383"/>
      <c r="M30" s="384"/>
    </row>
    <row r="31" spans="2:16" ht="18.75" customHeight="1" x14ac:dyDescent="0.25">
      <c r="B31" s="375" t="s">
        <v>17</v>
      </c>
      <c r="C31" s="376"/>
      <c r="D31" s="376"/>
      <c r="E31" s="377"/>
      <c r="F31" s="375" t="s">
        <v>18</v>
      </c>
      <c r="G31" s="376"/>
      <c r="H31" s="376"/>
      <c r="I31" s="377"/>
      <c r="J31" s="375" t="s">
        <v>19</v>
      </c>
      <c r="K31" s="376"/>
      <c r="L31" s="376"/>
      <c r="M31" s="377"/>
    </row>
    <row r="32" spans="2:16"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B35:M35"/>
    <mergeCell ref="D39:E39"/>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64" orientation="portrait" r:id="rId1"/>
  <colBreaks count="1" manualBreakCount="1">
    <brk id="13" max="1048575" man="1"/>
  </colBreaks>
  <drawing r:id="rId2"/>
  <legacyDrawing r:id="rId3"/>
  <oleObjects>
    <mc:AlternateContent xmlns:mc="http://schemas.openxmlformats.org/markup-compatibility/2006">
      <mc:Choice Requires="x14">
        <oleObject progId="PBrush" shapeId="1018885"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018885" r:id="rId4"/>
      </mc:Fallback>
    </mc:AlternateContent>
  </oleObjects>
  <mc:AlternateContent xmlns:mc="http://schemas.openxmlformats.org/markup-compatibility/2006">
    <mc:Choice Requires="x14">
      <controls>
        <mc:AlternateContent xmlns:mc="http://schemas.openxmlformats.org/markup-compatibility/2006">
          <mc:Choice Requires="x14">
            <control shapeId="1018881" r:id="rId6" name="Check Box 1">
              <controlPr defaultSize="0" autoFill="0" autoLine="0" autoPict="0">
                <anchor moveWithCells="1">
                  <from>
                    <xdr:col>2</xdr:col>
                    <xdr:colOff>476250</xdr:colOff>
                    <xdr:row>34</xdr:row>
                    <xdr:rowOff>47625</xdr:rowOff>
                  </from>
                  <to>
                    <xdr:col>3</xdr:col>
                    <xdr:colOff>152400</xdr:colOff>
                    <xdr:row>34</xdr:row>
                    <xdr:rowOff>247650</xdr:rowOff>
                  </to>
                </anchor>
              </controlPr>
            </control>
          </mc:Choice>
        </mc:AlternateContent>
        <mc:AlternateContent xmlns:mc="http://schemas.openxmlformats.org/markup-compatibility/2006">
          <mc:Choice Requires="x14">
            <control shapeId="1018882"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1018883" r:id="rId8" name="Check Box 3">
              <controlPr defaultSize="0" autoFill="0" autoLine="0" autoPict="0">
                <anchor moveWithCells="1">
                  <from>
                    <xdr:col>7</xdr:col>
                    <xdr:colOff>1104900</xdr:colOff>
                    <xdr:row>34</xdr:row>
                    <xdr:rowOff>57150</xdr:rowOff>
                  </from>
                  <to>
                    <xdr:col>8</xdr:col>
                    <xdr:colOff>76200</xdr:colOff>
                    <xdr:row>34</xdr:row>
                    <xdr:rowOff>228600</xdr:rowOff>
                  </to>
                </anchor>
              </controlPr>
            </control>
          </mc:Choice>
        </mc:AlternateContent>
        <mc:AlternateContent xmlns:mc="http://schemas.openxmlformats.org/markup-compatibility/2006">
          <mc:Choice Requires="x14">
            <control shapeId="1018884" r:id="rId9" name="Check Box 4">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1018886" r:id="rId10" name="Check Box 6">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9" tint="-0.249977111117893"/>
  </sheetPr>
  <dimension ref="B1:AU34"/>
  <sheetViews>
    <sheetView rightToLeft="1" view="pageBreakPreview" topLeftCell="A19" zoomScale="20" zoomScaleNormal="100" zoomScaleSheetLayoutView="20" workbookViewId="0">
      <selection activeCell="B4" sqref="B4:N4"/>
    </sheetView>
  </sheetViews>
  <sheetFormatPr defaultRowHeight="23.25" x14ac:dyDescent="0.35"/>
  <cols>
    <col min="2" max="2" width="25.7109375" customWidth="1"/>
    <col min="3" max="3" width="32" customWidth="1"/>
    <col min="4" max="4" width="20.42578125" customWidth="1"/>
    <col min="5" max="5" width="44.5703125"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840</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59.5" customHeight="1" thickBot="1" x14ac:dyDescent="0.3">
      <c r="B4" s="522" t="s">
        <v>830</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03.25" customHeight="1" thickBot="1" x14ac:dyDescent="1.1499999999999999">
      <c r="B6" s="152" t="s">
        <v>9</v>
      </c>
      <c r="C6" s="434" t="s">
        <v>11</v>
      </c>
      <c r="D6" s="435"/>
      <c r="E6" s="435"/>
      <c r="F6" s="435"/>
      <c r="G6" s="436"/>
      <c r="H6" s="152" t="s">
        <v>122</v>
      </c>
      <c r="I6" s="152" t="s">
        <v>23</v>
      </c>
      <c r="J6" s="152" t="s">
        <v>24</v>
      </c>
      <c r="K6" s="152" t="s">
        <v>121</v>
      </c>
      <c r="L6" s="152" t="s">
        <v>183</v>
      </c>
      <c r="M6" s="152" t="s">
        <v>181</v>
      </c>
      <c r="N6" s="152" t="s">
        <v>124</v>
      </c>
    </row>
    <row r="7" spans="2:47" s="96" customFormat="1" ht="200.1" customHeight="1" thickBot="1" x14ac:dyDescent="1.3">
      <c r="B7" s="42">
        <v>1</v>
      </c>
      <c r="C7" s="565" t="s">
        <v>803</v>
      </c>
      <c r="D7" s="570" t="s">
        <v>655</v>
      </c>
      <c r="E7" s="570"/>
      <c r="F7" s="570"/>
      <c r="G7" s="149" t="s">
        <v>76</v>
      </c>
      <c r="H7" s="102">
        <v>1.22</v>
      </c>
      <c r="I7" s="72">
        <v>1</v>
      </c>
      <c r="J7" s="100">
        <v>5486</v>
      </c>
      <c r="K7" s="100">
        <v>5486</v>
      </c>
      <c r="L7" s="99">
        <f>2*0.21*0.3+0.154*0.21</f>
        <v>0.15834000000000001</v>
      </c>
      <c r="M7" s="98">
        <f t="shared" ref="M7:M11" si="0">H7*K7/1000</f>
        <v>6.69292</v>
      </c>
      <c r="N7" s="88">
        <f t="shared" ref="N7:N10" si="1">M7*I7-L7*I7</f>
        <v>6.5345800000000001</v>
      </c>
    </row>
    <row r="8" spans="2:47" s="96" customFormat="1" ht="200.1" customHeight="1" thickBot="1" x14ac:dyDescent="1.3">
      <c r="B8" s="42">
        <v>2</v>
      </c>
      <c r="C8" s="566"/>
      <c r="D8" s="488" t="s">
        <v>652</v>
      </c>
      <c r="E8" s="489"/>
      <c r="F8" s="490"/>
      <c r="G8" s="149" t="s">
        <v>76</v>
      </c>
      <c r="H8" s="102">
        <v>1.22</v>
      </c>
      <c r="I8" s="72">
        <v>1</v>
      </c>
      <c r="J8" s="100">
        <v>5486</v>
      </c>
      <c r="K8" s="100">
        <v>5486</v>
      </c>
      <c r="L8" s="99">
        <v>0.126</v>
      </c>
      <c r="M8" s="98">
        <f t="shared" si="0"/>
        <v>6.69292</v>
      </c>
      <c r="N8" s="88">
        <f t="shared" si="1"/>
        <v>6.5669199999999996</v>
      </c>
    </row>
    <row r="9" spans="2:47" s="96" customFormat="1" ht="200.1" customHeight="1" thickBot="1" x14ac:dyDescent="1.3">
      <c r="B9" s="42">
        <v>3</v>
      </c>
      <c r="C9" s="566"/>
      <c r="D9" s="488" t="s">
        <v>804</v>
      </c>
      <c r="E9" s="489"/>
      <c r="F9" s="490"/>
      <c r="G9" s="149" t="s">
        <v>35</v>
      </c>
      <c r="H9" s="102">
        <v>0.94399999999999995</v>
      </c>
      <c r="I9" s="72">
        <v>2</v>
      </c>
      <c r="J9" s="100">
        <v>2948</v>
      </c>
      <c r="K9" s="100">
        <v>2771</v>
      </c>
      <c r="L9" s="99">
        <v>0</v>
      </c>
      <c r="M9" s="98">
        <f t="shared" si="0"/>
        <v>2.6158239999999999</v>
      </c>
      <c r="N9" s="88">
        <f t="shared" si="1"/>
        <v>5.2316479999999999</v>
      </c>
    </row>
    <row r="10" spans="2:47" s="96" customFormat="1" ht="200.1" customHeight="1" thickBot="1" x14ac:dyDescent="1.3">
      <c r="B10" s="42">
        <v>4</v>
      </c>
      <c r="C10" s="569"/>
      <c r="D10" s="488" t="s">
        <v>805</v>
      </c>
      <c r="E10" s="489"/>
      <c r="F10" s="490"/>
      <c r="G10" s="149" t="s">
        <v>35</v>
      </c>
      <c r="H10" s="102">
        <v>0.94399999999999995</v>
      </c>
      <c r="I10" s="72">
        <v>1</v>
      </c>
      <c r="J10" s="100">
        <v>1629</v>
      </c>
      <c r="K10" s="100">
        <v>1629</v>
      </c>
      <c r="L10" s="99">
        <v>0</v>
      </c>
      <c r="M10" s="98">
        <f t="shared" si="0"/>
        <v>1.5377759999999998</v>
      </c>
      <c r="N10" s="88">
        <f t="shared" si="1"/>
        <v>1.5377759999999998</v>
      </c>
    </row>
    <row r="11" spans="2:47" s="96" customFormat="1" ht="200.1" customHeight="1" thickBot="1" x14ac:dyDescent="1.3">
      <c r="B11" s="42">
        <v>5</v>
      </c>
      <c r="C11" s="551" t="s">
        <v>806</v>
      </c>
      <c r="D11" s="489"/>
      <c r="E11" s="489"/>
      <c r="F11" s="490"/>
      <c r="G11" s="149" t="s">
        <v>27</v>
      </c>
      <c r="H11" s="45">
        <v>1.8280000000000001</v>
      </c>
      <c r="I11" s="72">
        <v>1</v>
      </c>
      <c r="J11" s="100">
        <v>12192</v>
      </c>
      <c r="K11" s="100">
        <v>12192</v>
      </c>
      <c r="L11" s="46">
        <f>0.1309+0.2926+0.2618+0.06468</f>
        <v>0.74997999999999998</v>
      </c>
      <c r="M11" s="98">
        <f t="shared" si="0"/>
        <v>22.286976000000003</v>
      </c>
      <c r="N11" s="88">
        <f>M11*I11-L11*I11</f>
        <v>21.536996000000002</v>
      </c>
    </row>
    <row r="12" spans="2:47" s="96" customFormat="1" ht="200.1" customHeight="1" thickBot="1" x14ac:dyDescent="1.3">
      <c r="B12" s="42">
        <v>6</v>
      </c>
      <c r="C12" s="488" t="s">
        <v>648</v>
      </c>
      <c r="D12" s="489"/>
      <c r="E12" s="489"/>
      <c r="F12" s="490"/>
      <c r="G12" s="149" t="s">
        <v>35</v>
      </c>
      <c r="H12" s="102">
        <v>0.94399999999999995</v>
      </c>
      <c r="I12" s="72">
        <v>3</v>
      </c>
      <c r="J12" s="100">
        <v>2402</v>
      </c>
      <c r="K12" s="100">
        <v>2251</v>
      </c>
      <c r="L12" s="99">
        <v>0</v>
      </c>
      <c r="M12" s="98">
        <f>H12*K12/1000</f>
        <v>2.1249440000000002</v>
      </c>
      <c r="N12" s="88">
        <f>M12*I12-L12*I12</f>
        <v>6.3748320000000005</v>
      </c>
    </row>
    <row r="13" spans="2:47" s="96" customFormat="1" ht="200.1" customHeight="1" thickBot="1" x14ac:dyDescent="1.3">
      <c r="B13" s="42">
        <v>7</v>
      </c>
      <c r="C13" s="488" t="s">
        <v>647</v>
      </c>
      <c r="D13" s="489"/>
      <c r="E13" s="489"/>
      <c r="F13" s="490"/>
      <c r="G13" s="149" t="s">
        <v>35</v>
      </c>
      <c r="H13" s="102">
        <v>0.94399999999999995</v>
      </c>
      <c r="I13" s="72">
        <v>2</v>
      </c>
      <c r="J13" s="100">
        <v>1510</v>
      </c>
      <c r="K13" s="100">
        <v>1510</v>
      </c>
      <c r="L13" s="99">
        <v>0</v>
      </c>
      <c r="M13" s="98">
        <f>H13*K13/1000</f>
        <v>1.4254399999999998</v>
      </c>
      <c r="N13" s="88">
        <f>M13*I13-L13*I13</f>
        <v>2.8508799999999996</v>
      </c>
    </row>
    <row r="14" spans="2:47" s="96" customFormat="1" ht="200.1" customHeight="1" thickBot="1" x14ac:dyDescent="1.3">
      <c r="B14" s="42">
        <v>8</v>
      </c>
      <c r="C14" s="488" t="s">
        <v>645</v>
      </c>
      <c r="D14" s="489"/>
      <c r="E14" s="489"/>
      <c r="F14" s="490"/>
      <c r="G14" s="149" t="s">
        <v>29</v>
      </c>
      <c r="H14" s="102">
        <v>1.284</v>
      </c>
      <c r="I14" s="72">
        <v>1</v>
      </c>
      <c r="J14" s="100">
        <v>1510</v>
      </c>
      <c r="K14" s="100">
        <v>1510</v>
      </c>
      <c r="L14" s="99">
        <v>0</v>
      </c>
      <c r="M14" s="98">
        <f>H14*K14/1000</f>
        <v>1.9388400000000001</v>
      </c>
      <c r="N14" s="88">
        <f>M14*I14-L14*I14</f>
        <v>1.9388400000000001</v>
      </c>
    </row>
    <row r="15" spans="2:47" s="96" customFormat="1" ht="200.1" customHeight="1" thickBot="1" x14ac:dyDescent="1.3">
      <c r="B15" s="42">
        <v>9</v>
      </c>
      <c r="C15" s="488" t="s">
        <v>653</v>
      </c>
      <c r="D15" s="489"/>
      <c r="E15" s="489"/>
      <c r="F15" s="490"/>
      <c r="G15" s="149" t="s">
        <v>76</v>
      </c>
      <c r="H15" s="102">
        <v>1.22</v>
      </c>
      <c r="I15" s="72">
        <v>1</v>
      </c>
      <c r="J15" s="100">
        <v>7829</v>
      </c>
      <c r="K15" s="100">
        <v>7829</v>
      </c>
      <c r="L15" s="99">
        <v>0.252</v>
      </c>
      <c r="M15" s="98">
        <f>H15*K15/1000</f>
        <v>9.55138</v>
      </c>
      <c r="N15" s="88">
        <f>M15*I15-L15*I15</f>
        <v>9.2993799999999993</v>
      </c>
    </row>
    <row r="16" spans="2:47" s="96" customFormat="1" ht="200.1" customHeight="1" thickBot="1" x14ac:dyDescent="1.3">
      <c r="B16" s="42">
        <v>10</v>
      </c>
      <c r="C16" s="488" t="s">
        <v>656</v>
      </c>
      <c r="D16" s="489"/>
      <c r="E16" s="489"/>
      <c r="F16" s="490"/>
      <c r="G16" s="149" t="s">
        <v>76</v>
      </c>
      <c r="H16" s="102">
        <v>1.22</v>
      </c>
      <c r="I16" s="72">
        <v>1</v>
      </c>
      <c r="J16" s="100">
        <v>7829</v>
      </c>
      <c r="K16" s="100">
        <v>7829</v>
      </c>
      <c r="L16" s="99">
        <v>0.252</v>
      </c>
      <c r="M16" s="98">
        <f t="shared" ref="M16" si="2">H16*K16/1000</f>
        <v>9.55138</v>
      </c>
      <c r="N16" s="88">
        <f t="shared" ref="N16:N19" si="3">M16*I16-L16*I16</f>
        <v>9.2993799999999993</v>
      </c>
    </row>
    <row r="17" spans="2:14" s="36" customFormat="1" ht="200.1" customHeight="1" thickBot="1" x14ac:dyDescent="1.1000000000000001">
      <c r="B17" s="42">
        <v>11</v>
      </c>
      <c r="C17" s="555" t="s">
        <v>807</v>
      </c>
      <c r="D17" s="492" t="s">
        <v>191</v>
      </c>
      <c r="E17" s="493"/>
      <c r="F17" s="493"/>
      <c r="G17" s="151" t="s">
        <v>100</v>
      </c>
      <c r="H17" s="45">
        <v>2.19</v>
      </c>
      <c r="I17" s="72">
        <v>2</v>
      </c>
      <c r="J17" s="70">
        <v>5486</v>
      </c>
      <c r="K17" s="70">
        <v>5486</v>
      </c>
      <c r="L17" s="46">
        <v>0</v>
      </c>
      <c r="M17" s="88">
        <f>ROUNDUP(H17*K17/1000,1)</f>
        <v>12.1</v>
      </c>
      <c r="N17" s="88">
        <f t="shared" si="3"/>
        <v>24.2</v>
      </c>
    </row>
    <row r="18" spans="2:14" s="36" customFormat="1" ht="200.1" customHeight="1" thickBot="1" x14ac:dyDescent="1.1000000000000001">
      <c r="B18" s="42">
        <v>12</v>
      </c>
      <c r="C18" s="556"/>
      <c r="D18" s="492" t="s">
        <v>808</v>
      </c>
      <c r="E18" s="493"/>
      <c r="F18" s="493"/>
      <c r="G18" s="151" t="s">
        <v>97</v>
      </c>
      <c r="H18" s="45">
        <v>0.93400000000000005</v>
      </c>
      <c r="I18" s="72">
        <v>1</v>
      </c>
      <c r="J18" s="70">
        <v>1794</v>
      </c>
      <c r="K18" s="70">
        <v>1794</v>
      </c>
      <c r="L18" s="46">
        <v>0</v>
      </c>
      <c r="M18" s="88">
        <f>ROUNDUP(H18*K18/1000,1)</f>
        <v>1.7000000000000002</v>
      </c>
      <c r="N18" s="88">
        <f t="shared" si="3"/>
        <v>1.7000000000000002</v>
      </c>
    </row>
    <row r="19" spans="2:14" s="36" customFormat="1" ht="200.1" customHeight="1" thickBot="1" x14ac:dyDescent="1.1000000000000001">
      <c r="B19" s="42">
        <v>13</v>
      </c>
      <c r="C19" s="556"/>
      <c r="D19" s="492" t="s">
        <v>809</v>
      </c>
      <c r="E19" s="493"/>
      <c r="F19" s="493"/>
      <c r="G19" s="151" t="s">
        <v>97</v>
      </c>
      <c r="H19" s="45">
        <v>0.93400000000000005</v>
      </c>
      <c r="I19" s="72">
        <v>2</v>
      </c>
      <c r="J19" s="70">
        <v>3124</v>
      </c>
      <c r="K19" s="70">
        <v>2987</v>
      </c>
      <c r="L19" s="46">
        <v>0</v>
      </c>
      <c r="M19" s="88">
        <f>ROUNDUP(H19*K19/1000,1)</f>
        <v>2.8000000000000003</v>
      </c>
      <c r="N19" s="88">
        <f t="shared" si="3"/>
        <v>5.6000000000000005</v>
      </c>
    </row>
    <row r="20" spans="2:14" s="96" customFormat="1" ht="200.1" customHeight="1" thickBot="1" x14ac:dyDescent="1.3">
      <c r="B20" s="42">
        <v>14</v>
      </c>
      <c r="C20" s="551" t="s">
        <v>810</v>
      </c>
      <c r="D20" s="489"/>
      <c r="E20" s="489"/>
      <c r="F20" s="490"/>
      <c r="G20" s="149" t="s">
        <v>27</v>
      </c>
      <c r="H20" s="45">
        <v>1.8280000000000001</v>
      </c>
      <c r="I20" s="72">
        <v>1</v>
      </c>
      <c r="J20" s="100">
        <v>24752</v>
      </c>
      <c r="K20" s="100">
        <v>24752</v>
      </c>
      <c r="L20" s="46">
        <f>0.2618+0.2926+0.22792+0.06468+0.2618</f>
        <v>1.1088</v>
      </c>
      <c r="M20" s="98">
        <f t="shared" ref="M20:M26" si="4">H20*K20/1000</f>
        <v>45.246656000000002</v>
      </c>
      <c r="N20" s="88">
        <f>M20*I20-L20*I20</f>
        <v>44.137855999999999</v>
      </c>
    </row>
    <row r="21" spans="2:14" s="96" customFormat="1" ht="200.1" customHeight="1" thickBot="1" x14ac:dyDescent="1.3">
      <c r="B21" s="42">
        <v>15</v>
      </c>
      <c r="C21" s="488" t="s">
        <v>811</v>
      </c>
      <c r="D21" s="489"/>
      <c r="E21" s="489"/>
      <c r="F21" s="490"/>
      <c r="G21" s="149" t="s">
        <v>29</v>
      </c>
      <c r="H21" s="102">
        <v>1.284</v>
      </c>
      <c r="I21" s="72">
        <v>1</v>
      </c>
      <c r="J21" s="100">
        <v>1814</v>
      </c>
      <c r="K21" s="100">
        <v>1814</v>
      </c>
      <c r="L21" s="46">
        <v>0</v>
      </c>
      <c r="M21" s="98">
        <f t="shared" si="4"/>
        <v>2.3291759999999999</v>
      </c>
      <c r="N21" s="88">
        <f t="shared" ref="N21" si="5">M21*I21-L21*I21</f>
        <v>2.3291759999999999</v>
      </c>
    </row>
    <row r="22" spans="2:14" s="96" customFormat="1" ht="200.1" customHeight="1" thickBot="1" x14ac:dyDescent="1.3">
      <c r="B22" s="42">
        <v>16</v>
      </c>
      <c r="C22" s="488" t="s">
        <v>812</v>
      </c>
      <c r="D22" s="489"/>
      <c r="E22" s="489"/>
      <c r="F22" s="490"/>
      <c r="G22" s="149" t="s">
        <v>35</v>
      </c>
      <c r="H22" s="102">
        <v>0.94399999999999995</v>
      </c>
      <c r="I22" s="72">
        <v>1</v>
      </c>
      <c r="J22" s="100">
        <v>2415</v>
      </c>
      <c r="K22" s="100">
        <v>2253</v>
      </c>
      <c r="L22" s="99">
        <v>0</v>
      </c>
      <c r="M22" s="98">
        <f>H22*K22/1000</f>
        <v>2.1268319999999998</v>
      </c>
      <c r="N22" s="88">
        <f>M22*I22-L22*I22</f>
        <v>2.1268319999999998</v>
      </c>
    </row>
    <row r="23" spans="2:14" s="96" customFormat="1" ht="200.1" customHeight="1" thickBot="1" x14ac:dyDescent="1.3">
      <c r="B23" s="42">
        <v>17</v>
      </c>
      <c r="C23" s="488" t="s">
        <v>813</v>
      </c>
      <c r="D23" s="489"/>
      <c r="E23" s="489"/>
      <c r="F23" s="490"/>
      <c r="G23" s="149" t="s">
        <v>29</v>
      </c>
      <c r="H23" s="102">
        <v>1.284</v>
      </c>
      <c r="I23" s="72">
        <v>2</v>
      </c>
      <c r="J23" s="100">
        <v>1510</v>
      </c>
      <c r="K23" s="100">
        <v>1510</v>
      </c>
      <c r="L23" s="46">
        <v>0</v>
      </c>
      <c r="M23" s="98">
        <f t="shared" si="4"/>
        <v>1.9388400000000001</v>
      </c>
      <c r="N23" s="88">
        <f t="shared" ref="N23:N26" si="6">M23*I23-L23*I23</f>
        <v>3.8776800000000002</v>
      </c>
    </row>
    <row r="24" spans="2:14" s="96" customFormat="1" ht="200.1" customHeight="1" thickBot="1" x14ac:dyDescent="1.3">
      <c r="B24" s="42">
        <v>18</v>
      </c>
      <c r="C24" s="488" t="s">
        <v>814</v>
      </c>
      <c r="D24" s="489"/>
      <c r="E24" s="489"/>
      <c r="F24" s="490"/>
      <c r="G24" s="149" t="s">
        <v>35</v>
      </c>
      <c r="H24" s="102">
        <v>0.94399999999999995</v>
      </c>
      <c r="I24" s="72">
        <v>1</v>
      </c>
      <c r="J24" s="100">
        <v>2383</v>
      </c>
      <c r="K24" s="100">
        <v>2238</v>
      </c>
      <c r="L24" s="99">
        <v>0</v>
      </c>
      <c r="M24" s="98">
        <f t="shared" si="4"/>
        <v>2.1126719999999999</v>
      </c>
      <c r="N24" s="88">
        <f t="shared" si="6"/>
        <v>2.1126719999999999</v>
      </c>
    </row>
    <row r="25" spans="2:14" s="96" customFormat="1" ht="200.1" customHeight="1" thickBot="1" x14ac:dyDescent="1.3">
      <c r="B25" s="42">
        <v>19</v>
      </c>
      <c r="C25" s="488" t="s">
        <v>815</v>
      </c>
      <c r="D25" s="489"/>
      <c r="E25" s="489"/>
      <c r="F25" s="490"/>
      <c r="G25" s="149" t="s">
        <v>35</v>
      </c>
      <c r="H25" s="102">
        <v>0.94399999999999995</v>
      </c>
      <c r="I25" s="72">
        <v>4</v>
      </c>
      <c r="J25" s="100">
        <v>2402</v>
      </c>
      <c r="K25" s="100">
        <v>2251</v>
      </c>
      <c r="L25" s="99">
        <v>0</v>
      </c>
      <c r="M25" s="98">
        <f>H25*K25/1000</f>
        <v>2.1249440000000002</v>
      </c>
      <c r="N25" s="88">
        <f>M25*I25-L25*I25</f>
        <v>8.4997760000000007</v>
      </c>
    </row>
    <row r="26" spans="2:14" s="96" customFormat="1" ht="200.1" customHeight="1" thickBot="1" x14ac:dyDescent="1.3">
      <c r="B26" s="42">
        <v>20</v>
      </c>
      <c r="C26" s="488" t="s">
        <v>816</v>
      </c>
      <c r="D26" s="489"/>
      <c r="E26" s="489"/>
      <c r="F26" s="490"/>
      <c r="G26" s="149" t="s">
        <v>35</v>
      </c>
      <c r="H26" s="102">
        <v>0.94399999999999995</v>
      </c>
      <c r="I26" s="72">
        <v>4</v>
      </c>
      <c r="J26" s="100">
        <v>1510</v>
      </c>
      <c r="K26" s="100">
        <v>1510</v>
      </c>
      <c r="L26" s="99">
        <v>0</v>
      </c>
      <c r="M26" s="98">
        <f t="shared" si="4"/>
        <v>1.4254399999999998</v>
      </c>
      <c r="N26" s="88">
        <f t="shared" si="6"/>
        <v>5.7017599999999993</v>
      </c>
    </row>
    <row r="27" spans="2:14" s="50" customFormat="1" ht="219.75" customHeight="1" thickBot="1" x14ac:dyDescent="1.1000000000000001">
      <c r="B27" s="458" t="s">
        <v>30</v>
      </c>
      <c r="C27" s="459"/>
      <c r="D27" s="459"/>
      <c r="E27" s="459"/>
      <c r="F27" s="459"/>
      <c r="G27" s="459"/>
      <c r="H27" s="459"/>
      <c r="I27" s="459"/>
      <c r="J27" s="459"/>
      <c r="K27" s="459"/>
      <c r="L27" s="459"/>
      <c r="M27" s="460"/>
      <c r="N27" s="95">
        <f>SUM(N11:N26)</f>
        <v>151.58606</v>
      </c>
    </row>
    <row r="28" spans="2:14" s="50" customFormat="1" ht="232.5" customHeight="1" thickBot="1" x14ac:dyDescent="1.1000000000000001">
      <c r="B28" s="513" t="s">
        <v>53</v>
      </c>
      <c r="C28" s="513"/>
      <c r="D28" s="513"/>
      <c r="E28" s="513"/>
      <c r="F28" s="513"/>
      <c r="G28" s="513"/>
      <c r="H28" s="513"/>
      <c r="I28" s="513"/>
      <c r="J28" s="513"/>
      <c r="K28" s="513"/>
      <c r="L28" s="513"/>
      <c r="M28" s="513"/>
      <c r="N28" s="88">
        <f>N27*2</f>
        <v>303.17212000000001</v>
      </c>
    </row>
    <row r="29" spans="2:14" s="51" customFormat="1" ht="58.5" customHeight="1" x14ac:dyDescent="1.1000000000000001">
      <c r="B29" s="577"/>
      <c r="C29" s="578"/>
      <c r="D29" s="578"/>
      <c r="E29" s="578"/>
      <c r="F29" s="578"/>
      <c r="G29" s="578"/>
      <c r="H29" s="578"/>
      <c r="I29" s="578"/>
      <c r="J29" s="578"/>
      <c r="K29" s="578"/>
      <c r="L29" s="578"/>
      <c r="M29" s="578"/>
      <c r="N29" s="579"/>
    </row>
    <row r="30" spans="2:14" s="51" customFormat="1" ht="43.5" customHeight="1" thickBot="1" x14ac:dyDescent="1.1499999999999999">
      <c r="B30" s="580"/>
      <c r="C30" s="581"/>
      <c r="D30" s="581"/>
      <c r="E30" s="581"/>
      <c r="F30" s="581"/>
      <c r="G30" s="581"/>
      <c r="H30" s="581"/>
      <c r="I30" s="581"/>
      <c r="J30" s="581"/>
      <c r="K30" s="581"/>
      <c r="L30" s="581"/>
      <c r="M30" s="581"/>
      <c r="N30" s="582"/>
    </row>
    <row r="31" spans="2:14" s="150" customFormat="1" ht="174.95" customHeight="1" x14ac:dyDescent="0.25">
      <c r="B31" s="422" t="s">
        <v>320</v>
      </c>
      <c r="C31" s="422"/>
      <c r="D31" s="422"/>
      <c r="E31" s="422"/>
      <c r="F31" s="422"/>
      <c r="G31" s="422"/>
      <c r="H31" s="422"/>
      <c r="I31" s="422" t="s">
        <v>319</v>
      </c>
      <c r="J31" s="422"/>
      <c r="K31" s="422"/>
      <c r="L31" s="422"/>
      <c r="M31" s="422"/>
      <c r="N31" s="422"/>
    </row>
    <row r="32" spans="2:14" s="51" customFormat="1" ht="409.5" customHeight="1" thickBot="1" x14ac:dyDescent="1.1499999999999999">
      <c r="B32" s="423"/>
      <c r="C32" s="423"/>
      <c r="D32" s="423"/>
      <c r="E32" s="423"/>
      <c r="F32" s="423"/>
      <c r="G32" s="423"/>
      <c r="H32" s="423"/>
      <c r="I32" s="423"/>
      <c r="J32" s="423"/>
      <c r="K32" s="423"/>
      <c r="L32" s="423"/>
      <c r="M32" s="423"/>
      <c r="N32" s="423"/>
    </row>
    <row r="33" spans="2:18" s="58" customFormat="1" ht="174.95" customHeight="1" thickBot="1" x14ac:dyDescent="1.1499999999999999">
      <c r="B33" s="53" t="s">
        <v>45</v>
      </c>
      <c r="C33" s="54"/>
      <c r="D33" s="54"/>
      <c r="E33" s="54"/>
      <c r="F33" s="54"/>
      <c r="G33" s="54"/>
      <c r="H33" s="54"/>
      <c r="I33" s="54"/>
      <c r="J33" s="54"/>
      <c r="K33" s="54"/>
      <c r="L33" s="54"/>
      <c r="M33" s="54"/>
      <c r="N33" s="55"/>
      <c r="O33" s="56"/>
      <c r="P33" s="68"/>
      <c r="Q33" s="35"/>
      <c r="R33" s="35"/>
    </row>
    <row r="34" spans="2:18" s="51" customFormat="1" ht="174.95" customHeight="1" x14ac:dyDescent="1.1000000000000001"/>
  </sheetData>
  <mergeCells count="33">
    <mergeCell ref="C26:F26"/>
    <mergeCell ref="B27:M27"/>
    <mergeCell ref="B28:M28"/>
    <mergeCell ref="B29:N30"/>
    <mergeCell ref="B31:H32"/>
    <mergeCell ref="I31:N32"/>
    <mergeCell ref="C25:F25"/>
    <mergeCell ref="C12:F12"/>
    <mergeCell ref="C13:F13"/>
    <mergeCell ref="C14:F14"/>
    <mergeCell ref="C15:F15"/>
    <mergeCell ref="C16:F16"/>
    <mergeCell ref="C17:C19"/>
    <mergeCell ref="D17:F17"/>
    <mergeCell ref="D18:F18"/>
    <mergeCell ref="D19:F19"/>
    <mergeCell ref="C20:F20"/>
    <mergeCell ref="C21:F21"/>
    <mergeCell ref="C22:F22"/>
    <mergeCell ref="C23:F23"/>
    <mergeCell ref="C24:F24"/>
    <mergeCell ref="C11:F11"/>
    <mergeCell ref="B2:F3"/>
    <mergeCell ref="G2:K3"/>
    <mergeCell ref="L2:N3"/>
    <mergeCell ref="B4:N4"/>
    <mergeCell ref="B5:N5"/>
    <mergeCell ref="C6:G6"/>
    <mergeCell ref="C7:C10"/>
    <mergeCell ref="D7:F7"/>
    <mergeCell ref="D8:F8"/>
    <mergeCell ref="D9:F9"/>
    <mergeCell ref="D10:F10"/>
  </mergeCells>
  <printOptions horizontalCentered="1"/>
  <pageMargins left="0.25" right="0.25" top="1" bottom="1" header="0.5" footer="0.255"/>
  <pageSetup paperSize="9" scale="10" orientation="portrait" r:id="rId1"/>
  <drawing r:id="rId2"/>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9" tint="-0.499984740745262"/>
    <pageSetUpPr fitToPage="1"/>
  </sheetPr>
  <dimension ref="B1:O35"/>
  <sheetViews>
    <sheetView rightToLeft="1" view="pageBreakPreview"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819</v>
      </c>
      <c r="G11" s="332"/>
      <c r="H11" s="332"/>
      <c r="I11" s="333"/>
      <c r="J11" s="331" t="s">
        <v>843</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534</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827</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839</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15.75" customHeight="1" thickBot="1" x14ac:dyDescent="0.3">
      <c r="B27" s="398"/>
      <c r="C27" s="401"/>
      <c r="D27" s="402"/>
      <c r="E27" s="401"/>
      <c r="F27" s="402"/>
      <c r="G27" s="402"/>
      <c r="H27" s="404"/>
      <c r="I27" s="401"/>
      <c r="J27" s="404"/>
      <c r="K27" s="401"/>
      <c r="L27" s="402"/>
      <c r="M27" s="404"/>
    </row>
    <row r="28" spans="2:15" ht="36" customHeight="1" x14ac:dyDescent="0.25">
      <c r="B28" s="405">
        <v>21</v>
      </c>
      <c r="C28" s="312">
        <v>641903122</v>
      </c>
      <c r="D28" s="313"/>
      <c r="E28" s="322" t="s">
        <v>828</v>
      </c>
      <c r="F28" s="323"/>
      <c r="G28" s="323"/>
      <c r="H28" s="324"/>
      <c r="I28" s="318" t="s">
        <v>820</v>
      </c>
      <c r="J28" s="319"/>
      <c r="K28" s="322" t="s">
        <v>16</v>
      </c>
      <c r="L28" s="323"/>
      <c r="M28" s="324"/>
    </row>
    <row r="29" spans="2:15" ht="57" customHeight="1" thickBot="1" x14ac:dyDescent="0.3">
      <c r="B29" s="406"/>
      <c r="C29" s="314"/>
      <c r="D29" s="315"/>
      <c r="E29" s="328"/>
      <c r="F29" s="329"/>
      <c r="G29" s="329"/>
      <c r="H29" s="330"/>
      <c r="I29" s="320"/>
      <c r="J29" s="321"/>
      <c r="K29" s="328"/>
      <c r="L29" s="329"/>
      <c r="M29" s="330"/>
      <c r="O29" s="108">
        <v>340.86741600000005</v>
      </c>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5.5" customHeight="1" thickBot="1" x14ac:dyDescent="0.3">
      <c r="B35" s="370" t="s">
        <v>47</v>
      </c>
      <c r="C35" s="371"/>
      <c r="D35" s="371"/>
      <c r="E35" s="371"/>
      <c r="F35" s="371"/>
      <c r="G35" s="371"/>
      <c r="H35" s="371"/>
      <c r="I35" s="371"/>
      <c r="J35" s="371"/>
      <c r="K35" s="371"/>
      <c r="L35" s="371"/>
      <c r="M35" s="372"/>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1015809"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015809" r:id="rId4"/>
      </mc:Fallback>
    </mc:AlternateContent>
  </oleObjects>
  <mc:AlternateContent xmlns:mc="http://schemas.openxmlformats.org/markup-compatibility/2006">
    <mc:Choice Requires="x14">
      <controls>
        <mc:AlternateContent xmlns:mc="http://schemas.openxmlformats.org/markup-compatibility/2006">
          <mc:Choice Requires="x14">
            <control shapeId="1015810"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1015811"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1015812"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1015813"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1015814"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theme="9" tint="-0.249977111117893"/>
  </sheetPr>
  <dimension ref="B1:AU34"/>
  <sheetViews>
    <sheetView rightToLeft="1" topLeftCell="B4" zoomScaleNormal="100" zoomScaleSheetLayoutView="20" workbookViewId="0">
      <selection activeCell="B4" sqref="B4:N4"/>
    </sheetView>
  </sheetViews>
  <sheetFormatPr defaultRowHeight="23.25" x14ac:dyDescent="0.35"/>
  <cols>
    <col min="2" max="2" width="25.7109375" customWidth="1"/>
    <col min="3" max="3" width="32" customWidth="1"/>
    <col min="4" max="4" width="20.42578125" customWidth="1"/>
    <col min="5" max="5" width="44.5703125"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838</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59.5" customHeight="1" thickBot="1" x14ac:dyDescent="0.3">
      <c r="B4" s="523" t="s">
        <v>55</v>
      </c>
      <c r="C4" s="524"/>
      <c r="D4" s="524"/>
      <c r="E4" s="524"/>
      <c r="F4" s="524"/>
      <c r="G4" s="524"/>
      <c r="H4" s="524"/>
      <c r="I4" s="524"/>
      <c r="J4" s="524"/>
      <c r="K4" s="524"/>
      <c r="L4" s="524"/>
      <c r="M4" s="524"/>
      <c r="N4" s="525"/>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03.25" customHeight="1" thickBot="1" x14ac:dyDescent="1.1499999999999999">
      <c r="B6" s="152" t="s">
        <v>9</v>
      </c>
      <c r="C6" s="434" t="s">
        <v>11</v>
      </c>
      <c r="D6" s="435"/>
      <c r="E6" s="435"/>
      <c r="F6" s="435"/>
      <c r="G6" s="436"/>
      <c r="H6" s="152" t="s">
        <v>122</v>
      </c>
      <c r="I6" s="152" t="s">
        <v>23</v>
      </c>
      <c r="J6" s="152" t="s">
        <v>24</v>
      </c>
      <c r="K6" s="152" t="s">
        <v>121</v>
      </c>
      <c r="L6" s="152" t="s">
        <v>183</v>
      </c>
      <c r="M6" s="152" t="s">
        <v>181</v>
      </c>
      <c r="N6" s="152" t="s">
        <v>124</v>
      </c>
    </row>
    <row r="7" spans="2:47" s="96" customFormat="1" ht="200.1" customHeight="1" thickBot="1" x14ac:dyDescent="1.3">
      <c r="B7" s="42">
        <v>1</v>
      </c>
      <c r="C7" s="565" t="s">
        <v>803</v>
      </c>
      <c r="D7" s="570" t="s">
        <v>655</v>
      </c>
      <c r="E7" s="570"/>
      <c r="F7" s="570"/>
      <c r="G7" s="149" t="s">
        <v>76</v>
      </c>
      <c r="H7" s="102">
        <v>1.22</v>
      </c>
      <c r="I7" s="72">
        <v>1</v>
      </c>
      <c r="J7" s="100">
        <v>5486</v>
      </c>
      <c r="K7" s="100">
        <v>5486</v>
      </c>
      <c r="L7" s="99">
        <f>2*0.21*0.3+0.154*0.21</f>
        <v>0.15834000000000001</v>
      </c>
      <c r="M7" s="98">
        <f t="shared" ref="M7:M11" si="0">H7*K7/1000</f>
        <v>6.69292</v>
      </c>
      <c r="N7" s="88">
        <f t="shared" ref="N7:N10" si="1">M7*I7-L7*I7</f>
        <v>6.5345800000000001</v>
      </c>
    </row>
    <row r="8" spans="2:47" s="96" customFormat="1" ht="200.1" customHeight="1" thickBot="1" x14ac:dyDescent="1.3">
      <c r="B8" s="42">
        <v>2</v>
      </c>
      <c r="C8" s="566"/>
      <c r="D8" s="488" t="s">
        <v>652</v>
      </c>
      <c r="E8" s="489"/>
      <c r="F8" s="490"/>
      <c r="G8" s="149" t="s">
        <v>76</v>
      </c>
      <c r="H8" s="102">
        <v>1.22</v>
      </c>
      <c r="I8" s="72">
        <v>1</v>
      </c>
      <c r="J8" s="100">
        <v>5486</v>
      </c>
      <c r="K8" s="100">
        <v>5486</v>
      </c>
      <c r="L8" s="99">
        <v>0.126</v>
      </c>
      <c r="M8" s="98">
        <f t="shared" si="0"/>
        <v>6.69292</v>
      </c>
      <c r="N8" s="88">
        <f t="shared" si="1"/>
        <v>6.5669199999999996</v>
      </c>
    </row>
    <row r="9" spans="2:47" s="96" customFormat="1" ht="200.1" customHeight="1" thickBot="1" x14ac:dyDescent="1.3">
      <c r="B9" s="42">
        <v>3</v>
      </c>
      <c r="C9" s="566"/>
      <c r="D9" s="488" t="s">
        <v>804</v>
      </c>
      <c r="E9" s="489"/>
      <c r="F9" s="490"/>
      <c r="G9" s="149" t="s">
        <v>35</v>
      </c>
      <c r="H9" s="102">
        <v>0.94399999999999995</v>
      </c>
      <c r="I9" s="72">
        <v>2</v>
      </c>
      <c r="J9" s="100">
        <v>2948</v>
      </c>
      <c r="K9" s="100">
        <v>2771</v>
      </c>
      <c r="L9" s="99">
        <v>0</v>
      </c>
      <c r="M9" s="98">
        <f t="shared" si="0"/>
        <v>2.6158239999999999</v>
      </c>
      <c r="N9" s="88">
        <f t="shared" si="1"/>
        <v>5.2316479999999999</v>
      </c>
    </row>
    <row r="10" spans="2:47" s="96" customFormat="1" ht="200.1" customHeight="1" thickBot="1" x14ac:dyDescent="1.3">
      <c r="B10" s="42">
        <v>4</v>
      </c>
      <c r="C10" s="569"/>
      <c r="D10" s="488" t="s">
        <v>805</v>
      </c>
      <c r="E10" s="489"/>
      <c r="F10" s="490"/>
      <c r="G10" s="149" t="s">
        <v>35</v>
      </c>
      <c r="H10" s="102">
        <v>0.94399999999999995</v>
      </c>
      <c r="I10" s="72">
        <v>1</v>
      </c>
      <c r="J10" s="100">
        <v>1629</v>
      </c>
      <c r="K10" s="100">
        <v>1629</v>
      </c>
      <c r="L10" s="99">
        <v>0</v>
      </c>
      <c r="M10" s="98">
        <f t="shared" si="0"/>
        <v>1.5377759999999998</v>
      </c>
      <c r="N10" s="88">
        <f t="shared" si="1"/>
        <v>1.5377759999999998</v>
      </c>
    </row>
    <row r="11" spans="2:47" s="96" customFormat="1" ht="200.1" customHeight="1" thickBot="1" x14ac:dyDescent="1.3">
      <c r="B11" s="42">
        <v>5</v>
      </c>
      <c r="C11" s="551" t="s">
        <v>806</v>
      </c>
      <c r="D11" s="489"/>
      <c r="E11" s="489"/>
      <c r="F11" s="490"/>
      <c r="G11" s="149" t="s">
        <v>27</v>
      </c>
      <c r="H11" s="45">
        <v>1.8280000000000001</v>
      </c>
      <c r="I11" s="72">
        <v>0</v>
      </c>
      <c r="J11" s="100">
        <v>12192</v>
      </c>
      <c r="K11" s="100">
        <v>12192</v>
      </c>
      <c r="L11" s="46">
        <f>0.1309+0.2926+0.2618+0.06468</f>
        <v>0.74997999999999998</v>
      </c>
      <c r="M11" s="98">
        <f t="shared" si="0"/>
        <v>22.286976000000003</v>
      </c>
      <c r="N11" s="88">
        <f>M11*I11-L11*I11</f>
        <v>0</v>
      </c>
    </row>
    <row r="12" spans="2:47" s="96" customFormat="1" ht="200.1" customHeight="1" thickBot="1" x14ac:dyDescent="1.3">
      <c r="B12" s="42">
        <v>6</v>
      </c>
      <c r="C12" s="488" t="s">
        <v>648</v>
      </c>
      <c r="D12" s="489"/>
      <c r="E12" s="489"/>
      <c r="F12" s="490"/>
      <c r="G12" s="149" t="s">
        <v>35</v>
      </c>
      <c r="H12" s="102">
        <v>0.94399999999999995</v>
      </c>
      <c r="I12" s="72">
        <v>3</v>
      </c>
      <c r="J12" s="100">
        <v>2402</v>
      </c>
      <c r="K12" s="100">
        <v>2251</v>
      </c>
      <c r="L12" s="99">
        <v>0</v>
      </c>
      <c r="M12" s="98">
        <f>H12*K12/1000</f>
        <v>2.1249440000000002</v>
      </c>
      <c r="N12" s="88">
        <f>M12*I12-L12*I12</f>
        <v>6.3748320000000005</v>
      </c>
    </row>
    <row r="13" spans="2:47" s="96" customFormat="1" ht="200.1" customHeight="1" thickBot="1" x14ac:dyDescent="1.3">
      <c r="B13" s="42">
        <v>7</v>
      </c>
      <c r="C13" s="488" t="s">
        <v>647</v>
      </c>
      <c r="D13" s="489"/>
      <c r="E13" s="489"/>
      <c r="F13" s="490"/>
      <c r="G13" s="149" t="s">
        <v>35</v>
      </c>
      <c r="H13" s="102">
        <v>0.94399999999999995</v>
      </c>
      <c r="I13" s="72">
        <v>2</v>
      </c>
      <c r="J13" s="100">
        <v>1510</v>
      </c>
      <c r="K13" s="100">
        <v>1510</v>
      </c>
      <c r="L13" s="99">
        <v>0</v>
      </c>
      <c r="M13" s="98">
        <f>H13*K13/1000</f>
        <v>1.4254399999999998</v>
      </c>
      <c r="N13" s="88">
        <f>M13*I13-L13*I13</f>
        <v>2.8508799999999996</v>
      </c>
    </row>
    <row r="14" spans="2:47" s="96" customFormat="1" ht="200.1" customHeight="1" thickBot="1" x14ac:dyDescent="1.3">
      <c r="B14" s="42">
        <v>8</v>
      </c>
      <c r="C14" s="488" t="s">
        <v>645</v>
      </c>
      <c r="D14" s="489"/>
      <c r="E14" s="489"/>
      <c r="F14" s="490"/>
      <c r="G14" s="149" t="s">
        <v>29</v>
      </c>
      <c r="H14" s="102">
        <v>1.284</v>
      </c>
      <c r="I14" s="72">
        <v>0</v>
      </c>
      <c r="J14" s="100">
        <v>1510</v>
      </c>
      <c r="K14" s="100">
        <v>1510</v>
      </c>
      <c r="L14" s="99">
        <v>0</v>
      </c>
      <c r="M14" s="98">
        <f>H14*K14/1000</f>
        <v>1.9388400000000001</v>
      </c>
      <c r="N14" s="88">
        <f>M14*I14-L14*I14</f>
        <v>0</v>
      </c>
    </row>
    <row r="15" spans="2:47" s="96" customFormat="1" ht="200.1" customHeight="1" thickBot="1" x14ac:dyDescent="1.3">
      <c r="B15" s="42">
        <v>9</v>
      </c>
      <c r="C15" s="488" t="s">
        <v>653</v>
      </c>
      <c r="D15" s="489"/>
      <c r="E15" s="489"/>
      <c r="F15" s="490"/>
      <c r="G15" s="149" t="s">
        <v>76</v>
      </c>
      <c r="H15" s="102">
        <v>1.22</v>
      </c>
      <c r="I15" s="72">
        <v>1</v>
      </c>
      <c r="J15" s="100">
        <v>7829</v>
      </c>
      <c r="K15" s="100">
        <v>7829</v>
      </c>
      <c r="L15" s="99">
        <v>0.252</v>
      </c>
      <c r="M15" s="98">
        <f>H15*K15/1000</f>
        <v>9.55138</v>
      </c>
      <c r="N15" s="88">
        <f>M15*I15-L15*I15</f>
        <v>9.2993799999999993</v>
      </c>
    </row>
    <row r="16" spans="2:47" s="96" customFormat="1" ht="200.1" customHeight="1" thickBot="1" x14ac:dyDescent="1.3">
      <c r="B16" s="42">
        <v>10</v>
      </c>
      <c r="C16" s="488" t="s">
        <v>656</v>
      </c>
      <c r="D16" s="489"/>
      <c r="E16" s="489"/>
      <c r="F16" s="490"/>
      <c r="G16" s="149" t="s">
        <v>76</v>
      </c>
      <c r="H16" s="102">
        <v>1.22</v>
      </c>
      <c r="I16" s="72">
        <v>1</v>
      </c>
      <c r="J16" s="100">
        <v>7829</v>
      </c>
      <c r="K16" s="100">
        <v>7829</v>
      </c>
      <c r="L16" s="99">
        <v>0.252</v>
      </c>
      <c r="M16" s="98">
        <f t="shared" ref="M16" si="2">H16*K16/1000</f>
        <v>9.55138</v>
      </c>
      <c r="N16" s="88">
        <f t="shared" ref="N16:N19" si="3">M16*I16-L16*I16</f>
        <v>9.2993799999999993</v>
      </c>
    </row>
    <row r="17" spans="2:14" s="36" customFormat="1" ht="200.1" customHeight="1" thickBot="1" x14ac:dyDescent="1.1000000000000001">
      <c r="B17" s="42">
        <v>11</v>
      </c>
      <c r="C17" s="555" t="s">
        <v>807</v>
      </c>
      <c r="D17" s="492" t="s">
        <v>191</v>
      </c>
      <c r="E17" s="493"/>
      <c r="F17" s="493"/>
      <c r="G17" s="151" t="s">
        <v>100</v>
      </c>
      <c r="H17" s="45">
        <v>2.19</v>
      </c>
      <c r="I17" s="72">
        <v>0</v>
      </c>
      <c r="J17" s="70">
        <v>5486</v>
      </c>
      <c r="K17" s="70">
        <v>5486</v>
      </c>
      <c r="L17" s="46">
        <v>0</v>
      </c>
      <c r="M17" s="88">
        <f>ROUNDUP(H17*K17/1000,1)</f>
        <v>12.1</v>
      </c>
      <c r="N17" s="88">
        <f t="shared" si="3"/>
        <v>0</v>
      </c>
    </row>
    <row r="18" spans="2:14" s="36" customFormat="1" ht="200.1" customHeight="1" thickBot="1" x14ac:dyDescent="1.1000000000000001">
      <c r="B18" s="42">
        <v>12</v>
      </c>
      <c r="C18" s="556"/>
      <c r="D18" s="492" t="s">
        <v>808</v>
      </c>
      <c r="E18" s="493"/>
      <c r="F18" s="493"/>
      <c r="G18" s="151" t="s">
        <v>97</v>
      </c>
      <c r="H18" s="45">
        <v>0.93400000000000005</v>
      </c>
      <c r="I18" s="72">
        <v>1</v>
      </c>
      <c r="J18" s="70">
        <v>1794</v>
      </c>
      <c r="K18" s="70">
        <v>1794</v>
      </c>
      <c r="L18" s="46">
        <v>0</v>
      </c>
      <c r="M18" s="88">
        <f>ROUNDUP(H18*K18/1000,1)</f>
        <v>1.7000000000000002</v>
      </c>
      <c r="N18" s="88">
        <f t="shared" si="3"/>
        <v>1.7000000000000002</v>
      </c>
    </row>
    <row r="19" spans="2:14" s="36" customFormat="1" ht="200.1" customHeight="1" thickBot="1" x14ac:dyDescent="1.1000000000000001">
      <c r="B19" s="42">
        <v>13</v>
      </c>
      <c r="C19" s="556"/>
      <c r="D19" s="492" t="s">
        <v>809</v>
      </c>
      <c r="E19" s="493"/>
      <c r="F19" s="493"/>
      <c r="G19" s="151" t="s">
        <v>97</v>
      </c>
      <c r="H19" s="45">
        <v>0.93400000000000005</v>
      </c>
      <c r="I19" s="72">
        <v>2</v>
      </c>
      <c r="J19" s="70">
        <v>3124</v>
      </c>
      <c r="K19" s="70">
        <v>2987</v>
      </c>
      <c r="L19" s="46">
        <v>0</v>
      </c>
      <c r="M19" s="88">
        <f>ROUNDUP(H19*K19/1000,1)</f>
        <v>2.8000000000000003</v>
      </c>
      <c r="N19" s="88">
        <f t="shared" si="3"/>
        <v>5.6000000000000005</v>
      </c>
    </row>
    <row r="20" spans="2:14" s="96" customFormat="1" ht="200.1" customHeight="1" thickBot="1" x14ac:dyDescent="1.3">
      <c r="B20" s="42">
        <v>14</v>
      </c>
      <c r="C20" s="551" t="s">
        <v>810</v>
      </c>
      <c r="D20" s="489"/>
      <c r="E20" s="489"/>
      <c r="F20" s="490"/>
      <c r="G20" s="149" t="s">
        <v>27</v>
      </c>
      <c r="H20" s="45">
        <v>1.8280000000000001</v>
      </c>
      <c r="I20" s="72">
        <v>0</v>
      </c>
      <c r="J20" s="100">
        <v>24752</v>
      </c>
      <c r="K20" s="100">
        <v>24752</v>
      </c>
      <c r="L20" s="46">
        <f>0.2618+0.2926+0.22792+0.06468+0.2618</f>
        <v>1.1088</v>
      </c>
      <c r="M20" s="98">
        <f t="shared" ref="M20:M26" si="4">H20*K20/1000</f>
        <v>45.246656000000002</v>
      </c>
      <c r="N20" s="88">
        <f>M20*I20-L20*I20</f>
        <v>0</v>
      </c>
    </row>
    <row r="21" spans="2:14" s="96" customFormat="1" ht="200.1" customHeight="1" thickBot="1" x14ac:dyDescent="1.3">
      <c r="B21" s="42">
        <v>15</v>
      </c>
      <c r="C21" s="488" t="s">
        <v>811</v>
      </c>
      <c r="D21" s="489"/>
      <c r="E21" s="489"/>
      <c r="F21" s="490"/>
      <c r="G21" s="149" t="s">
        <v>29</v>
      </c>
      <c r="H21" s="102">
        <v>1.284</v>
      </c>
      <c r="I21" s="72">
        <v>0</v>
      </c>
      <c r="J21" s="100">
        <v>1814</v>
      </c>
      <c r="K21" s="100">
        <v>1814</v>
      </c>
      <c r="L21" s="46">
        <v>0</v>
      </c>
      <c r="M21" s="98">
        <f t="shared" si="4"/>
        <v>2.3291759999999999</v>
      </c>
      <c r="N21" s="88">
        <f t="shared" ref="N21" si="5">M21*I21-L21*I21</f>
        <v>0</v>
      </c>
    </row>
    <row r="22" spans="2:14" s="96" customFormat="1" ht="200.1" customHeight="1" thickBot="1" x14ac:dyDescent="1.3">
      <c r="B22" s="42">
        <v>16</v>
      </c>
      <c r="C22" s="488" t="s">
        <v>812</v>
      </c>
      <c r="D22" s="489"/>
      <c r="E22" s="489"/>
      <c r="F22" s="490"/>
      <c r="G22" s="149" t="s">
        <v>35</v>
      </c>
      <c r="H22" s="102">
        <v>0.94399999999999995</v>
      </c>
      <c r="I22" s="72">
        <v>1</v>
      </c>
      <c r="J22" s="100">
        <v>2415</v>
      </c>
      <c r="K22" s="100">
        <v>2253</v>
      </c>
      <c r="L22" s="99">
        <v>0</v>
      </c>
      <c r="M22" s="98">
        <f>H22*K22/1000</f>
        <v>2.1268319999999998</v>
      </c>
      <c r="N22" s="88">
        <f>M22*I22-L22*I22</f>
        <v>2.1268319999999998</v>
      </c>
    </row>
    <row r="23" spans="2:14" s="96" customFormat="1" ht="200.1" customHeight="1" thickBot="1" x14ac:dyDescent="1.3">
      <c r="B23" s="42">
        <v>17</v>
      </c>
      <c r="C23" s="488" t="s">
        <v>813</v>
      </c>
      <c r="D23" s="489"/>
      <c r="E23" s="489"/>
      <c r="F23" s="490"/>
      <c r="G23" s="149" t="s">
        <v>29</v>
      </c>
      <c r="H23" s="102">
        <v>1.284</v>
      </c>
      <c r="I23" s="72">
        <v>0</v>
      </c>
      <c r="J23" s="100">
        <v>1510</v>
      </c>
      <c r="K23" s="100">
        <v>1510</v>
      </c>
      <c r="L23" s="46">
        <v>0</v>
      </c>
      <c r="M23" s="98">
        <f t="shared" si="4"/>
        <v>1.9388400000000001</v>
      </c>
      <c r="N23" s="88">
        <f t="shared" ref="N23:N26" si="6">M23*I23-L23*I23</f>
        <v>0</v>
      </c>
    </row>
    <row r="24" spans="2:14" s="96" customFormat="1" ht="200.1" customHeight="1" thickBot="1" x14ac:dyDescent="1.3">
      <c r="B24" s="42">
        <v>18</v>
      </c>
      <c r="C24" s="488" t="s">
        <v>814</v>
      </c>
      <c r="D24" s="489"/>
      <c r="E24" s="489"/>
      <c r="F24" s="490"/>
      <c r="G24" s="149" t="s">
        <v>35</v>
      </c>
      <c r="H24" s="102">
        <v>0.94399999999999995</v>
      </c>
      <c r="I24" s="72">
        <v>1</v>
      </c>
      <c r="J24" s="100">
        <v>2383</v>
      </c>
      <c r="K24" s="100">
        <v>2238</v>
      </c>
      <c r="L24" s="99">
        <v>0</v>
      </c>
      <c r="M24" s="98">
        <f t="shared" si="4"/>
        <v>2.1126719999999999</v>
      </c>
      <c r="N24" s="88">
        <f t="shared" si="6"/>
        <v>2.1126719999999999</v>
      </c>
    </row>
    <row r="25" spans="2:14" s="96" customFormat="1" ht="200.1" customHeight="1" thickBot="1" x14ac:dyDescent="1.3">
      <c r="B25" s="42">
        <v>19</v>
      </c>
      <c r="C25" s="488" t="s">
        <v>815</v>
      </c>
      <c r="D25" s="489"/>
      <c r="E25" s="489"/>
      <c r="F25" s="490"/>
      <c r="G25" s="149" t="s">
        <v>35</v>
      </c>
      <c r="H25" s="102">
        <v>0.94399999999999995</v>
      </c>
      <c r="I25" s="72">
        <v>4</v>
      </c>
      <c r="J25" s="100">
        <v>2402</v>
      </c>
      <c r="K25" s="100">
        <v>2251</v>
      </c>
      <c r="L25" s="99">
        <v>0</v>
      </c>
      <c r="M25" s="98">
        <f>H25*K25/1000</f>
        <v>2.1249440000000002</v>
      </c>
      <c r="N25" s="88">
        <f>M25*I25-L25*I25</f>
        <v>8.4997760000000007</v>
      </c>
    </row>
    <row r="26" spans="2:14" s="96" customFormat="1" ht="200.1" customHeight="1" thickBot="1" x14ac:dyDescent="1.3">
      <c r="B26" s="42">
        <v>20</v>
      </c>
      <c r="C26" s="488" t="s">
        <v>816</v>
      </c>
      <c r="D26" s="489"/>
      <c r="E26" s="489"/>
      <c r="F26" s="490"/>
      <c r="G26" s="149" t="s">
        <v>35</v>
      </c>
      <c r="H26" s="102">
        <v>0.94399999999999995</v>
      </c>
      <c r="I26" s="72">
        <v>4</v>
      </c>
      <c r="J26" s="100">
        <v>1510</v>
      </c>
      <c r="K26" s="100">
        <v>1510</v>
      </c>
      <c r="L26" s="99">
        <v>0</v>
      </c>
      <c r="M26" s="98">
        <f t="shared" si="4"/>
        <v>1.4254399999999998</v>
      </c>
      <c r="N26" s="88">
        <f t="shared" si="6"/>
        <v>5.7017599999999993</v>
      </c>
    </row>
    <row r="27" spans="2:14" s="50" customFormat="1" ht="219.75" customHeight="1" thickBot="1" x14ac:dyDescent="1.1000000000000001">
      <c r="B27" s="458" t="s">
        <v>30</v>
      </c>
      <c r="C27" s="459"/>
      <c r="D27" s="459"/>
      <c r="E27" s="459"/>
      <c r="F27" s="459"/>
      <c r="G27" s="459"/>
      <c r="H27" s="459"/>
      <c r="I27" s="459"/>
      <c r="J27" s="459"/>
      <c r="K27" s="459"/>
      <c r="L27" s="459"/>
      <c r="M27" s="460"/>
      <c r="N27" s="153">
        <f>SUM(N11:N26)</f>
        <v>53.565511999999991</v>
      </c>
    </row>
    <row r="28" spans="2:14" s="50" customFormat="1" ht="232.5" customHeight="1" thickBot="1" x14ac:dyDescent="1.1000000000000001">
      <c r="B28" s="513" t="s">
        <v>53</v>
      </c>
      <c r="C28" s="513"/>
      <c r="D28" s="513"/>
      <c r="E28" s="513"/>
      <c r="F28" s="513"/>
      <c r="G28" s="513"/>
      <c r="H28" s="513"/>
      <c r="I28" s="513"/>
      <c r="J28" s="513"/>
      <c r="K28" s="513"/>
      <c r="L28" s="513"/>
      <c r="M28" s="513"/>
      <c r="N28" s="88">
        <f>N27*2</f>
        <v>107.13102399999998</v>
      </c>
    </row>
    <row r="29" spans="2:14" s="51" customFormat="1" ht="58.5" customHeight="1" x14ac:dyDescent="1.1000000000000001">
      <c r="B29" s="577"/>
      <c r="C29" s="578"/>
      <c r="D29" s="578"/>
      <c r="E29" s="578"/>
      <c r="F29" s="578"/>
      <c r="G29" s="578"/>
      <c r="H29" s="578"/>
      <c r="I29" s="578"/>
      <c r="J29" s="578"/>
      <c r="K29" s="578"/>
      <c r="L29" s="578"/>
      <c r="M29" s="578"/>
      <c r="N29" s="579"/>
    </row>
    <row r="30" spans="2:14" s="51" customFormat="1" ht="43.5" customHeight="1" thickBot="1" x14ac:dyDescent="1.1499999999999999">
      <c r="B30" s="580"/>
      <c r="C30" s="581"/>
      <c r="D30" s="581"/>
      <c r="E30" s="581"/>
      <c r="F30" s="581"/>
      <c r="G30" s="581"/>
      <c r="H30" s="581"/>
      <c r="I30" s="581"/>
      <c r="J30" s="581"/>
      <c r="K30" s="581"/>
      <c r="L30" s="581"/>
      <c r="M30" s="581"/>
      <c r="N30" s="582"/>
    </row>
    <row r="31" spans="2:14" s="150" customFormat="1" ht="174.95" customHeight="1" x14ac:dyDescent="0.25">
      <c r="B31" s="422" t="s">
        <v>320</v>
      </c>
      <c r="C31" s="422"/>
      <c r="D31" s="422"/>
      <c r="E31" s="422"/>
      <c r="F31" s="422"/>
      <c r="G31" s="422"/>
      <c r="H31" s="422"/>
      <c r="I31" s="422" t="s">
        <v>319</v>
      </c>
      <c r="J31" s="422"/>
      <c r="K31" s="422"/>
      <c r="L31" s="422"/>
      <c r="M31" s="422"/>
      <c r="N31" s="422"/>
    </row>
    <row r="32" spans="2:14" s="51" customFormat="1" ht="409.5" customHeight="1" thickBot="1" x14ac:dyDescent="1.1499999999999999">
      <c r="B32" s="423"/>
      <c r="C32" s="423"/>
      <c r="D32" s="423"/>
      <c r="E32" s="423"/>
      <c r="F32" s="423"/>
      <c r="G32" s="423"/>
      <c r="H32" s="423"/>
      <c r="I32" s="423"/>
      <c r="J32" s="423"/>
      <c r="K32" s="423"/>
      <c r="L32" s="423"/>
      <c r="M32" s="423"/>
      <c r="N32" s="423"/>
    </row>
    <row r="33" spans="2:18" s="58" customFormat="1" ht="174.95" customHeight="1" thickBot="1" x14ac:dyDescent="1.1499999999999999">
      <c r="B33" s="53" t="s">
        <v>45</v>
      </c>
      <c r="C33" s="54"/>
      <c r="D33" s="54"/>
      <c r="E33" s="54"/>
      <c r="F33" s="54"/>
      <c r="G33" s="54"/>
      <c r="H33" s="54"/>
      <c r="I33" s="54"/>
      <c r="J33" s="54"/>
      <c r="K33" s="54"/>
      <c r="L33" s="54"/>
      <c r="M33" s="54"/>
      <c r="N33" s="55"/>
      <c r="O33" s="56"/>
      <c r="P33" s="68"/>
      <c r="Q33" s="35"/>
      <c r="R33" s="35"/>
    </row>
    <row r="34" spans="2:18" s="51" customFormat="1" ht="174.95" customHeight="1" x14ac:dyDescent="1.1000000000000001"/>
  </sheetData>
  <mergeCells count="33">
    <mergeCell ref="C26:F26"/>
    <mergeCell ref="B27:M27"/>
    <mergeCell ref="B28:M28"/>
    <mergeCell ref="B29:N30"/>
    <mergeCell ref="B31:H32"/>
    <mergeCell ref="I31:N32"/>
    <mergeCell ref="C25:F25"/>
    <mergeCell ref="C12:F12"/>
    <mergeCell ref="C13:F13"/>
    <mergeCell ref="C14:F14"/>
    <mergeCell ref="C15:F15"/>
    <mergeCell ref="C16:F16"/>
    <mergeCell ref="C17:C19"/>
    <mergeCell ref="D17:F17"/>
    <mergeCell ref="D18:F18"/>
    <mergeCell ref="D19:F19"/>
    <mergeCell ref="C20:F20"/>
    <mergeCell ref="C21:F21"/>
    <mergeCell ref="C22:F22"/>
    <mergeCell ref="C23:F23"/>
    <mergeCell ref="C24:F24"/>
    <mergeCell ref="C11:F11"/>
    <mergeCell ref="B2:F3"/>
    <mergeCell ref="G2:K3"/>
    <mergeCell ref="L2:N3"/>
    <mergeCell ref="B4:N4"/>
    <mergeCell ref="B5:N5"/>
    <mergeCell ref="C6:G6"/>
    <mergeCell ref="C7:C10"/>
    <mergeCell ref="D7:F7"/>
    <mergeCell ref="D8:F8"/>
    <mergeCell ref="D9:F9"/>
    <mergeCell ref="D10:F10"/>
  </mergeCells>
  <printOptions horizontalCentered="1"/>
  <pageMargins left="0.25" right="0.25" top="1" bottom="1" header="0.5" footer="0.255"/>
  <pageSetup paperSize="9" scale="10" orientation="portrait" r:id="rId1"/>
  <drawing r:id="rId2"/>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9" tint="-0.499984740745262"/>
    <pageSetUpPr fitToPage="1"/>
  </sheetPr>
  <dimension ref="A1:AG35"/>
  <sheetViews>
    <sheetView rightToLeft="1" view="pageBreakPreview"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5" max="15" width="16.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818</v>
      </c>
      <c r="G11" s="332"/>
      <c r="H11" s="332"/>
      <c r="I11" s="333"/>
      <c r="J11" s="331" t="s">
        <v>843</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541</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824</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837</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9.75" customHeight="1" thickBot="1" x14ac:dyDescent="0.3">
      <c r="B27" s="398"/>
      <c r="C27" s="401"/>
      <c r="D27" s="402"/>
      <c r="E27" s="401"/>
      <c r="F27" s="402"/>
      <c r="G27" s="402"/>
      <c r="H27" s="404"/>
      <c r="I27" s="401"/>
      <c r="J27" s="404"/>
      <c r="K27" s="401"/>
      <c r="L27" s="402"/>
      <c r="M27" s="404"/>
    </row>
    <row r="28" spans="2:15" ht="36" customHeight="1" x14ac:dyDescent="0.25">
      <c r="B28" s="405">
        <v>17</v>
      </c>
      <c r="C28" s="312">
        <v>641903107</v>
      </c>
      <c r="D28" s="313"/>
      <c r="E28" s="322" t="s">
        <v>826</v>
      </c>
      <c r="F28" s="323"/>
      <c r="G28" s="323"/>
      <c r="H28" s="324"/>
      <c r="I28" s="318" t="s">
        <v>817</v>
      </c>
      <c r="J28" s="319"/>
      <c r="K28" s="322" t="s">
        <v>16</v>
      </c>
      <c r="L28" s="323"/>
      <c r="M28" s="324"/>
    </row>
    <row r="29" spans="2:15" ht="45" customHeight="1" thickBot="1" x14ac:dyDescent="0.3">
      <c r="B29" s="406"/>
      <c r="C29" s="314"/>
      <c r="D29" s="315"/>
      <c r="E29" s="328"/>
      <c r="F29" s="329"/>
      <c r="G29" s="329"/>
      <c r="H29" s="330"/>
      <c r="I29" s="320"/>
      <c r="J29" s="321"/>
      <c r="K29" s="328"/>
      <c r="L29" s="329"/>
      <c r="M29" s="330"/>
      <c r="O29" s="147">
        <f>'المان PNT-G-050'!$N$100</f>
        <v>1258.9999999999995</v>
      </c>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20" customFormat="1" ht="25.5" customHeight="1" thickBot="1" x14ac:dyDescent="0.3">
      <c r="A35" s="21"/>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1013761"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013761" r:id="rId4"/>
      </mc:Fallback>
    </mc:AlternateContent>
  </oleObjects>
  <mc:AlternateContent xmlns:mc="http://schemas.openxmlformats.org/markup-compatibility/2006">
    <mc:Choice Requires="x14">
      <controls>
        <mc:AlternateContent xmlns:mc="http://schemas.openxmlformats.org/markup-compatibility/2006">
          <mc:Choice Requires="x14">
            <control shapeId="1013762"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1013763"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1013764"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1013765"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1013766"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9" tint="-0.249977111117893"/>
  </sheetPr>
  <dimension ref="B1:AU34"/>
  <sheetViews>
    <sheetView rightToLeft="1" view="pageBreakPreview" zoomScale="10" zoomScaleNormal="100" zoomScaleSheetLayoutView="10" workbookViewId="0">
      <selection activeCell="B28" sqref="A28:XFD28"/>
    </sheetView>
  </sheetViews>
  <sheetFormatPr defaultRowHeight="23.25" x14ac:dyDescent="0.35"/>
  <cols>
    <col min="2" max="2" width="25.7109375" customWidth="1"/>
    <col min="3" max="3" width="32" customWidth="1"/>
    <col min="4" max="4" width="20.42578125" customWidth="1"/>
    <col min="5" max="5" width="44.5703125"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836</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59.5" customHeight="1" thickBot="1" x14ac:dyDescent="0.3">
      <c r="B4" s="522" t="s">
        <v>823</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03.25" customHeight="1" thickBot="1" x14ac:dyDescent="1.1499999999999999">
      <c r="B6" s="152" t="s">
        <v>9</v>
      </c>
      <c r="C6" s="434" t="s">
        <v>11</v>
      </c>
      <c r="D6" s="435"/>
      <c r="E6" s="435"/>
      <c r="F6" s="435"/>
      <c r="G6" s="436"/>
      <c r="H6" s="152" t="s">
        <v>122</v>
      </c>
      <c r="I6" s="152" t="s">
        <v>23</v>
      </c>
      <c r="J6" s="152" t="s">
        <v>24</v>
      </c>
      <c r="K6" s="152" t="s">
        <v>121</v>
      </c>
      <c r="L6" s="152" t="s">
        <v>183</v>
      </c>
      <c r="M6" s="152" t="s">
        <v>181</v>
      </c>
      <c r="N6" s="152" t="s">
        <v>124</v>
      </c>
    </row>
    <row r="7" spans="2:47" s="96" customFormat="1" ht="200.1" customHeight="1" thickBot="1" x14ac:dyDescent="1.3">
      <c r="B7" s="42">
        <v>1</v>
      </c>
      <c r="C7" s="565" t="s">
        <v>803</v>
      </c>
      <c r="D7" s="570" t="s">
        <v>655</v>
      </c>
      <c r="E7" s="570"/>
      <c r="F7" s="570"/>
      <c r="G7" s="149" t="s">
        <v>76</v>
      </c>
      <c r="H7" s="102">
        <v>1.22</v>
      </c>
      <c r="I7" s="72">
        <v>1</v>
      </c>
      <c r="J7" s="100">
        <v>5486</v>
      </c>
      <c r="K7" s="100">
        <v>5486</v>
      </c>
      <c r="L7" s="99">
        <f>2*0.21*0.3+0.154*0.21</f>
        <v>0.15834000000000001</v>
      </c>
      <c r="M7" s="98">
        <f t="shared" ref="M7:M11" si="0">H7*K7/1000</f>
        <v>6.69292</v>
      </c>
      <c r="N7" s="88">
        <f t="shared" ref="N7:N10" si="1">M7*I7-L7*I7</f>
        <v>6.5345800000000001</v>
      </c>
    </row>
    <row r="8" spans="2:47" s="96" customFormat="1" ht="200.1" customHeight="1" thickBot="1" x14ac:dyDescent="1.3">
      <c r="B8" s="42">
        <v>2</v>
      </c>
      <c r="C8" s="566"/>
      <c r="D8" s="488" t="s">
        <v>652</v>
      </c>
      <c r="E8" s="489"/>
      <c r="F8" s="490"/>
      <c r="G8" s="149" t="s">
        <v>76</v>
      </c>
      <c r="H8" s="102">
        <v>1.22</v>
      </c>
      <c r="I8" s="72">
        <v>1</v>
      </c>
      <c r="J8" s="100">
        <v>5486</v>
      </c>
      <c r="K8" s="100">
        <v>5486</v>
      </c>
      <c r="L8" s="99">
        <v>0.126</v>
      </c>
      <c r="M8" s="98">
        <f t="shared" si="0"/>
        <v>6.69292</v>
      </c>
      <c r="N8" s="88">
        <f t="shared" si="1"/>
        <v>6.5669199999999996</v>
      </c>
    </row>
    <row r="9" spans="2:47" s="96" customFormat="1" ht="200.1" customHeight="1" thickBot="1" x14ac:dyDescent="1.3">
      <c r="B9" s="42">
        <v>3</v>
      </c>
      <c r="C9" s="566"/>
      <c r="D9" s="488" t="s">
        <v>804</v>
      </c>
      <c r="E9" s="489"/>
      <c r="F9" s="490"/>
      <c r="G9" s="149" t="s">
        <v>35</v>
      </c>
      <c r="H9" s="102">
        <v>0.94399999999999995</v>
      </c>
      <c r="I9" s="72">
        <v>2</v>
      </c>
      <c r="J9" s="100">
        <v>2948</v>
      </c>
      <c r="K9" s="100">
        <v>2771</v>
      </c>
      <c r="L9" s="99">
        <v>0</v>
      </c>
      <c r="M9" s="98">
        <f t="shared" si="0"/>
        <v>2.6158239999999999</v>
      </c>
      <c r="N9" s="88">
        <f t="shared" si="1"/>
        <v>5.2316479999999999</v>
      </c>
    </row>
    <row r="10" spans="2:47" s="96" customFormat="1" ht="200.1" customHeight="1" thickBot="1" x14ac:dyDescent="1.3">
      <c r="B10" s="42">
        <v>4</v>
      </c>
      <c r="C10" s="569"/>
      <c r="D10" s="488" t="s">
        <v>805</v>
      </c>
      <c r="E10" s="489"/>
      <c r="F10" s="490"/>
      <c r="G10" s="149" t="s">
        <v>35</v>
      </c>
      <c r="H10" s="102">
        <v>0.94399999999999995</v>
      </c>
      <c r="I10" s="72">
        <v>1</v>
      </c>
      <c r="J10" s="100">
        <v>1629</v>
      </c>
      <c r="K10" s="100">
        <v>1629</v>
      </c>
      <c r="L10" s="99">
        <v>0</v>
      </c>
      <c r="M10" s="98">
        <f t="shared" si="0"/>
        <v>1.5377759999999998</v>
      </c>
      <c r="N10" s="88">
        <f t="shared" si="1"/>
        <v>1.5377759999999998</v>
      </c>
    </row>
    <row r="11" spans="2:47" s="96" customFormat="1" ht="200.1" customHeight="1" thickBot="1" x14ac:dyDescent="1.3">
      <c r="B11" s="42">
        <v>5</v>
      </c>
      <c r="C11" s="551" t="s">
        <v>806</v>
      </c>
      <c r="D11" s="489"/>
      <c r="E11" s="489"/>
      <c r="F11" s="490"/>
      <c r="G11" s="149" t="s">
        <v>27</v>
      </c>
      <c r="H11" s="45">
        <v>1.8280000000000001</v>
      </c>
      <c r="I11" s="72">
        <v>1</v>
      </c>
      <c r="J11" s="100">
        <v>12192</v>
      </c>
      <c r="K11" s="100">
        <v>12192</v>
      </c>
      <c r="L11" s="46">
        <f>0.1309+0.2926+0.2618+0.06468</f>
        <v>0.74997999999999998</v>
      </c>
      <c r="M11" s="98">
        <f t="shared" si="0"/>
        <v>22.286976000000003</v>
      </c>
      <c r="N11" s="88">
        <f>M11*I11-L11*I11</f>
        <v>21.536996000000002</v>
      </c>
    </row>
    <row r="12" spans="2:47" s="96" customFormat="1" ht="200.1" customHeight="1" thickBot="1" x14ac:dyDescent="1.3">
      <c r="B12" s="42">
        <v>6</v>
      </c>
      <c r="C12" s="488" t="s">
        <v>648</v>
      </c>
      <c r="D12" s="489"/>
      <c r="E12" s="489"/>
      <c r="F12" s="490"/>
      <c r="G12" s="149" t="s">
        <v>35</v>
      </c>
      <c r="H12" s="102">
        <v>0.94399999999999995</v>
      </c>
      <c r="I12" s="72">
        <v>3</v>
      </c>
      <c r="J12" s="100">
        <v>2402</v>
      </c>
      <c r="K12" s="100">
        <v>2251</v>
      </c>
      <c r="L12" s="99">
        <v>0</v>
      </c>
      <c r="M12" s="98">
        <f>H12*K12/1000</f>
        <v>2.1249440000000002</v>
      </c>
      <c r="N12" s="88">
        <f>M12*I12-L12*I12</f>
        <v>6.3748320000000005</v>
      </c>
    </row>
    <row r="13" spans="2:47" s="96" customFormat="1" ht="200.1" customHeight="1" thickBot="1" x14ac:dyDescent="1.3">
      <c r="B13" s="42">
        <v>7</v>
      </c>
      <c r="C13" s="488" t="s">
        <v>647</v>
      </c>
      <c r="D13" s="489"/>
      <c r="E13" s="489"/>
      <c r="F13" s="490"/>
      <c r="G13" s="149" t="s">
        <v>35</v>
      </c>
      <c r="H13" s="102">
        <v>0.94399999999999995</v>
      </c>
      <c r="I13" s="72">
        <v>2</v>
      </c>
      <c r="J13" s="100">
        <v>1510</v>
      </c>
      <c r="K13" s="100">
        <v>1510</v>
      </c>
      <c r="L13" s="99">
        <v>0</v>
      </c>
      <c r="M13" s="98">
        <f>H13*K13/1000</f>
        <v>1.4254399999999998</v>
      </c>
      <c r="N13" s="88">
        <f>M13*I13-L13*I13</f>
        <v>2.8508799999999996</v>
      </c>
    </row>
    <row r="14" spans="2:47" s="96" customFormat="1" ht="200.1" customHeight="1" thickBot="1" x14ac:dyDescent="1.3">
      <c r="B14" s="42">
        <v>8</v>
      </c>
      <c r="C14" s="488" t="s">
        <v>645</v>
      </c>
      <c r="D14" s="489"/>
      <c r="E14" s="489"/>
      <c r="F14" s="490"/>
      <c r="G14" s="149" t="s">
        <v>29</v>
      </c>
      <c r="H14" s="102">
        <v>1.284</v>
      </c>
      <c r="I14" s="72">
        <v>1</v>
      </c>
      <c r="J14" s="100">
        <v>1510</v>
      </c>
      <c r="K14" s="100">
        <v>1510</v>
      </c>
      <c r="L14" s="99">
        <v>0</v>
      </c>
      <c r="M14" s="98">
        <f>H14*K14/1000</f>
        <v>1.9388400000000001</v>
      </c>
      <c r="N14" s="88">
        <f>M14*I14-L14*I14</f>
        <v>1.9388400000000001</v>
      </c>
    </row>
    <row r="15" spans="2:47" s="96" customFormat="1" ht="200.1" customHeight="1" thickBot="1" x14ac:dyDescent="1.3">
      <c r="B15" s="42">
        <v>9</v>
      </c>
      <c r="C15" s="488" t="s">
        <v>653</v>
      </c>
      <c r="D15" s="489"/>
      <c r="E15" s="489"/>
      <c r="F15" s="490"/>
      <c r="G15" s="149" t="s">
        <v>76</v>
      </c>
      <c r="H15" s="102">
        <v>1.22</v>
      </c>
      <c r="I15" s="72">
        <v>1</v>
      </c>
      <c r="J15" s="100">
        <v>7829</v>
      </c>
      <c r="K15" s="100">
        <v>7829</v>
      </c>
      <c r="L15" s="99">
        <v>0.252</v>
      </c>
      <c r="M15" s="98">
        <f>H15*K15/1000</f>
        <v>9.55138</v>
      </c>
      <c r="N15" s="88">
        <f>M15*I15-L15*I15</f>
        <v>9.2993799999999993</v>
      </c>
    </row>
    <row r="16" spans="2:47" s="96" customFormat="1" ht="200.1" customHeight="1" thickBot="1" x14ac:dyDescent="1.3">
      <c r="B16" s="42">
        <v>10</v>
      </c>
      <c r="C16" s="488" t="s">
        <v>656</v>
      </c>
      <c r="D16" s="489"/>
      <c r="E16" s="489"/>
      <c r="F16" s="490"/>
      <c r="G16" s="149" t="s">
        <v>76</v>
      </c>
      <c r="H16" s="102">
        <v>1.22</v>
      </c>
      <c r="I16" s="72">
        <v>1</v>
      </c>
      <c r="J16" s="100">
        <v>7829</v>
      </c>
      <c r="K16" s="100">
        <v>7829</v>
      </c>
      <c r="L16" s="99">
        <v>0.252</v>
      </c>
      <c r="M16" s="98">
        <f t="shared" ref="M16" si="2">H16*K16/1000</f>
        <v>9.55138</v>
      </c>
      <c r="N16" s="88">
        <f t="shared" ref="N16:N19" si="3">M16*I16-L16*I16</f>
        <v>9.2993799999999993</v>
      </c>
    </row>
    <row r="17" spans="2:14" s="36" customFormat="1" ht="200.1" customHeight="1" thickBot="1" x14ac:dyDescent="1.1000000000000001">
      <c r="B17" s="42">
        <v>11</v>
      </c>
      <c r="C17" s="555" t="s">
        <v>807</v>
      </c>
      <c r="D17" s="492" t="s">
        <v>191</v>
      </c>
      <c r="E17" s="493"/>
      <c r="F17" s="493"/>
      <c r="G17" s="151" t="s">
        <v>100</v>
      </c>
      <c r="H17" s="45">
        <v>2.19</v>
      </c>
      <c r="I17" s="72">
        <v>2</v>
      </c>
      <c r="J17" s="70">
        <v>5486</v>
      </c>
      <c r="K17" s="70">
        <v>5486</v>
      </c>
      <c r="L17" s="46">
        <v>0</v>
      </c>
      <c r="M17" s="88">
        <f>ROUNDUP(H17*K17/1000,1)</f>
        <v>12.1</v>
      </c>
      <c r="N17" s="88">
        <f t="shared" si="3"/>
        <v>24.2</v>
      </c>
    </row>
    <row r="18" spans="2:14" s="36" customFormat="1" ht="200.1" customHeight="1" thickBot="1" x14ac:dyDescent="1.1000000000000001">
      <c r="B18" s="42">
        <v>12</v>
      </c>
      <c r="C18" s="556"/>
      <c r="D18" s="492" t="s">
        <v>808</v>
      </c>
      <c r="E18" s="493"/>
      <c r="F18" s="493"/>
      <c r="G18" s="151" t="s">
        <v>97</v>
      </c>
      <c r="H18" s="45">
        <v>0.93400000000000005</v>
      </c>
      <c r="I18" s="72">
        <v>1</v>
      </c>
      <c r="J18" s="70">
        <v>1794</v>
      </c>
      <c r="K18" s="70">
        <v>1794</v>
      </c>
      <c r="L18" s="46">
        <v>0</v>
      </c>
      <c r="M18" s="88">
        <f>ROUNDUP(H18*K18/1000,1)</f>
        <v>1.7000000000000002</v>
      </c>
      <c r="N18" s="88">
        <f t="shared" si="3"/>
        <v>1.7000000000000002</v>
      </c>
    </row>
    <row r="19" spans="2:14" s="36" customFormat="1" ht="200.1" customHeight="1" thickBot="1" x14ac:dyDescent="1.1000000000000001">
      <c r="B19" s="42">
        <v>13</v>
      </c>
      <c r="C19" s="556"/>
      <c r="D19" s="492" t="s">
        <v>809</v>
      </c>
      <c r="E19" s="493"/>
      <c r="F19" s="493"/>
      <c r="G19" s="151" t="s">
        <v>97</v>
      </c>
      <c r="H19" s="45">
        <v>0.93400000000000005</v>
      </c>
      <c r="I19" s="72">
        <v>2</v>
      </c>
      <c r="J19" s="70">
        <v>3124</v>
      </c>
      <c r="K19" s="70">
        <v>2987</v>
      </c>
      <c r="L19" s="46">
        <v>0</v>
      </c>
      <c r="M19" s="88">
        <f>ROUNDUP(H19*K19/1000,1)</f>
        <v>2.8000000000000003</v>
      </c>
      <c r="N19" s="88">
        <f t="shared" si="3"/>
        <v>5.6000000000000005</v>
      </c>
    </row>
    <row r="20" spans="2:14" s="96" customFormat="1" ht="200.1" customHeight="1" thickBot="1" x14ac:dyDescent="1.3">
      <c r="B20" s="42">
        <v>14</v>
      </c>
      <c r="C20" s="551" t="s">
        <v>810</v>
      </c>
      <c r="D20" s="489"/>
      <c r="E20" s="489"/>
      <c r="F20" s="490"/>
      <c r="G20" s="149" t="s">
        <v>27</v>
      </c>
      <c r="H20" s="45">
        <v>1.8280000000000001</v>
      </c>
      <c r="I20" s="72">
        <v>1</v>
      </c>
      <c r="J20" s="100">
        <v>24752</v>
      </c>
      <c r="K20" s="100">
        <v>24752</v>
      </c>
      <c r="L20" s="46">
        <f>0.2618+0.2926+0.22792+0.06468+0.2618</f>
        <v>1.1088</v>
      </c>
      <c r="M20" s="98">
        <f t="shared" ref="M20:M26" si="4">H20*K20/1000</f>
        <v>45.246656000000002</v>
      </c>
      <c r="N20" s="88">
        <f>M20*I20-L20*I20</f>
        <v>44.137855999999999</v>
      </c>
    </row>
    <row r="21" spans="2:14" s="96" customFormat="1" ht="200.1" customHeight="1" thickBot="1" x14ac:dyDescent="1.3">
      <c r="B21" s="42">
        <v>15</v>
      </c>
      <c r="C21" s="488" t="s">
        <v>811</v>
      </c>
      <c r="D21" s="489"/>
      <c r="E21" s="489"/>
      <c r="F21" s="490"/>
      <c r="G21" s="149" t="s">
        <v>29</v>
      </c>
      <c r="H21" s="102">
        <v>1.284</v>
      </c>
      <c r="I21" s="72">
        <v>1</v>
      </c>
      <c r="J21" s="100">
        <v>1814</v>
      </c>
      <c r="K21" s="100">
        <v>1814</v>
      </c>
      <c r="L21" s="46">
        <v>0</v>
      </c>
      <c r="M21" s="98">
        <f t="shared" si="4"/>
        <v>2.3291759999999999</v>
      </c>
      <c r="N21" s="88">
        <f t="shared" ref="N21" si="5">M21*I21-L21*I21</f>
        <v>2.3291759999999999</v>
      </c>
    </row>
    <row r="22" spans="2:14" s="96" customFormat="1" ht="200.1" customHeight="1" thickBot="1" x14ac:dyDescent="1.3">
      <c r="B22" s="42">
        <v>16</v>
      </c>
      <c r="C22" s="488" t="s">
        <v>812</v>
      </c>
      <c r="D22" s="489"/>
      <c r="E22" s="489"/>
      <c r="F22" s="490"/>
      <c r="G22" s="149" t="s">
        <v>35</v>
      </c>
      <c r="H22" s="102">
        <v>0.94399999999999995</v>
      </c>
      <c r="I22" s="72">
        <v>1</v>
      </c>
      <c r="J22" s="100">
        <v>2415</v>
      </c>
      <c r="K22" s="100">
        <v>2253</v>
      </c>
      <c r="L22" s="99">
        <v>0</v>
      </c>
      <c r="M22" s="98">
        <f>H22*K22/1000</f>
        <v>2.1268319999999998</v>
      </c>
      <c r="N22" s="88">
        <f>M22*I22-L22*I22</f>
        <v>2.1268319999999998</v>
      </c>
    </row>
    <row r="23" spans="2:14" s="96" customFormat="1" ht="200.1" customHeight="1" thickBot="1" x14ac:dyDescent="1.3">
      <c r="B23" s="42">
        <v>17</v>
      </c>
      <c r="C23" s="488" t="s">
        <v>813</v>
      </c>
      <c r="D23" s="489"/>
      <c r="E23" s="489"/>
      <c r="F23" s="490"/>
      <c r="G23" s="149" t="s">
        <v>29</v>
      </c>
      <c r="H23" s="102">
        <v>1.284</v>
      </c>
      <c r="I23" s="72">
        <v>2</v>
      </c>
      <c r="J23" s="100">
        <v>1510</v>
      </c>
      <c r="K23" s="100">
        <v>1510</v>
      </c>
      <c r="L23" s="46">
        <v>0</v>
      </c>
      <c r="M23" s="98">
        <f t="shared" si="4"/>
        <v>1.9388400000000001</v>
      </c>
      <c r="N23" s="88">
        <f t="shared" ref="N23:N26" si="6">M23*I23-L23*I23</f>
        <v>3.8776800000000002</v>
      </c>
    </row>
    <row r="24" spans="2:14" s="96" customFormat="1" ht="200.1" customHeight="1" thickBot="1" x14ac:dyDescent="1.3">
      <c r="B24" s="42">
        <v>18</v>
      </c>
      <c r="C24" s="488" t="s">
        <v>814</v>
      </c>
      <c r="D24" s="489"/>
      <c r="E24" s="489"/>
      <c r="F24" s="490"/>
      <c r="G24" s="149" t="s">
        <v>35</v>
      </c>
      <c r="H24" s="102">
        <v>0.94399999999999995</v>
      </c>
      <c r="I24" s="72">
        <v>1</v>
      </c>
      <c r="J24" s="100">
        <v>2383</v>
      </c>
      <c r="K24" s="100">
        <v>2238</v>
      </c>
      <c r="L24" s="99">
        <v>0</v>
      </c>
      <c r="M24" s="98">
        <f t="shared" si="4"/>
        <v>2.1126719999999999</v>
      </c>
      <c r="N24" s="88">
        <f t="shared" si="6"/>
        <v>2.1126719999999999</v>
      </c>
    </row>
    <row r="25" spans="2:14" s="96" customFormat="1" ht="200.1" customHeight="1" thickBot="1" x14ac:dyDescent="1.3">
      <c r="B25" s="42">
        <v>19</v>
      </c>
      <c r="C25" s="488" t="s">
        <v>815</v>
      </c>
      <c r="D25" s="489"/>
      <c r="E25" s="489"/>
      <c r="F25" s="490"/>
      <c r="G25" s="149" t="s">
        <v>35</v>
      </c>
      <c r="H25" s="102">
        <v>0.94399999999999995</v>
      </c>
      <c r="I25" s="72">
        <v>4</v>
      </c>
      <c r="J25" s="100">
        <v>2402</v>
      </c>
      <c r="K25" s="100">
        <v>2251</v>
      </c>
      <c r="L25" s="99">
        <v>0</v>
      </c>
      <c r="M25" s="98">
        <f>H25*K25/1000</f>
        <v>2.1249440000000002</v>
      </c>
      <c r="N25" s="88">
        <f>M25*I25-L25*I25</f>
        <v>8.4997760000000007</v>
      </c>
    </row>
    <row r="26" spans="2:14" s="96" customFormat="1" ht="200.1" customHeight="1" thickBot="1" x14ac:dyDescent="1.3">
      <c r="B26" s="42">
        <v>20</v>
      </c>
      <c r="C26" s="488" t="s">
        <v>816</v>
      </c>
      <c r="D26" s="489"/>
      <c r="E26" s="489"/>
      <c r="F26" s="490"/>
      <c r="G26" s="149" t="s">
        <v>35</v>
      </c>
      <c r="H26" s="102">
        <v>0.94399999999999995</v>
      </c>
      <c r="I26" s="72">
        <v>4</v>
      </c>
      <c r="J26" s="100">
        <v>1510</v>
      </c>
      <c r="K26" s="100">
        <v>1510</v>
      </c>
      <c r="L26" s="99">
        <v>0</v>
      </c>
      <c r="M26" s="98">
        <f t="shared" si="4"/>
        <v>1.4254399999999998</v>
      </c>
      <c r="N26" s="88">
        <f t="shared" si="6"/>
        <v>5.7017599999999993</v>
      </c>
    </row>
    <row r="27" spans="2:14" s="50" customFormat="1" ht="219.75" customHeight="1" thickBot="1" x14ac:dyDescent="1.1000000000000001">
      <c r="B27" s="458" t="s">
        <v>30</v>
      </c>
      <c r="C27" s="459"/>
      <c r="D27" s="459"/>
      <c r="E27" s="459"/>
      <c r="F27" s="459"/>
      <c r="G27" s="459"/>
      <c r="H27" s="459"/>
      <c r="I27" s="459"/>
      <c r="J27" s="459"/>
      <c r="K27" s="459"/>
      <c r="L27" s="459"/>
      <c r="M27" s="460"/>
      <c r="N27" s="95">
        <f>SUM(N11:N26)</f>
        <v>151.58606</v>
      </c>
    </row>
    <row r="28" spans="2:14" s="50" customFormat="1" ht="232.5" customHeight="1" thickBot="1" x14ac:dyDescent="1.1000000000000001">
      <c r="B28" s="513" t="s">
        <v>53</v>
      </c>
      <c r="C28" s="513"/>
      <c r="D28" s="513"/>
      <c r="E28" s="513"/>
      <c r="F28" s="513"/>
      <c r="G28" s="513"/>
      <c r="H28" s="513"/>
      <c r="I28" s="513"/>
      <c r="J28" s="513"/>
      <c r="K28" s="513"/>
      <c r="L28" s="513"/>
      <c r="M28" s="513"/>
      <c r="N28" s="88">
        <f>N27*2</f>
        <v>303.17212000000001</v>
      </c>
    </row>
    <row r="29" spans="2:14" s="51" customFormat="1" ht="58.5" customHeight="1" x14ac:dyDescent="1.1000000000000001">
      <c r="B29" s="577"/>
      <c r="C29" s="578"/>
      <c r="D29" s="578"/>
      <c r="E29" s="578"/>
      <c r="F29" s="578"/>
      <c r="G29" s="578"/>
      <c r="H29" s="578"/>
      <c r="I29" s="578"/>
      <c r="J29" s="578"/>
      <c r="K29" s="578"/>
      <c r="L29" s="578"/>
      <c r="M29" s="578"/>
      <c r="N29" s="579"/>
    </row>
    <row r="30" spans="2:14" s="51" customFormat="1" ht="43.5" customHeight="1" thickBot="1" x14ac:dyDescent="1.1499999999999999">
      <c r="B30" s="580"/>
      <c r="C30" s="581"/>
      <c r="D30" s="581"/>
      <c r="E30" s="581"/>
      <c r="F30" s="581"/>
      <c r="G30" s="581"/>
      <c r="H30" s="581"/>
      <c r="I30" s="581"/>
      <c r="J30" s="581"/>
      <c r="K30" s="581"/>
      <c r="L30" s="581"/>
      <c r="M30" s="581"/>
      <c r="N30" s="582"/>
    </row>
    <row r="31" spans="2:14" s="150" customFormat="1" ht="174.95" customHeight="1" x14ac:dyDescent="0.25">
      <c r="B31" s="422" t="s">
        <v>320</v>
      </c>
      <c r="C31" s="422"/>
      <c r="D31" s="422"/>
      <c r="E31" s="422"/>
      <c r="F31" s="422"/>
      <c r="G31" s="422"/>
      <c r="H31" s="422"/>
      <c r="I31" s="422" t="s">
        <v>319</v>
      </c>
      <c r="J31" s="422"/>
      <c r="K31" s="422"/>
      <c r="L31" s="422"/>
      <c r="M31" s="422"/>
      <c r="N31" s="422"/>
    </row>
    <row r="32" spans="2:14" s="51" customFormat="1" ht="409.5" customHeight="1" thickBot="1" x14ac:dyDescent="1.1499999999999999">
      <c r="B32" s="423"/>
      <c r="C32" s="423"/>
      <c r="D32" s="423"/>
      <c r="E32" s="423"/>
      <c r="F32" s="423"/>
      <c r="G32" s="423"/>
      <c r="H32" s="423"/>
      <c r="I32" s="423"/>
      <c r="J32" s="423"/>
      <c r="K32" s="423"/>
      <c r="L32" s="423"/>
      <c r="M32" s="423"/>
      <c r="N32" s="423"/>
    </row>
    <row r="33" spans="2:18" s="58" customFormat="1" ht="174.95" customHeight="1" thickBot="1" x14ac:dyDescent="1.1499999999999999">
      <c r="B33" s="53" t="s">
        <v>45</v>
      </c>
      <c r="C33" s="54"/>
      <c r="D33" s="54"/>
      <c r="E33" s="54"/>
      <c r="F33" s="54"/>
      <c r="G33" s="54"/>
      <c r="H33" s="54"/>
      <c r="I33" s="54"/>
      <c r="J33" s="54"/>
      <c r="K33" s="54"/>
      <c r="L33" s="54"/>
      <c r="M33" s="54"/>
      <c r="N33" s="55"/>
      <c r="O33" s="56"/>
      <c r="P33" s="68"/>
      <c r="Q33" s="35"/>
      <c r="R33" s="35"/>
    </row>
    <row r="34" spans="2:18" s="51" customFormat="1" ht="174.95" customHeight="1" x14ac:dyDescent="1.1000000000000001"/>
  </sheetData>
  <mergeCells count="33">
    <mergeCell ref="C26:F26"/>
    <mergeCell ref="B27:M27"/>
    <mergeCell ref="B29:N30"/>
    <mergeCell ref="B31:H32"/>
    <mergeCell ref="I31:N32"/>
    <mergeCell ref="B28:M28"/>
    <mergeCell ref="C25:F25"/>
    <mergeCell ref="C12:F12"/>
    <mergeCell ref="C13:F13"/>
    <mergeCell ref="C14:F14"/>
    <mergeCell ref="C15:F15"/>
    <mergeCell ref="C16:F16"/>
    <mergeCell ref="C17:C19"/>
    <mergeCell ref="D17:F17"/>
    <mergeCell ref="D18:F18"/>
    <mergeCell ref="D19:F19"/>
    <mergeCell ref="C20:F20"/>
    <mergeCell ref="C21:F21"/>
    <mergeCell ref="C22:F22"/>
    <mergeCell ref="C23:F23"/>
    <mergeCell ref="C24:F24"/>
    <mergeCell ref="C11:F11"/>
    <mergeCell ref="B2:F3"/>
    <mergeCell ref="G2:K3"/>
    <mergeCell ref="L2:N3"/>
    <mergeCell ref="B4:N4"/>
    <mergeCell ref="B5:N5"/>
    <mergeCell ref="C6:G6"/>
    <mergeCell ref="C7:C10"/>
    <mergeCell ref="D7:F7"/>
    <mergeCell ref="D8:F8"/>
    <mergeCell ref="D9:F9"/>
    <mergeCell ref="D10:F10"/>
  </mergeCells>
  <printOptions horizontalCentered="1"/>
  <pageMargins left="0.25" right="0.25" top="1" bottom="1" header="0.5" footer="0.255"/>
  <pageSetup paperSize="9" scale="10" orientation="portrait" r:id="rId1"/>
  <drawing r:id="rId2"/>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9" tint="-0.499984740745262"/>
    <pageSetUpPr fitToPage="1"/>
  </sheetPr>
  <dimension ref="B1:M35"/>
  <sheetViews>
    <sheetView rightToLeft="1" view="pageBreakPreview" zoomScale="70" zoomScaleNormal="85" zoomScaleSheetLayoutView="70" workbookViewId="0">
      <selection activeCell="J11" sqref="J11:M13"/>
    </sheetView>
  </sheetViews>
  <sheetFormatPr defaultRowHeight="15" x14ac:dyDescent="0.25"/>
  <cols>
    <col min="1" max="1" width="4.85546875" customWidth="1"/>
    <col min="4" max="4" width="11.85546875" customWidth="1"/>
    <col min="5" max="5" width="24" customWidth="1"/>
    <col min="7" max="7" width="20.140625" customWidth="1"/>
    <col min="8" max="8" width="18.7109375" customWidth="1"/>
    <col min="9" max="9" width="16.285156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802</v>
      </c>
      <c r="G11" s="323"/>
      <c r="H11" s="323"/>
      <c r="I11" s="324"/>
      <c r="J11" s="331" t="s">
        <v>843</v>
      </c>
      <c r="K11" s="332"/>
      <c r="L11" s="332"/>
      <c r="M11" s="333"/>
    </row>
    <row r="12" spans="2:13" ht="15.75" customHeight="1" x14ac:dyDescent="0.25">
      <c r="B12" s="325"/>
      <c r="C12" s="326"/>
      <c r="D12" s="326"/>
      <c r="E12" s="327"/>
      <c r="F12" s="325"/>
      <c r="G12" s="326"/>
      <c r="H12" s="326"/>
      <c r="I12" s="327"/>
      <c r="J12" s="334"/>
      <c r="K12" s="335"/>
      <c r="L12" s="335"/>
      <c r="M12" s="336"/>
    </row>
    <row r="13" spans="2:13" ht="25.5" customHeight="1" thickBot="1" x14ac:dyDescent="0.3">
      <c r="B13" s="328"/>
      <c r="C13" s="329"/>
      <c r="D13" s="329"/>
      <c r="E13" s="330"/>
      <c r="F13" s="328"/>
      <c r="G13" s="329"/>
      <c r="H13" s="329"/>
      <c r="I13" s="330"/>
      <c r="J13" s="337"/>
      <c r="K13" s="338"/>
      <c r="L13" s="338"/>
      <c r="M13" s="339"/>
    </row>
    <row r="14" spans="2:13" ht="15" customHeight="1" x14ac:dyDescent="0.25">
      <c r="B14" s="322" t="s">
        <v>6</v>
      </c>
      <c r="C14" s="323"/>
      <c r="D14" s="323"/>
      <c r="E14" s="324"/>
      <c r="F14" s="322" t="s">
        <v>7</v>
      </c>
      <c r="G14" s="323"/>
      <c r="H14" s="323"/>
      <c r="I14" s="324"/>
      <c r="J14" s="322" t="s">
        <v>752</v>
      </c>
      <c r="K14" s="323"/>
      <c r="L14" s="323"/>
      <c r="M14" s="324"/>
    </row>
    <row r="15" spans="2:13" ht="15" customHeight="1" x14ac:dyDescent="0.25">
      <c r="B15" s="325"/>
      <c r="C15" s="326"/>
      <c r="D15" s="326"/>
      <c r="E15" s="327"/>
      <c r="F15" s="325"/>
      <c r="G15" s="326"/>
      <c r="H15" s="326"/>
      <c r="I15" s="327"/>
      <c r="J15" s="325"/>
      <c r="K15" s="326"/>
      <c r="L15" s="326"/>
      <c r="M15" s="327"/>
    </row>
    <row r="16" spans="2:13" ht="19.5" customHeight="1" thickBot="1" x14ac:dyDescent="0.3">
      <c r="B16" s="328"/>
      <c r="C16" s="329"/>
      <c r="D16" s="329"/>
      <c r="E16" s="330"/>
      <c r="F16" s="328"/>
      <c r="G16" s="329"/>
      <c r="H16" s="329"/>
      <c r="I16" s="330"/>
      <c r="J16" s="328"/>
      <c r="K16" s="329"/>
      <c r="L16" s="329"/>
      <c r="M16" s="330"/>
    </row>
    <row r="17" spans="2:13" ht="15" customHeight="1" x14ac:dyDescent="0.25">
      <c r="B17" s="287" t="s">
        <v>833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834</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52.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835</v>
      </c>
      <c r="F28" s="316"/>
      <c r="G28" s="316"/>
      <c r="H28" s="313"/>
      <c r="I28" s="318" t="s">
        <v>795</v>
      </c>
      <c r="J28" s="319"/>
      <c r="K28" s="312" t="s">
        <v>16</v>
      </c>
      <c r="L28" s="316"/>
      <c r="M28" s="313"/>
    </row>
    <row r="29" spans="2:13" ht="49.5" customHeight="1" thickBot="1" x14ac:dyDescent="0.3">
      <c r="B29" s="311"/>
      <c r="C29" s="314"/>
      <c r="D29" s="315"/>
      <c r="E29" s="314"/>
      <c r="F29" s="317"/>
      <c r="G29" s="317"/>
      <c r="H29" s="315"/>
      <c r="I29" s="320"/>
      <c r="J29" s="321"/>
      <c r="K29" s="314"/>
      <c r="L29" s="317"/>
      <c r="M29" s="315"/>
    </row>
    <row r="30" spans="2:13" ht="36" customHeight="1" thickBot="1" x14ac:dyDescent="0.3">
      <c r="B30" s="284"/>
      <c r="C30" s="285"/>
      <c r="D30" s="285"/>
      <c r="E30" s="285"/>
      <c r="F30" s="285"/>
      <c r="G30" s="285"/>
      <c r="H30" s="285"/>
      <c r="I30" s="285"/>
      <c r="J30" s="285"/>
      <c r="K30" s="285"/>
      <c r="L30" s="285"/>
      <c r="M30" s="286"/>
    </row>
    <row r="31" spans="2:13" ht="18.75" customHeight="1" x14ac:dyDescent="0.25">
      <c r="B31" s="272" t="s">
        <v>17</v>
      </c>
      <c r="C31" s="273"/>
      <c r="D31" s="273"/>
      <c r="E31" s="274"/>
      <c r="F31" s="272" t="s">
        <v>18</v>
      </c>
      <c r="G31" s="273"/>
      <c r="H31" s="273"/>
      <c r="I31" s="274"/>
      <c r="J31" s="272" t="s">
        <v>19</v>
      </c>
      <c r="K31" s="273"/>
      <c r="L31" s="273"/>
      <c r="M31" s="274"/>
    </row>
    <row r="32" spans="2:13" ht="29.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18" customFormat="1" ht="22.5" customHeight="1" thickBot="1" x14ac:dyDescent="0.3">
      <c r="B35" s="269" t="s">
        <v>61</v>
      </c>
      <c r="C35" s="270"/>
      <c r="D35" s="270"/>
      <c r="E35" s="270"/>
      <c r="F35" s="270"/>
      <c r="G35" s="270"/>
      <c r="H35" s="270"/>
      <c r="I35" s="270"/>
      <c r="J35" s="270"/>
      <c r="K35" s="270"/>
      <c r="L35" s="270"/>
      <c r="M35" s="271"/>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25" top="0.75" bottom="0.75" header="0.3" footer="0.3"/>
  <pageSetup paperSize="9" scale="56" orientation="portrait" r:id="rId1"/>
  <colBreaks count="1" manualBreakCount="1">
    <brk id="13" max="1048575" man="1"/>
  </colBreaks>
  <drawing r:id="rId2"/>
  <legacyDrawing r:id="rId3"/>
  <oleObjects>
    <mc:AlternateContent xmlns:mc="http://schemas.openxmlformats.org/markup-compatibility/2006">
      <mc:Choice Requires="x14">
        <oleObject progId="PBrush" shapeId="1011718" r:id="rId4">
          <objectPr defaultSize="0" autoPict="0" r:id="rId5">
            <anchor moveWithCells="1" sizeWithCells="1">
              <from>
                <xdr:col>1</xdr:col>
                <xdr:colOff>95250</xdr:colOff>
                <xdr:row>3</xdr:row>
                <xdr:rowOff>85725</xdr:rowOff>
              </from>
              <to>
                <xdr:col>2</xdr:col>
                <xdr:colOff>447675</xdr:colOff>
                <xdr:row>7</xdr:row>
                <xdr:rowOff>9525</xdr:rowOff>
              </to>
            </anchor>
          </objectPr>
        </oleObject>
      </mc:Choice>
      <mc:Fallback>
        <oleObject progId="PBrush" shapeId="1011718" r:id="rId4"/>
      </mc:Fallback>
    </mc:AlternateContent>
  </oleObjects>
  <mc:AlternateContent xmlns:mc="http://schemas.openxmlformats.org/markup-compatibility/2006">
    <mc:Choice Requires="x14">
      <controls>
        <mc:AlternateContent xmlns:mc="http://schemas.openxmlformats.org/markup-compatibility/2006">
          <mc:Choice Requires="x14">
            <control shapeId="1011713" r:id="rId6" name="Check Box 1">
              <controlPr defaultSize="0" autoFill="0" autoLine="0" autoPict="0">
                <anchor moveWithCells="1">
                  <from>
                    <xdr:col>3</xdr:col>
                    <xdr:colOff>381000</xdr:colOff>
                    <xdr:row>35</xdr:row>
                    <xdr:rowOff>0</xdr:rowOff>
                  </from>
                  <to>
                    <xdr:col>4</xdr:col>
                    <xdr:colOff>419100</xdr:colOff>
                    <xdr:row>36</xdr:row>
                    <xdr:rowOff>38100</xdr:rowOff>
                  </to>
                </anchor>
              </controlPr>
            </control>
          </mc:Choice>
        </mc:AlternateContent>
        <mc:AlternateContent xmlns:mc="http://schemas.openxmlformats.org/markup-compatibility/2006">
          <mc:Choice Requires="x14">
            <control shapeId="1011714" r:id="rId7" name="Check Box 2">
              <controlPr defaultSize="0" autoFill="0" autoLine="0" autoPict="0">
                <anchor moveWithCells="1">
                  <from>
                    <xdr:col>6</xdr:col>
                    <xdr:colOff>180975</xdr:colOff>
                    <xdr:row>35</xdr:row>
                    <xdr:rowOff>0</xdr:rowOff>
                  </from>
                  <to>
                    <xdr:col>6</xdr:col>
                    <xdr:colOff>1009650</xdr:colOff>
                    <xdr:row>36</xdr:row>
                    <xdr:rowOff>9525</xdr:rowOff>
                  </to>
                </anchor>
              </controlPr>
            </control>
          </mc:Choice>
        </mc:AlternateContent>
        <mc:AlternateContent xmlns:mc="http://schemas.openxmlformats.org/markup-compatibility/2006">
          <mc:Choice Requires="x14">
            <control shapeId="1011715"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1011716" r:id="rId9" name="Check Box 4">
              <controlPr defaultSize="0" autoFill="0" autoLine="0" autoPict="0">
                <anchor moveWithCells="1">
                  <from>
                    <xdr:col>10</xdr:col>
                    <xdr:colOff>381000</xdr:colOff>
                    <xdr:row>35</xdr:row>
                    <xdr:rowOff>0</xdr:rowOff>
                  </from>
                  <to>
                    <xdr:col>11</xdr:col>
                    <xdr:colOff>609600</xdr:colOff>
                    <xdr:row>36</xdr:row>
                    <xdr:rowOff>38100</xdr:rowOff>
                  </to>
                </anchor>
              </controlPr>
            </control>
          </mc:Choice>
        </mc:AlternateContent>
        <mc:AlternateContent xmlns:mc="http://schemas.openxmlformats.org/markup-compatibility/2006">
          <mc:Choice Requires="x14">
            <control shapeId="1011717" r:id="rId10" name="Check Box 5">
              <controlPr defaultSize="0" autoFill="0" autoLine="0" autoPict="0">
                <anchor moveWithCells="1">
                  <from>
                    <xdr:col>11</xdr:col>
                    <xdr:colOff>552450</xdr:colOff>
                    <xdr:row>35</xdr:row>
                    <xdr:rowOff>0</xdr:rowOff>
                  </from>
                  <to>
                    <xdr:col>12</xdr:col>
                    <xdr:colOff>628650</xdr:colOff>
                    <xdr:row>36</xdr:row>
                    <xdr:rowOff>38100</xdr:rowOff>
                  </to>
                </anchor>
              </controlPr>
            </control>
          </mc:Choice>
        </mc:AlternateContent>
        <mc:AlternateContent xmlns:mc="http://schemas.openxmlformats.org/markup-compatibility/2006">
          <mc:Choice Requires="x14">
            <control shapeId="1011719" r:id="rId11" name="Check Box 7">
              <controlPr defaultSize="0" autoFill="0" autoLine="0" autoPict="0">
                <anchor moveWithCells="1">
                  <from>
                    <xdr:col>2</xdr:col>
                    <xdr:colOff>476250</xdr:colOff>
                    <xdr:row>34</xdr:row>
                    <xdr:rowOff>47625</xdr:rowOff>
                  </from>
                  <to>
                    <xdr:col>3</xdr:col>
                    <xdr:colOff>180975</xdr:colOff>
                    <xdr:row>34</xdr:row>
                    <xdr:rowOff>247650</xdr:rowOff>
                  </to>
                </anchor>
              </controlPr>
            </control>
          </mc:Choice>
        </mc:AlternateContent>
        <mc:AlternateContent xmlns:mc="http://schemas.openxmlformats.org/markup-compatibility/2006">
          <mc:Choice Requires="x14">
            <control shapeId="1011720" r:id="rId12" name="Check Box 8">
              <controlPr defaultSize="0" autoFill="0" autoLine="0" autoPict="0">
                <anchor moveWithCells="1">
                  <from>
                    <xdr:col>4</xdr:col>
                    <xdr:colOff>400050</xdr:colOff>
                    <xdr:row>34</xdr:row>
                    <xdr:rowOff>57150</xdr:rowOff>
                  </from>
                  <to>
                    <xdr:col>4</xdr:col>
                    <xdr:colOff>657225</xdr:colOff>
                    <xdr:row>34</xdr:row>
                    <xdr:rowOff>247650</xdr:rowOff>
                  </to>
                </anchor>
              </controlPr>
            </control>
          </mc:Choice>
        </mc:AlternateContent>
        <mc:AlternateContent xmlns:mc="http://schemas.openxmlformats.org/markup-compatibility/2006">
          <mc:Choice Requires="x14">
            <control shapeId="1011721" r:id="rId13" name="Check Box 9">
              <controlPr defaultSize="0" autoFill="0" autoLine="0" autoPict="0">
                <anchor moveWithCells="1">
                  <from>
                    <xdr:col>7</xdr:col>
                    <xdr:colOff>1104900</xdr:colOff>
                    <xdr:row>34</xdr:row>
                    <xdr:rowOff>57150</xdr:rowOff>
                  </from>
                  <to>
                    <xdr:col>8</xdr:col>
                    <xdr:colOff>85725</xdr:colOff>
                    <xdr:row>34</xdr:row>
                    <xdr:rowOff>228600</xdr:rowOff>
                  </to>
                </anchor>
              </controlPr>
            </control>
          </mc:Choice>
        </mc:AlternateContent>
        <mc:AlternateContent xmlns:mc="http://schemas.openxmlformats.org/markup-compatibility/2006">
          <mc:Choice Requires="x14">
            <control shapeId="1011722" r:id="rId14" name="Check Box 10">
              <controlPr defaultSize="0" autoFill="0" autoLine="0" autoPict="0">
                <anchor moveWithCells="1">
                  <from>
                    <xdr:col>6</xdr:col>
                    <xdr:colOff>457200</xdr:colOff>
                    <xdr:row>34</xdr:row>
                    <xdr:rowOff>66675</xdr:rowOff>
                  </from>
                  <to>
                    <xdr:col>6</xdr:col>
                    <xdr:colOff>657225</xdr:colOff>
                    <xdr:row>34</xdr:row>
                    <xdr:rowOff>276225</xdr:rowOff>
                  </to>
                </anchor>
              </controlPr>
            </control>
          </mc:Choice>
        </mc:AlternateContent>
        <mc:AlternateContent xmlns:mc="http://schemas.openxmlformats.org/markup-compatibility/2006">
          <mc:Choice Requires="x14">
            <control shapeId="1011723" r:id="rId15" name="Check Box 11">
              <controlPr defaultSize="0" autoFill="0" autoLine="0" autoPict="0">
                <anchor moveWithCells="1">
                  <from>
                    <xdr:col>9</xdr:col>
                    <xdr:colOff>409575</xdr:colOff>
                    <xdr:row>34</xdr:row>
                    <xdr:rowOff>66675</xdr:rowOff>
                  </from>
                  <to>
                    <xdr:col>10</xdr:col>
                    <xdr:colOff>228600</xdr:colOff>
                    <xdr:row>34</xdr:row>
                    <xdr:rowOff>228600</xdr:rowOff>
                  </to>
                </anchor>
              </controlPr>
            </control>
          </mc:Choice>
        </mc:AlternateContent>
      </controls>
    </mc:Choice>
  </mc:AlternateContent>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9" tint="-0.499984740745262"/>
    <pageSetUpPr fitToPage="1"/>
  </sheetPr>
  <dimension ref="B1:P39"/>
  <sheetViews>
    <sheetView rightToLeft="1" view="pageBreakPreview" topLeftCell="A4" zoomScale="85" zoomScaleNormal="85" zoomScaleSheetLayoutView="85"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801</v>
      </c>
      <c r="G11" s="332"/>
      <c r="H11" s="332"/>
      <c r="I11" s="333"/>
      <c r="J11" s="331" t="s">
        <v>843</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6" ht="15" customHeight="1" x14ac:dyDescent="0.25">
      <c r="B17" s="385" t="s">
        <v>830</v>
      </c>
      <c r="C17" s="386"/>
      <c r="D17" s="386"/>
      <c r="E17" s="386"/>
      <c r="F17" s="386"/>
      <c r="G17" s="386"/>
      <c r="H17" s="386"/>
      <c r="I17" s="386"/>
      <c r="J17" s="386"/>
      <c r="K17" s="386"/>
      <c r="L17" s="386"/>
      <c r="M17" s="387"/>
    </row>
    <row r="18" spans="2:16" ht="15" customHeight="1" x14ac:dyDescent="0.25">
      <c r="B18" s="388"/>
      <c r="C18" s="389"/>
      <c r="D18" s="389"/>
      <c r="E18" s="389"/>
      <c r="F18" s="389"/>
      <c r="G18" s="389"/>
      <c r="H18" s="389"/>
      <c r="I18" s="389"/>
      <c r="J18" s="389"/>
      <c r="K18" s="389"/>
      <c r="L18" s="389"/>
      <c r="M18" s="390"/>
    </row>
    <row r="19" spans="2:16" ht="41.25" customHeight="1" thickBot="1" x14ac:dyDescent="0.3">
      <c r="B19" s="388"/>
      <c r="C19" s="389"/>
      <c r="D19" s="389"/>
      <c r="E19" s="389"/>
      <c r="F19" s="389"/>
      <c r="G19" s="389"/>
      <c r="H19" s="389"/>
      <c r="I19" s="389"/>
      <c r="J19" s="389"/>
      <c r="K19" s="389"/>
      <c r="L19" s="389"/>
      <c r="M19" s="390"/>
    </row>
    <row r="20" spans="2:16" ht="15" customHeight="1" x14ac:dyDescent="0.25">
      <c r="B20" s="391" t="s">
        <v>831</v>
      </c>
      <c r="C20" s="392"/>
      <c r="D20" s="392"/>
      <c r="E20" s="392"/>
      <c r="F20" s="392"/>
      <c r="G20" s="392"/>
      <c r="H20" s="392"/>
      <c r="I20" s="392"/>
      <c r="J20" s="392"/>
      <c r="K20" s="392"/>
      <c r="L20" s="392"/>
      <c r="M20" s="393"/>
    </row>
    <row r="21" spans="2:16" ht="15" customHeight="1" x14ac:dyDescent="0.25">
      <c r="B21" s="394"/>
      <c r="C21" s="395"/>
      <c r="D21" s="395"/>
      <c r="E21" s="395"/>
      <c r="F21" s="395"/>
      <c r="G21" s="395"/>
      <c r="H21" s="395"/>
      <c r="I21" s="395"/>
      <c r="J21" s="395"/>
      <c r="K21" s="395"/>
      <c r="L21" s="395"/>
      <c r="M21" s="396"/>
    </row>
    <row r="22" spans="2:16" ht="15" customHeight="1" x14ac:dyDescent="0.25">
      <c r="B22" s="394"/>
      <c r="C22" s="395"/>
      <c r="D22" s="395"/>
      <c r="E22" s="395"/>
      <c r="F22" s="395"/>
      <c r="G22" s="395"/>
      <c r="H22" s="395"/>
      <c r="I22" s="395"/>
      <c r="J22" s="395"/>
      <c r="K22" s="395"/>
      <c r="L22" s="395"/>
      <c r="M22" s="396"/>
    </row>
    <row r="23" spans="2:16" ht="15.75" customHeight="1" x14ac:dyDescent="0.25">
      <c r="B23" s="394"/>
      <c r="C23" s="395"/>
      <c r="D23" s="395"/>
      <c r="E23" s="395"/>
      <c r="F23" s="395"/>
      <c r="G23" s="395"/>
      <c r="H23" s="395"/>
      <c r="I23" s="395"/>
      <c r="J23" s="395"/>
      <c r="K23" s="395"/>
      <c r="L23" s="395"/>
      <c r="M23" s="396"/>
    </row>
    <row r="24" spans="2:16" ht="51.75" customHeight="1" thickBot="1" x14ac:dyDescent="0.3">
      <c r="B24" s="394"/>
      <c r="C24" s="395"/>
      <c r="D24" s="395"/>
      <c r="E24" s="395"/>
      <c r="F24" s="395"/>
      <c r="G24" s="395"/>
      <c r="H24" s="395"/>
      <c r="I24" s="395"/>
      <c r="J24" s="395"/>
      <c r="K24" s="395"/>
      <c r="L24" s="395"/>
      <c r="M24" s="396"/>
    </row>
    <row r="25" spans="2:16" ht="31.5" customHeight="1" thickBot="1" x14ac:dyDescent="0.3">
      <c r="B25" s="299"/>
      <c r="C25" s="300"/>
      <c r="D25" s="300"/>
      <c r="E25" s="300"/>
      <c r="F25" s="300"/>
      <c r="G25" s="300"/>
      <c r="H25" s="300"/>
      <c r="I25" s="300"/>
      <c r="J25" s="300"/>
      <c r="K25" s="300"/>
      <c r="L25" s="300"/>
      <c r="M25" s="301"/>
    </row>
    <row r="26" spans="2:16" ht="15.75" customHeight="1" x14ac:dyDescent="0.25">
      <c r="B26" s="397" t="s">
        <v>9</v>
      </c>
      <c r="C26" s="399" t="s">
        <v>10</v>
      </c>
      <c r="D26" s="400"/>
      <c r="E26" s="399" t="s">
        <v>11</v>
      </c>
      <c r="F26" s="400"/>
      <c r="G26" s="400"/>
      <c r="H26" s="403"/>
      <c r="I26" s="399" t="s">
        <v>12</v>
      </c>
      <c r="J26" s="403"/>
      <c r="K26" s="399" t="s">
        <v>13</v>
      </c>
      <c r="L26" s="400"/>
      <c r="M26" s="403"/>
    </row>
    <row r="27" spans="2:16" ht="15.75" customHeight="1" thickBot="1" x14ac:dyDescent="0.3">
      <c r="B27" s="398"/>
      <c r="C27" s="401"/>
      <c r="D27" s="402"/>
      <c r="E27" s="401"/>
      <c r="F27" s="402"/>
      <c r="G27" s="402"/>
      <c r="H27" s="404"/>
      <c r="I27" s="401"/>
      <c r="J27" s="404"/>
      <c r="K27" s="401"/>
      <c r="L27" s="402"/>
      <c r="M27" s="404"/>
    </row>
    <row r="28" spans="2:16" ht="49.5" customHeight="1" x14ac:dyDescent="0.25">
      <c r="B28" s="405">
        <v>24</v>
      </c>
      <c r="C28" s="312" t="s">
        <v>14</v>
      </c>
      <c r="D28" s="313"/>
      <c r="E28" s="331" t="s">
        <v>832</v>
      </c>
      <c r="F28" s="332"/>
      <c r="G28" s="332"/>
      <c r="H28" s="333"/>
      <c r="I28" s="318" t="s">
        <v>795</v>
      </c>
      <c r="J28" s="319"/>
      <c r="K28" s="322" t="s">
        <v>16</v>
      </c>
      <c r="L28" s="323"/>
      <c r="M28" s="324"/>
      <c r="P28">
        <v>569.15109599999994</v>
      </c>
    </row>
    <row r="29" spans="2:16" ht="57" customHeight="1" thickBot="1" x14ac:dyDescent="0.3">
      <c r="B29" s="406"/>
      <c r="C29" s="314"/>
      <c r="D29" s="315"/>
      <c r="E29" s="337"/>
      <c r="F29" s="338"/>
      <c r="G29" s="338"/>
      <c r="H29" s="339"/>
      <c r="I29" s="320"/>
      <c r="J29" s="321"/>
      <c r="K29" s="328"/>
      <c r="L29" s="329"/>
      <c r="M29" s="330"/>
    </row>
    <row r="30" spans="2:16" ht="37.5" customHeight="1" thickBot="1" x14ac:dyDescent="0.3">
      <c r="B30" s="382"/>
      <c r="C30" s="383"/>
      <c r="D30" s="383"/>
      <c r="E30" s="383"/>
      <c r="F30" s="383"/>
      <c r="G30" s="383"/>
      <c r="H30" s="383"/>
      <c r="I30" s="383"/>
      <c r="J30" s="383"/>
      <c r="K30" s="383"/>
      <c r="L30" s="383"/>
      <c r="M30" s="384"/>
    </row>
    <row r="31" spans="2:16" ht="18.75" customHeight="1" x14ac:dyDescent="0.25">
      <c r="B31" s="375" t="s">
        <v>17</v>
      </c>
      <c r="C31" s="376"/>
      <c r="D31" s="376"/>
      <c r="E31" s="377"/>
      <c r="F31" s="375" t="s">
        <v>18</v>
      </c>
      <c r="G31" s="376"/>
      <c r="H31" s="376"/>
      <c r="I31" s="377"/>
      <c r="J31" s="375" t="s">
        <v>19</v>
      </c>
      <c r="K31" s="376"/>
      <c r="L31" s="376"/>
      <c r="M31" s="377"/>
    </row>
    <row r="32" spans="2:16"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B35:M35"/>
    <mergeCell ref="D39:E39"/>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64" orientation="portrait" r:id="rId1"/>
  <colBreaks count="1" manualBreakCount="1">
    <brk id="13" max="1048575" man="1"/>
  </colBreaks>
  <drawing r:id="rId2"/>
  <legacyDrawing r:id="rId3"/>
  <oleObjects>
    <mc:AlternateContent xmlns:mc="http://schemas.openxmlformats.org/markup-compatibility/2006">
      <mc:Choice Requires="x14">
        <oleObject progId="PBrush" shapeId="1010693"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010693" r:id="rId4"/>
      </mc:Fallback>
    </mc:AlternateContent>
  </oleObjects>
  <mc:AlternateContent xmlns:mc="http://schemas.openxmlformats.org/markup-compatibility/2006">
    <mc:Choice Requires="x14">
      <controls>
        <mc:AlternateContent xmlns:mc="http://schemas.openxmlformats.org/markup-compatibility/2006">
          <mc:Choice Requires="x14">
            <control shapeId="1010689" r:id="rId6" name="Check Box 1">
              <controlPr defaultSize="0" autoFill="0" autoLine="0" autoPict="0">
                <anchor moveWithCells="1">
                  <from>
                    <xdr:col>2</xdr:col>
                    <xdr:colOff>476250</xdr:colOff>
                    <xdr:row>34</xdr:row>
                    <xdr:rowOff>47625</xdr:rowOff>
                  </from>
                  <to>
                    <xdr:col>3</xdr:col>
                    <xdr:colOff>152400</xdr:colOff>
                    <xdr:row>34</xdr:row>
                    <xdr:rowOff>247650</xdr:rowOff>
                  </to>
                </anchor>
              </controlPr>
            </control>
          </mc:Choice>
        </mc:AlternateContent>
        <mc:AlternateContent xmlns:mc="http://schemas.openxmlformats.org/markup-compatibility/2006">
          <mc:Choice Requires="x14">
            <control shapeId="1010690"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1010691" r:id="rId8" name="Check Box 3">
              <controlPr defaultSize="0" autoFill="0" autoLine="0" autoPict="0">
                <anchor moveWithCells="1">
                  <from>
                    <xdr:col>7</xdr:col>
                    <xdr:colOff>1104900</xdr:colOff>
                    <xdr:row>34</xdr:row>
                    <xdr:rowOff>57150</xdr:rowOff>
                  </from>
                  <to>
                    <xdr:col>8</xdr:col>
                    <xdr:colOff>76200</xdr:colOff>
                    <xdr:row>34</xdr:row>
                    <xdr:rowOff>228600</xdr:rowOff>
                  </to>
                </anchor>
              </controlPr>
            </control>
          </mc:Choice>
        </mc:AlternateContent>
        <mc:AlternateContent xmlns:mc="http://schemas.openxmlformats.org/markup-compatibility/2006">
          <mc:Choice Requires="x14">
            <control shapeId="1010692" r:id="rId9" name="Check Box 4">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1010694" r:id="rId10" name="Check Box 6">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9" tint="-0.249977111117893"/>
  </sheetPr>
  <dimension ref="B1:AU58"/>
  <sheetViews>
    <sheetView rightToLeft="1" view="pageBreakPreview" zoomScale="20" zoomScaleNormal="100" zoomScaleSheetLayoutView="20" workbookViewId="0">
      <selection activeCell="C6" sqref="C6:G6"/>
    </sheetView>
  </sheetViews>
  <sheetFormatPr defaultRowHeight="23.25" x14ac:dyDescent="0.35"/>
  <cols>
    <col min="2" max="2" width="25.7109375" customWidth="1"/>
    <col min="3" max="3" width="32" customWidth="1"/>
    <col min="4" max="4" width="20.42578125" customWidth="1"/>
    <col min="5" max="5" width="32"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18" max="18" width="50.5703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800</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18.25" customHeight="1" thickBot="1" x14ac:dyDescent="0.3">
      <c r="B4" s="522" t="s">
        <v>830</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180.7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25" customHeight="1" thickBot="1" x14ac:dyDescent="1.1499999999999999">
      <c r="B6" s="152" t="s">
        <v>9</v>
      </c>
      <c r="C6" s="434" t="s">
        <v>11</v>
      </c>
      <c r="D6" s="435"/>
      <c r="E6" s="435"/>
      <c r="F6" s="435"/>
      <c r="G6" s="436"/>
      <c r="H6" s="152" t="s">
        <v>122</v>
      </c>
      <c r="I6" s="152" t="s">
        <v>23</v>
      </c>
      <c r="J6" s="152" t="s">
        <v>24</v>
      </c>
      <c r="K6" s="152" t="s">
        <v>121</v>
      </c>
      <c r="L6" s="152" t="s">
        <v>183</v>
      </c>
      <c r="M6" s="152" t="s">
        <v>181</v>
      </c>
      <c r="N6" s="152" t="s">
        <v>124</v>
      </c>
    </row>
    <row r="7" spans="2:47" s="36" customFormat="1" ht="225" customHeight="1" thickBot="1" x14ac:dyDescent="1.1000000000000001">
      <c r="B7" s="67">
        <v>1</v>
      </c>
      <c r="C7" s="564" t="s">
        <v>753</v>
      </c>
      <c r="D7" s="561" t="s">
        <v>127</v>
      </c>
      <c r="E7" s="561"/>
      <c r="F7" s="561"/>
      <c r="G7" s="151" t="s">
        <v>27</v>
      </c>
      <c r="H7" s="151">
        <v>1.8280000000000001</v>
      </c>
      <c r="I7" s="38">
        <v>2</v>
      </c>
      <c r="J7" s="148">
        <v>6000</v>
      </c>
      <c r="K7" s="148">
        <v>6000</v>
      </c>
      <c r="L7" s="46">
        <v>0</v>
      </c>
      <c r="M7" s="40">
        <f>K7*H7/1000</f>
        <v>10.968</v>
      </c>
      <c r="N7" s="88">
        <f>ROUND(M7*I7,1)</f>
        <v>21.9</v>
      </c>
      <c r="R7" s="36">
        <v>21.94</v>
      </c>
    </row>
    <row r="8" spans="2:47" s="36" customFormat="1" ht="225" customHeight="1" thickBot="1" x14ac:dyDescent="1.1000000000000001">
      <c r="B8" s="42">
        <v>2</v>
      </c>
      <c r="C8" s="564"/>
      <c r="D8" s="561" t="s">
        <v>673</v>
      </c>
      <c r="E8" s="561"/>
      <c r="F8" s="561"/>
      <c r="G8" s="151" t="s">
        <v>35</v>
      </c>
      <c r="H8" s="151">
        <v>0.94399999999999995</v>
      </c>
      <c r="I8" s="151">
        <v>2</v>
      </c>
      <c r="J8" s="148">
        <v>2383</v>
      </c>
      <c r="K8" s="148">
        <v>2238</v>
      </c>
      <c r="L8" s="46">
        <v>0</v>
      </c>
      <c r="M8" s="40">
        <f t="shared" ref="M8:M50" si="0">K8*H8/1000</f>
        <v>2.1126719999999999</v>
      </c>
      <c r="N8" s="88">
        <f t="shared" ref="N8:N50" si="1">ROUND(M8*I8,1)</f>
        <v>4.2</v>
      </c>
      <c r="R8" s="36">
        <v>4.26</v>
      </c>
    </row>
    <row r="9" spans="2:47" s="36" customFormat="1" ht="225" customHeight="1" thickBot="1" x14ac:dyDescent="1.1000000000000001">
      <c r="B9" s="67">
        <v>3</v>
      </c>
      <c r="C9" s="564"/>
      <c r="D9" s="561" t="s">
        <v>674</v>
      </c>
      <c r="E9" s="561"/>
      <c r="F9" s="561"/>
      <c r="G9" s="151" t="s">
        <v>35</v>
      </c>
      <c r="H9" s="151">
        <v>0.94399999999999995</v>
      </c>
      <c r="I9" s="151">
        <v>2</v>
      </c>
      <c r="J9" s="148">
        <v>1510</v>
      </c>
      <c r="K9" s="148">
        <v>1510</v>
      </c>
      <c r="L9" s="46">
        <v>0</v>
      </c>
      <c r="M9" s="40">
        <f t="shared" si="0"/>
        <v>1.4254399999999998</v>
      </c>
      <c r="N9" s="88">
        <f t="shared" si="1"/>
        <v>2.9</v>
      </c>
      <c r="R9" s="36">
        <v>2.86</v>
      </c>
    </row>
    <row r="10" spans="2:47" s="36" customFormat="1" ht="225" customHeight="1" thickBot="1" x14ac:dyDescent="1.1000000000000001">
      <c r="B10" s="67">
        <v>4</v>
      </c>
      <c r="C10" s="564"/>
      <c r="D10" s="561" t="s">
        <v>676</v>
      </c>
      <c r="E10" s="561"/>
      <c r="F10" s="561"/>
      <c r="G10" s="151" t="s">
        <v>29</v>
      </c>
      <c r="H10" s="151">
        <v>1.284</v>
      </c>
      <c r="I10" s="151">
        <v>1</v>
      </c>
      <c r="J10" s="148">
        <v>1510</v>
      </c>
      <c r="K10" s="148">
        <v>1510</v>
      </c>
      <c r="L10" s="46">
        <v>0</v>
      </c>
      <c r="M10" s="40">
        <f t="shared" si="0"/>
        <v>1.9388400000000001</v>
      </c>
      <c r="N10" s="88">
        <f t="shared" si="1"/>
        <v>1.9</v>
      </c>
      <c r="R10" s="36">
        <v>1.94</v>
      </c>
    </row>
    <row r="11" spans="2:47" s="36" customFormat="1" ht="225" customHeight="1" thickBot="1" x14ac:dyDescent="1.1000000000000001">
      <c r="B11" s="42">
        <v>5</v>
      </c>
      <c r="C11" s="555" t="s">
        <v>754</v>
      </c>
      <c r="D11" s="492" t="s">
        <v>755</v>
      </c>
      <c r="E11" s="493"/>
      <c r="F11" s="493"/>
      <c r="G11" s="151" t="s">
        <v>76</v>
      </c>
      <c r="H11" s="45">
        <v>1.22</v>
      </c>
      <c r="I11" s="69">
        <v>1</v>
      </c>
      <c r="J11" s="70">
        <v>5486</v>
      </c>
      <c r="K11" s="70">
        <v>5486</v>
      </c>
      <c r="L11" s="46">
        <v>0</v>
      </c>
      <c r="M11" s="40">
        <f t="shared" si="0"/>
        <v>6.69292</v>
      </c>
      <c r="N11" s="88">
        <f t="shared" si="1"/>
        <v>6.7</v>
      </c>
      <c r="R11" s="36">
        <v>6.7</v>
      </c>
    </row>
    <row r="12" spans="2:47" s="36" customFormat="1" ht="225" customHeight="1" thickBot="1" x14ac:dyDescent="1.1000000000000001">
      <c r="B12" s="67">
        <v>6</v>
      </c>
      <c r="C12" s="556"/>
      <c r="D12" s="492" t="s">
        <v>756</v>
      </c>
      <c r="E12" s="493"/>
      <c r="F12" s="493"/>
      <c r="G12" s="151" t="s">
        <v>76</v>
      </c>
      <c r="H12" s="45">
        <v>1.22</v>
      </c>
      <c r="I12" s="72">
        <v>1</v>
      </c>
      <c r="J12" s="70">
        <v>5486</v>
      </c>
      <c r="K12" s="70">
        <v>5486</v>
      </c>
      <c r="L12" s="46">
        <v>0</v>
      </c>
      <c r="M12" s="40">
        <f t="shared" si="0"/>
        <v>6.69292</v>
      </c>
      <c r="N12" s="88">
        <f t="shared" si="1"/>
        <v>6.7</v>
      </c>
      <c r="R12" s="36">
        <v>6.7</v>
      </c>
    </row>
    <row r="13" spans="2:47" s="36" customFormat="1" ht="225" customHeight="1" thickBot="1" x14ac:dyDescent="1.1000000000000001">
      <c r="B13" s="67">
        <v>7</v>
      </c>
      <c r="C13" s="556"/>
      <c r="D13" s="492" t="s">
        <v>757</v>
      </c>
      <c r="E13" s="493"/>
      <c r="F13" s="493"/>
      <c r="G13" s="151" t="s">
        <v>35</v>
      </c>
      <c r="H13" s="45">
        <v>0.94399999999999995</v>
      </c>
      <c r="I13" s="72">
        <v>1</v>
      </c>
      <c r="J13" s="70">
        <v>1629</v>
      </c>
      <c r="K13" s="70">
        <v>1629</v>
      </c>
      <c r="L13" s="46">
        <v>0</v>
      </c>
      <c r="M13" s="40">
        <f t="shared" si="0"/>
        <v>1.5377759999999998</v>
      </c>
      <c r="N13" s="88">
        <f t="shared" si="1"/>
        <v>1.5</v>
      </c>
      <c r="R13" s="36">
        <v>1.54</v>
      </c>
    </row>
    <row r="14" spans="2:47" s="36" customFormat="1" ht="225" customHeight="1" thickBot="1" x14ac:dyDescent="1.1000000000000001">
      <c r="B14" s="42">
        <v>8</v>
      </c>
      <c r="C14" s="556"/>
      <c r="D14" s="492" t="s">
        <v>758</v>
      </c>
      <c r="E14" s="493"/>
      <c r="F14" s="493"/>
      <c r="G14" s="151" t="s">
        <v>35</v>
      </c>
      <c r="H14" s="45">
        <v>0.94399999999999995</v>
      </c>
      <c r="I14" s="72">
        <v>2</v>
      </c>
      <c r="J14" s="70">
        <v>2948</v>
      </c>
      <c r="K14" s="70">
        <v>2771</v>
      </c>
      <c r="L14" s="46">
        <v>0</v>
      </c>
      <c r="M14" s="40">
        <f t="shared" si="0"/>
        <v>2.6158239999999999</v>
      </c>
      <c r="N14" s="88">
        <f t="shared" si="1"/>
        <v>5.2</v>
      </c>
      <c r="R14" s="36">
        <v>5.2399999999999993</v>
      </c>
    </row>
    <row r="15" spans="2:47" s="36" customFormat="1" ht="225" customHeight="1" thickBot="1" x14ac:dyDescent="1.1000000000000001">
      <c r="B15" s="67">
        <v>9</v>
      </c>
      <c r="C15" s="555" t="s">
        <v>759</v>
      </c>
      <c r="D15" s="492" t="s">
        <v>760</v>
      </c>
      <c r="E15" s="493"/>
      <c r="F15" s="493"/>
      <c r="G15" s="151" t="s">
        <v>76</v>
      </c>
      <c r="H15" s="45">
        <v>1.22</v>
      </c>
      <c r="I15" s="69">
        <v>1</v>
      </c>
      <c r="J15" s="70">
        <v>4586</v>
      </c>
      <c r="K15" s="70">
        <v>4586</v>
      </c>
      <c r="L15" s="46">
        <v>0</v>
      </c>
      <c r="M15" s="40">
        <f t="shared" si="0"/>
        <v>5.5949200000000001</v>
      </c>
      <c r="N15" s="88">
        <f t="shared" si="1"/>
        <v>5.6</v>
      </c>
      <c r="R15" s="36">
        <v>5.6</v>
      </c>
    </row>
    <row r="16" spans="2:47" s="36" customFormat="1" ht="225" customHeight="1" thickBot="1" x14ac:dyDescent="1.1000000000000001">
      <c r="B16" s="67">
        <v>10</v>
      </c>
      <c r="C16" s="556"/>
      <c r="D16" s="492" t="s">
        <v>761</v>
      </c>
      <c r="E16" s="493"/>
      <c r="F16" s="493"/>
      <c r="G16" s="151" t="s">
        <v>76</v>
      </c>
      <c r="H16" s="45">
        <v>1.22</v>
      </c>
      <c r="I16" s="72">
        <v>1</v>
      </c>
      <c r="J16" s="70">
        <v>4586</v>
      </c>
      <c r="K16" s="70">
        <v>4586</v>
      </c>
      <c r="L16" s="46">
        <v>0</v>
      </c>
      <c r="M16" s="40">
        <f t="shared" si="0"/>
        <v>5.5949200000000001</v>
      </c>
      <c r="N16" s="88">
        <f t="shared" si="1"/>
        <v>5.6</v>
      </c>
      <c r="R16" s="36">
        <v>5.6</v>
      </c>
    </row>
    <row r="17" spans="2:18" s="36" customFormat="1" ht="225" customHeight="1" thickBot="1" x14ac:dyDescent="1.1000000000000001">
      <c r="B17" s="42">
        <v>11</v>
      </c>
      <c r="C17" s="556"/>
      <c r="D17" s="492" t="s">
        <v>762</v>
      </c>
      <c r="E17" s="493"/>
      <c r="F17" s="493"/>
      <c r="G17" s="151" t="s">
        <v>35</v>
      </c>
      <c r="H17" s="45">
        <v>0.94399999999999995</v>
      </c>
      <c r="I17" s="72">
        <v>1</v>
      </c>
      <c r="J17" s="70">
        <v>2330</v>
      </c>
      <c r="K17" s="70">
        <v>2199</v>
      </c>
      <c r="L17" s="46">
        <v>0</v>
      </c>
      <c r="M17" s="40">
        <f t="shared" si="0"/>
        <v>2.0758559999999999</v>
      </c>
      <c r="N17" s="88">
        <f t="shared" si="1"/>
        <v>2.1</v>
      </c>
      <c r="R17" s="36">
        <v>2.0799999999999996</v>
      </c>
    </row>
    <row r="18" spans="2:18" s="36" customFormat="1" ht="225" customHeight="1" thickBot="1" x14ac:dyDescent="1.1000000000000001">
      <c r="B18" s="67">
        <v>12</v>
      </c>
      <c r="C18" s="556"/>
      <c r="D18" s="492" t="s">
        <v>763</v>
      </c>
      <c r="E18" s="493"/>
      <c r="F18" s="493"/>
      <c r="G18" s="151" t="s">
        <v>35</v>
      </c>
      <c r="H18" s="45">
        <v>0.94399999999999995</v>
      </c>
      <c r="I18" s="72">
        <v>1</v>
      </c>
      <c r="J18" s="70">
        <v>2212</v>
      </c>
      <c r="K18" s="70">
        <v>2095</v>
      </c>
      <c r="L18" s="46">
        <v>0</v>
      </c>
      <c r="M18" s="40">
        <f t="shared" si="0"/>
        <v>1.9776799999999999</v>
      </c>
      <c r="N18" s="88">
        <f t="shared" si="1"/>
        <v>2</v>
      </c>
      <c r="R18" s="36">
        <v>1.98</v>
      </c>
    </row>
    <row r="19" spans="2:18" s="36" customFormat="1" ht="225" customHeight="1" thickBot="1" x14ac:dyDescent="1.1000000000000001">
      <c r="B19" s="67">
        <v>13</v>
      </c>
      <c r="C19" s="559"/>
      <c r="D19" s="492" t="s">
        <v>764</v>
      </c>
      <c r="E19" s="493"/>
      <c r="F19" s="493"/>
      <c r="G19" s="151" t="s">
        <v>35</v>
      </c>
      <c r="H19" s="45">
        <v>0.94399999999999995</v>
      </c>
      <c r="I19" s="72">
        <v>1</v>
      </c>
      <c r="J19" s="70">
        <v>2237</v>
      </c>
      <c r="K19" s="70">
        <v>2117</v>
      </c>
      <c r="L19" s="46">
        <v>0</v>
      </c>
      <c r="M19" s="40">
        <f t="shared" si="0"/>
        <v>1.9984479999999998</v>
      </c>
      <c r="N19" s="88">
        <f t="shared" si="1"/>
        <v>2</v>
      </c>
      <c r="R19" s="36">
        <v>2</v>
      </c>
    </row>
    <row r="20" spans="2:18" s="36" customFormat="1" ht="225" customHeight="1" thickBot="1" x14ac:dyDescent="1.1000000000000001">
      <c r="B20" s="42">
        <v>14</v>
      </c>
      <c r="C20" s="555" t="s">
        <v>765</v>
      </c>
      <c r="D20" s="492" t="s">
        <v>766</v>
      </c>
      <c r="E20" s="493"/>
      <c r="F20" s="493"/>
      <c r="G20" s="151" t="s">
        <v>76</v>
      </c>
      <c r="H20" s="45">
        <v>1.22</v>
      </c>
      <c r="I20" s="69">
        <v>1</v>
      </c>
      <c r="J20" s="70">
        <v>4586</v>
      </c>
      <c r="K20" s="70">
        <v>4586</v>
      </c>
      <c r="L20" s="46">
        <v>0</v>
      </c>
      <c r="M20" s="40">
        <f t="shared" si="0"/>
        <v>5.5949200000000001</v>
      </c>
      <c r="N20" s="88">
        <f t="shared" si="1"/>
        <v>5.6</v>
      </c>
      <c r="R20" s="36">
        <v>5.6</v>
      </c>
    </row>
    <row r="21" spans="2:18" s="36" customFormat="1" ht="225" customHeight="1" thickBot="1" x14ac:dyDescent="1.1000000000000001">
      <c r="B21" s="67">
        <v>15</v>
      </c>
      <c r="C21" s="556"/>
      <c r="D21" s="492" t="s">
        <v>767</v>
      </c>
      <c r="E21" s="493"/>
      <c r="F21" s="493"/>
      <c r="G21" s="151" t="s">
        <v>76</v>
      </c>
      <c r="H21" s="45">
        <v>1.22</v>
      </c>
      <c r="I21" s="72">
        <v>1</v>
      </c>
      <c r="J21" s="70">
        <v>4586</v>
      </c>
      <c r="K21" s="70">
        <v>4586</v>
      </c>
      <c r="L21" s="46">
        <v>0</v>
      </c>
      <c r="M21" s="40">
        <f t="shared" si="0"/>
        <v>5.5949200000000001</v>
      </c>
      <c r="N21" s="88">
        <f t="shared" si="1"/>
        <v>5.6</v>
      </c>
      <c r="R21" s="36">
        <v>5.6</v>
      </c>
    </row>
    <row r="22" spans="2:18" s="36" customFormat="1" ht="225" customHeight="1" thickBot="1" x14ac:dyDescent="1.1000000000000001">
      <c r="B22" s="67">
        <v>16</v>
      </c>
      <c r="C22" s="556"/>
      <c r="D22" s="492" t="s">
        <v>768</v>
      </c>
      <c r="E22" s="493"/>
      <c r="F22" s="493"/>
      <c r="G22" s="151" t="s">
        <v>35</v>
      </c>
      <c r="H22" s="45">
        <v>0.94399999999999995</v>
      </c>
      <c r="I22" s="72">
        <v>1</v>
      </c>
      <c r="J22" s="70">
        <v>2330</v>
      </c>
      <c r="K22" s="70">
        <v>2199</v>
      </c>
      <c r="L22" s="46">
        <v>0</v>
      </c>
      <c r="M22" s="40">
        <f t="shared" si="0"/>
        <v>2.0758559999999999</v>
      </c>
      <c r="N22" s="88">
        <f t="shared" si="1"/>
        <v>2.1</v>
      </c>
      <c r="R22" s="36">
        <v>2.0799999999999996</v>
      </c>
    </row>
    <row r="23" spans="2:18" s="36" customFormat="1" ht="225" customHeight="1" thickBot="1" x14ac:dyDescent="1.1000000000000001">
      <c r="B23" s="42">
        <v>17</v>
      </c>
      <c r="C23" s="556"/>
      <c r="D23" s="492" t="s">
        <v>769</v>
      </c>
      <c r="E23" s="493"/>
      <c r="F23" s="493"/>
      <c r="G23" s="151" t="s">
        <v>35</v>
      </c>
      <c r="H23" s="45">
        <v>0.94399999999999995</v>
      </c>
      <c r="I23" s="72">
        <v>1</v>
      </c>
      <c r="J23" s="70">
        <v>2212</v>
      </c>
      <c r="K23" s="70">
        <v>2095</v>
      </c>
      <c r="L23" s="46">
        <v>0</v>
      </c>
      <c r="M23" s="40">
        <f t="shared" si="0"/>
        <v>1.9776799999999999</v>
      </c>
      <c r="N23" s="88">
        <f t="shared" si="1"/>
        <v>2</v>
      </c>
      <c r="R23" s="36">
        <v>1.98</v>
      </c>
    </row>
    <row r="24" spans="2:18" s="36" customFormat="1" ht="225" customHeight="1" thickBot="1" x14ac:dyDescent="1.1000000000000001">
      <c r="B24" s="67">
        <v>18</v>
      </c>
      <c r="C24" s="559"/>
      <c r="D24" s="492" t="s">
        <v>770</v>
      </c>
      <c r="E24" s="493"/>
      <c r="F24" s="493"/>
      <c r="G24" s="151" t="s">
        <v>35</v>
      </c>
      <c r="H24" s="45">
        <v>0.94399999999999995</v>
      </c>
      <c r="I24" s="72">
        <v>1</v>
      </c>
      <c r="J24" s="70">
        <v>2237</v>
      </c>
      <c r="K24" s="70">
        <v>2117</v>
      </c>
      <c r="L24" s="46">
        <v>0</v>
      </c>
      <c r="M24" s="40">
        <f t="shared" si="0"/>
        <v>1.9984479999999998</v>
      </c>
      <c r="N24" s="88">
        <f t="shared" si="1"/>
        <v>2</v>
      </c>
      <c r="R24" s="36">
        <v>2</v>
      </c>
    </row>
    <row r="25" spans="2:18" s="36" customFormat="1" ht="225" customHeight="1" thickBot="1" x14ac:dyDescent="1.1000000000000001">
      <c r="B25" s="67">
        <v>19</v>
      </c>
      <c r="C25" s="555" t="s">
        <v>771</v>
      </c>
      <c r="D25" s="492" t="s">
        <v>755</v>
      </c>
      <c r="E25" s="493"/>
      <c r="F25" s="493"/>
      <c r="G25" s="151" t="s">
        <v>76</v>
      </c>
      <c r="H25" s="45">
        <v>1.22</v>
      </c>
      <c r="I25" s="69">
        <v>1</v>
      </c>
      <c r="J25" s="70">
        <v>5486</v>
      </c>
      <c r="K25" s="70">
        <v>5486</v>
      </c>
      <c r="L25" s="46">
        <v>0</v>
      </c>
      <c r="M25" s="40">
        <f t="shared" si="0"/>
        <v>6.69292</v>
      </c>
      <c r="N25" s="88">
        <f t="shared" si="1"/>
        <v>6.7</v>
      </c>
      <c r="R25" s="36">
        <v>6.7</v>
      </c>
    </row>
    <row r="26" spans="2:18" s="36" customFormat="1" ht="225" customHeight="1" thickBot="1" x14ac:dyDescent="1.1000000000000001">
      <c r="B26" s="42">
        <v>20</v>
      </c>
      <c r="C26" s="556"/>
      <c r="D26" s="492" t="s">
        <v>756</v>
      </c>
      <c r="E26" s="493"/>
      <c r="F26" s="493"/>
      <c r="G26" s="151" t="s">
        <v>76</v>
      </c>
      <c r="H26" s="45">
        <v>1.22</v>
      </c>
      <c r="I26" s="72">
        <v>1</v>
      </c>
      <c r="J26" s="70">
        <v>5486</v>
      </c>
      <c r="K26" s="70">
        <v>5486</v>
      </c>
      <c r="L26" s="46">
        <v>0</v>
      </c>
      <c r="M26" s="40">
        <f t="shared" si="0"/>
        <v>6.69292</v>
      </c>
      <c r="N26" s="88">
        <f t="shared" si="1"/>
        <v>6.7</v>
      </c>
      <c r="R26" s="36">
        <v>6.7</v>
      </c>
    </row>
    <row r="27" spans="2:18" s="36" customFormat="1" ht="225" customHeight="1" thickBot="1" x14ac:dyDescent="1.1000000000000001">
      <c r="B27" s="67">
        <v>21</v>
      </c>
      <c r="C27" s="556"/>
      <c r="D27" s="492" t="s">
        <v>772</v>
      </c>
      <c r="E27" s="493"/>
      <c r="F27" s="493"/>
      <c r="G27" s="151" t="s">
        <v>35</v>
      </c>
      <c r="H27" s="45">
        <v>0.94399999999999995</v>
      </c>
      <c r="I27" s="72">
        <v>1</v>
      </c>
      <c r="J27" s="70">
        <v>1629</v>
      </c>
      <c r="K27" s="70">
        <v>1629</v>
      </c>
      <c r="L27" s="46">
        <v>0</v>
      </c>
      <c r="M27" s="40">
        <f t="shared" si="0"/>
        <v>1.5377759999999998</v>
      </c>
      <c r="N27" s="88">
        <f t="shared" si="1"/>
        <v>1.5</v>
      </c>
      <c r="R27" s="36">
        <v>1.54</v>
      </c>
    </row>
    <row r="28" spans="2:18" s="36" customFormat="1" ht="225" customHeight="1" thickBot="1" x14ac:dyDescent="1.1000000000000001">
      <c r="B28" s="67">
        <v>22</v>
      </c>
      <c r="C28" s="556"/>
      <c r="D28" s="492" t="s">
        <v>773</v>
      </c>
      <c r="E28" s="493"/>
      <c r="F28" s="493"/>
      <c r="G28" s="151" t="s">
        <v>35</v>
      </c>
      <c r="H28" s="45">
        <v>0.94399999999999995</v>
      </c>
      <c r="I28" s="72">
        <v>2</v>
      </c>
      <c r="J28" s="70">
        <v>2948</v>
      </c>
      <c r="K28" s="70">
        <v>2771</v>
      </c>
      <c r="L28" s="46">
        <v>0</v>
      </c>
      <c r="M28" s="40">
        <f t="shared" si="0"/>
        <v>2.6158239999999999</v>
      </c>
      <c r="N28" s="88">
        <f t="shared" si="1"/>
        <v>5.2</v>
      </c>
      <c r="R28" s="36">
        <v>5.2399999999999993</v>
      </c>
    </row>
    <row r="29" spans="2:18" s="36" customFormat="1" ht="225" customHeight="1" thickBot="1" x14ac:dyDescent="1.1000000000000001">
      <c r="B29" s="42">
        <v>23</v>
      </c>
      <c r="C29" s="555" t="s">
        <v>774</v>
      </c>
      <c r="D29" s="492" t="s">
        <v>191</v>
      </c>
      <c r="E29" s="493"/>
      <c r="F29" s="493"/>
      <c r="G29" s="151" t="s">
        <v>100</v>
      </c>
      <c r="H29" s="45">
        <v>2.19</v>
      </c>
      <c r="I29" s="69">
        <v>2</v>
      </c>
      <c r="J29" s="70">
        <v>5486</v>
      </c>
      <c r="K29" s="70">
        <v>5486</v>
      </c>
      <c r="L29" s="46">
        <v>0</v>
      </c>
      <c r="M29" s="40">
        <f t="shared" si="0"/>
        <v>12.014340000000001</v>
      </c>
      <c r="N29" s="88">
        <f t="shared" si="1"/>
        <v>24</v>
      </c>
      <c r="R29" s="36">
        <v>24.04</v>
      </c>
    </row>
    <row r="30" spans="2:18" s="36" customFormat="1" ht="225" customHeight="1" thickBot="1" x14ac:dyDescent="1.1000000000000001">
      <c r="B30" s="67">
        <v>24</v>
      </c>
      <c r="C30" s="556"/>
      <c r="D30" s="492" t="s">
        <v>688</v>
      </c>
      <c r="E30" s="493"/>
      <c r="F30" s="493"/>
      <c r="G30" s="151" t="s">
        <v>29</v>
      </c>
      <c r="H30" s="45">
        <v>1.284</v>
      </c>
      <c r="I30" s="72">
        <v>1</v>
      </c>
      <c r="J30" s="70">
        <v>1814</v>
      </c>
      <c r="K30" s="70">
        <v>1814</v>
      </c>
      <c r="L30" s="46">
        <v>0</v>
      </c>
      <c r="M30" s="40">
        <f t="shared" si="0"/>
        <v>2.3291759999999999</v>
      </c>
      <c r="N30" s="88">
        <f t="shared" si="1"/>
        <v>2.2999999999999998</v>
      </c>
      <c r="R30" s="36">
        <v>2.3299999999999996</v>
      </c>
    </row>
    <row r="31" spans="2:18" s="36" customFormat="1" ht="225" customHeight="1" thickBot="1" x14ac:dyDescent="1.1000000000000001">
      <c r="B31" s="67">
        <v>25</v>
      </c>
      <c r="C31" s="556"/>
      <c r="D31" s="492" t="s">
        <v>775</v>
      </c>
      <c r="E31" s="493"/>
      <c r="F31" s="493"/>
      <c r="G31" s="151" t="s">
        <v>97</v>
      </c>
      <c r="H31" s="45">
        <v>0.93400000000000005</v>
      </c>
      <c r="I31" s="72">
        <v>1</v>
      </c>
      <c r="J31" s="70">
        <v>1794</v>
      </c>
      <c r="K31" s="70">
        <v>1794</v>
      </c>
      <c r="L31" s="46">
        <v>0</v>
      </c>
      <c r="M31" s="40">
        <f t="shared" si="0"/>
        <v>1.6755960000000001</v>
      </c>
      <c r="N31" s="88">
        <f t="shared" si="1"/>
        <v>1.7</v>
      </c>
      <c r="R31" s="36">
        <v>1.68</v>
      </c>
    </row>
    <row r="32" spans="2:18" s="36" customFormat="1" ht="225" customHeight="1" thickBot="1" x14ac:dyDescent="1.1000000000000001">
      <c r="B32" s="42">
        <v>26</v>
      </c>
      <c r="C32" s="559"/>
      <c r="D32" s="492" t="s">
        <v>776</v>
      </c>
      <c r="E32" s="493"/>
      <c r="F32" s="493"/>
      <c r="G32" s="151" t="s">
        <v>97</v>
      </c>
      <c r="H32" s="45">
        <v>0.93400000000000005</v>
      </c>
      <c r="I32" s="72">
        <v>2</v>
      </c>
      <c r="J32" s="70">
        <v>3124</v>
      </c>
      <c r="K32" s="70">
        <v>2987</v>
      </c>
      <c r="L32" s="46">
        <v>0</v>
      </c>
      <c r="M32" s="40">
        <f t="shared" si="0"/>
        <v>2.7898580000000002</v>
      </c>
      <c r="N32" s="88">
        <f t="shared" si="1"/>
        <v>5.6</v>
      </c>
      <c r="R32" s="36">
        <v>5.5799999999999992</v>
      </c>
    </row>
    <row r="33" spans="2:18" s="36" customFormat="1" ht="225" customHeight="1" thickBot="1" x14ac:dyDescent="1.1000000000000001">
      <c r="B33" s="42">
        <v>27</v>
      </c>
      <c r="C33" s="555" t="s">
        <v>777</v>
      </c>
      <c r="D33" s="492" t="s">
        <v>778</v>
      </c>
      <c r="E33" s="493"/>
      <c r="F33" s="493"/>
      <c r="G33" s="151" t="s">
        <v>76</v>
      </c>
      <c r="H33" s="45">
        <v>1.22</v>
      </c>
      <c r="I33" s="69">
        <v>1</v>
      </c>
      <c r="J33" s="70">
        <v>5486</v>
      </c>
      <c r="K33" s="70">
        <v>5486</v>
      </c>
      <c r="L33" s="46">
        <v>0</v>
      </c>
      <c r="M33" s="40">
        <f t="shared" si="0"/>
        <v>6.69292</v>
      </c>
      <c r="N33" s="88">
        <f t="shared" si="1"/>
        <v>6.7</v>
      </c>
      <c r="R33" s="36">
        <v>6.7</v>
      </c>
    </row>
    <row r="34" spans="2:18" s="36" customFormat="1" ht="225" customHeight="1" thickBot="1" x14ac:dyDescent="1.1000000000000001">
      <c r="B34" s="67">
        <v>28</v>
      </c>
      <c r="C34" s="556"/>
      <c r="D34" s="492" t="s">
        <v>779</v>
      </c>
      <c r="E34" s="493"/>
      <c r="F34" s="493"/>
      <c r="G34" s="151" t="s">
        <v>76</v>
      </c>
      <c r="H34" s="45">
        <v>1.22</v>
      </c>
      <c r="I34" s="72">
        <v>1</v>
      </c>
      <c r="J34" s="70">
        <v>5486</v>
      </c>
      <c r="K34" s="70">
        <v>5486</v>
      </c>
      <c r="L34" s="46">
        <v>0</v>
      </c>
      <c r="M34" s="40">
        <f t="shared" si="0"/>
        <v>6.69292</v>
      </c>
      <c r="N34" s="88">
        <f t="shared" si="1"/>
        <v>6.7</v>
      </c>
      <c r="R34" s="36">
        <v>6.7</v>
      </c>
    </row>
    <row r="35" spans="2:18" s="36" customFormat="1" ht="225" customHeight="1" thickBot="1" x14ac:dyDescent="1.1000000000000001">
      <c r="B35" s="42">
        <v>29</v>
      </c>
      <c r="C35" s="556"/>
      <c r="D35" s="492" t="s">
        <v>780</v>
      </c>
      <c r="E35" s="493"/>
      <c r="F35" s="493"/>
      <c r="G35" s="151" t="s">
        <v>35</v>
      </c>
      <c r="H35" s="45">
        <v>0.94399999999999995</v>
      </c>
      <c r="I35" s="72">
        <v>1</v>
      </c>
      <c r="J35" s="70">
        <v>2330</v>
      </c>
      <c r="K35" s="70">
        <v>2199</v>
      </c>
      <c r="L35" s="46">
        <v>0</v>
      </c>
      <c r="M35" s="40">
        <f t="shared" si="0"/>
        <v>2.0758559999999999</v>
      </c>
      <c r="N35" s="88">
        <f t="shared" si="1"/>
        <v>2.1</v>
      </c>
      <c r="R35" s="36">
        <v>2.0799999999999996</v>
      </c>
    </row>
    <row r="36" spans="2:18" s="36" customFormat="1" ht="225" customHeight="1" thickBot="1" x14ac:dyDescent="1.1000000000000001">
      <c r="B36" s="67">
        <v>30</v>
      </c>
      <c r="C36" s="556"/>
      <c r="D36" s="492" t="s">
        <v>781</v>
      </c>
      <c r="E36" s="493"/>
      <c r="F36" s="493"/>
      <c r="G36" s="151" t="s">
        <v>35</v>
      </c>
      <c r="H36" s="45">
        <v>0.94399999999999995</v>
      </c>
      <c r="I36" s="72">
        <v>1</v>
      </c>
      <c r="J36" s="70">
        <v>2237</v>
      </c>
      <c r="K36" s="70">
        <v>2117</v>
      </c>
      <c r="L36" s="46">
        <v>0</v>
      </c>
      <c r="M36" s="40">
        <f t="shared" si="0"/>
        <v>1.9984479999999998</v>
      </c>
      <c r="N36" s="88">
        <f t="shared" si="1"/>
        <v>2</v>
      </c>
      <c r="R36" s="36">
        <v>2</v>
      </c>
    </row>
    <row r="37" spans="2:18" s="36" customFormat="1" ht="225" customHeight="1" thickBot="1" x14ac:dyDescent="1.1000000000000001">
      <c r="B37" s="67">
        <v>31</v>
      </c>
      <c r="C37" s="559"/>
      <c r="D37" s="492" t="s">
        <v>782</v>
      </c>
      <c r="E37" s="493"/>
      <c r="F37" s="493"/>
      <c r="G37" s="151" t="s">
        <v>35</v>
      </c>
      <c r="H37" s="45">
        <v>0.94399999999999995</v>
      </c>
      <c r="I37" s="72">
        <v>1</v>
      </c>
      <c r="J37" s="70">
        <v>2535</v>
      </c>
      <c r="K37" s="70">
        <v>2380</v>
      </c>
      <c r="L37" s="46">
        <v>0</v>
      </c>
      <c r="M37" s="40">
        <f t="shared" si="0"/>
        <v>2.2467199999999998</v>
      </c>
      <c r="N37" s="88">
        <f t="shared" si="1"/>
        <v>2.2000000000000002</v>
      </c>
      <c r="R37" s="36">
        <v>2.25</v>
      </c>
    </row>
    <row r="38" spans="2:18" s="36" customFormat="1" ht="225" customHeight="1" thickBot="1" x14ac:dyDescent="1.1000000000000001">
      <c r="B38" s="42">
        <v>32</v>
      </c>
      <c r="C38" s="555" t="s">
        <v>783</v>
      </c>
      <c r="D38" s="492" t="s">
        <v>784</v>
      </c>
      <c r="E38" s="493"/>
      <c r="F38" s="493"/>
      <c r="G38" s="151" t="s">
        <v>76</v>
      </c>
      <c r="H38" s="45">
        <v>1.22</v>
      </c>
      <c r="I38" s="69">
        <v>1</v>
      </c>
      <c r="J38" s="70">
        <v>5486</v>
      </c>
      <c r="K38" s="70">
        <v>5486</v>
      </c>
      <c r="L38" s="46">
        <v>0</v>
      </c>
      <c r="M38" s="40">
        <f t="shared" si="0"/>
        <v>6.69292</v>
      </c>
      <c r="N38" s="88">
        <f t="shared" si="1"/>
        <v>6.7</v>
      </c>
      <c r="R38" s="36">
        <v>6.7</v>
      </c>
    </row>
    <row r="39" spans="2:18" s="36" customFormat="1" ht="225" customHeight="1" thickBot="1" x14ac:dyDescent="1.1000000000000001">
      <c r="B39" s="67">
        <v>33</v>
      </c>
      <c r="C39" s="556"/>
      <c r="D39" s="492" t="s">
        <v>785</v>
      </c>
      <c r="E39" s="493"/>
      <c r="F39" s="493"/>
      <c r="G39" s="151" t="s">
        <v>76</v>
      </c>
      <c r="H39" s="45">
        <v>1.22</v>
      </c>
      <c r="I39" s="72">
        <v>1</v>
      </c>
      <c r="J39" s="70">
        <v>5486</v>
      </c>
      <c r="K39" s="70">
        <v>5486</v>
      </c>
      <c r="L39" s="46">
        <v>0</v>
      </c>
      <c r="M39" s="40">
        <f t="shared" si="0"/>
        <v>6.69292</v>
      </c>
      <c r="N39" s="88">
        <f t="shared" si="1"/>
        <v>6.7</v>
      </c>
      <c r="R39" s="36">
        <v>6.7</v>
      </c>
    </row>
    <row r="40" spans="2:18" s="36" customFormat="1" ht="225" customHeight="1" thickBot="1" x14ac:dyDescent="1.1000000000000001">
      <c r="B40" s="67">
        <v>34</v>
      </c>
      <c r="C40" s="556"/>
      <c r="D40" s="492" t="s">
        <v>786</v>
      </c>
      <c r="E40" s="493"/>
      <c r="F40" s="493"/>
      <c r="G40" s="151" t="s">
        <v>35</v>
      </c>
      <c r="H40" s="45">
        <v>0.94399999999999995</v>
      </c>
      <c r="I40" s="72">
        <v>1</v>
      </c>
      <c r="J40" s="70">
        <v>1629</v>
      </c>
      <c r="K40" s="70">
        <v>1629</v>
      </c>
      <c r="L40" s="46">
        <v>0</v>
      </c>
      <c r="M40" s="40">
        <f t="shared" si="0"/>
        <v>1.5377759999999998</v>
      </c>
      <c r="N40" s="88">
        <f t="shared" si="1"/>
        <v>1.5</v>
      </c>
      <c r="R40" s="36">
        <v>1.54</v>
      </c>
    </row>
    <row r="41" spans="2:18" s="36" customFormat="1" ht="225" customHeight="1" thickBot="1" x14ac:dyDescent="1.1000000000000001">
      <c r="B41" s="42">
        <v>35</v>
      </c>
      <c r="C41" s="556"/>
      <c r="D41" s="492" t="s">
        <v>787</v>
      </c>
      <c r="E41" s="493"/>
      <c r="F41" s="493"/>
      <c r="G41" s="151" t="s">
        <v>35</v>
      </c>
      <c r="H41" s="45">
        <v>0.94399999999999995</v>
      </c>
      <c r="I41" s="72">
        <v>2</v>
      </c>
      <c r="J41" s="70">
        <v>2948</v>
      </c>
      <c r="K41" s="70">
        <v>2771</v>
      </c>
      <c r="L41" s="46">
        <v>0</v>
      </c>
      <c r="M41" s="40">
        <f t="shared" si="0"/>
        <v>2.6158239999999999</v>
      </c>
      <c r="N41" s="88">
        <f t="shared" si="1"/>
        <v>5.2</v>
      </c>
      <c r="R41" s="36">
        <v>5.2399999999999993</v>
      </c>
    </row>
    <row r="42" spans="2:18" s="36" customFormat="1" ht="225" customHeight="1" thickBot="1" x14ac:dyDescent="1.1000000000000001">
      <c r="B42" s="67">
        <v>36</v>
      </c>
      <c r="C42" s="555" t="s">
        <v>788</v>
      </c>
      <c r="D42" s="492" t="s">
        <v>766</v>
      </c>
      <c r="E42" s="493"/>
      <c r="F42" s="493"/>
      <c r="G42" s="151" t="s">
        <v>76</v>
      </c>
      <c r="H42" s="45">
        <v>1.22</v>
      </c>
      <c r="I42" s="69">
        <v>1</v>
      </c>
      <c r="J42" s="70">
        <v>4586</v>
      </c>
      <c r="K42" s="70">
        <v>4586</v>
      </c>
      <c r="L42" s="46">
        <v>0</v>
      </c>
      <c r="M42" s="40">
        <f t="shared" si="0"/>
        <v>5.5949200000000001</v>
      </c>
      <c r="N42" s="88">
        <f t="shared" si="1"/>
        <v>5.6</v>
      </c>
      <c r="R42" s="36">
        <v>5.6</v>
      </c>
    </row>
    <row r="43" spans="2:18" s="36" customFormat="1" ht="225" customHeight="1" thickBot="1" x14ac:dyDescent="1.1000000000000001">
      <c r="B43" s="67">
        <v>37</v>
      </c>
      <c r="C43" s="556"/>
      <c r="D43" s="492" t="s">
        <v>767</v>
      </c>
      <c r="E43" s="493"/>
      <c r="F43" s="493"/>
      <c r="G43" s="151" t="s">
        <v>76</v>
      </c>
      <c r="H43" s="45">
        <v>1.22</v>
      </c>
      <c r="I43" s="72">
        <v>1</v>
      </c>
      <c r="J43" s="70">
        <v>4586</v>
      </c>
      <c r="K43" s="70">
        <v>4586</v>
      </c>
      <c r="L43" s="46">
        <v>0</v>
      </c>
      <c r="M43" s="40">
        <f t="shared" si="0"/>
        <v>5.5949200000000001</v>
      </c>
      <c r="N43" s="88">
        <f t="shared" si="1"/>
        <v>5.6</v>
      </c>
      <c r="R43" s="36">
        <v>5.6</v>
      </c>
    </row>
    <row r="44" spans="2:18" s="36" customFormat="1" ht="225" customHeight="1" thickBot="1" x14ac:dyDescent="1.1000000000000001">
      <c r="B44" s="42">
        <v>38</v>
      </c>
      <c r="C44" s="556"/>
      <c r="D44" s="492" t="s">
        <v>789</v>
      </c>
      <c r="E44" s="493"/>
      <c r="F44" s="493"/>
      <c r="G44" s="151" t="s">
        <v>35</v>
      </c>
      <c r="H44" s="45">
        <v>0.94399999999999995</v>
      </c>
      <c r="I44" s="72">
        <v>1</v>
      </c>
      <c r="J44" s="70">
        <v>2330</v>
      </c>
      <c r="K44" s="70">
        <v>2199</v>
      </c>
      <c r="L44" s="46">
        <v>0</v>
      </c>
      <c r="M44" s="40">
        <f t="shared" si="0"/>
        <v>2.0758559999999999</v>
      </c>
      <c r="N44" s="88">
        <f t="shared" si="1"/>
        <v>2.1</v>
      </c>
      <c r="R44" s="36">
        <v>2.0799999999999996</v>
      </c>
    </row>
    <row r="45" spans="2:18" s="36" customFormat="1" ht="225" customHeight="1" thickBot="1" x14ac:dyDescent="1.1000000000000001">
      <c r="B45" s="67">
        <v>39</v>
      </c>
      <c r="C45" s="556"/>
      <c r="D45" s="492" t="s">
        <v>790</v>
      </c>
      <c r="E45" s="493"/>
      <c r="F45" s="493"/>
      <c r="G45" s="151" t="s">
        <v>35</v>
      </c>
      <c r="H45" s="45">
        <v>0.94399999999999995</v>
      </c>
      <c r="I45" s="72">
        <v>1</v>
      </c>
      <c r="J45" s="70">
        <v>2212</v>
      </c>
      <c r="K45" s="70">
        <v>2095</v>
      </c>
      <c r="L45" s="46">
        <v>0</v>
      </c>
      <c r="M45" s="40">
        <f t="shared" si="0"/>
        <v>1.9776799999999999</v>
      </c>
      <c r="N45" s="88">
        <f t="shared" si="1"/>
        <v>2</v>
      </c>
      <c r="R45" s="36">
        <v>1.98</v>
      </c>
    </row>
    <row r="46" spans="2:18" s="36" customFormat="1" ht="225" customHeight="1" thickBot="1" x14ac:dyDescent="1.1000000000000001">
      <c r="B46" s="67">
        <v>40</v>
      </c>
      <c r="C46" s="559"/>
      <c r="D46" s="492" t="s">
        <v>791</v>
      </c>
      <c r="E46" s="493"/>
      <c r="F46" s="493"/>
      <c r="G46" s="151" t="s">
        <v>35</v>
      </c>
      <c r="H46" s="45">
        <v>0.94399999999999995</v>
      </c>
      <c r="I46" s="72">
        <v>1</v>
      </c>
      <c r="J46" s="70">
        <v>2237</v>
      </c>
      <c r="K46" s="70">
        <v>2117</v>
      </c>
      <c r="L46" s="46">
        <v>0</v>
      </c>
      <c r="M46" s="40">
        <f t="shared" si="0"/>
        <v>1.9984479999999998</v>
      </c>
      <c r="N46" s="88">
        <f t="shared" si="1"/>
        <v>2</v>
      </c>
      <c r="R46" s="36">
        <v>2</v>
      </c>
    </row>
    <row r="47" spans="2:18" s="36" customFormat="1" ht="225" customHeight="1" thickBot="1" x14ac:dyDescent="1.1000000000000001">
      <c r="B47" s="42">
        <v>41</v>
      </c>
      <c r="C47" s="492" t="s">
        <v>792</v>
      </c>
      <c r="D47" s="493"/>
      <c r="E47" s="493"/>
      <c r="F47" s="494"/>
      <c r="G47" s="151" t="s">
        <v>76</v>
      </c>
      <c r="H47" s="45">
        <v>1.22</v>
      </c>
      <c r="I47" s="72">
        <v>8</v>
      </c>
      <c r="J47" s="70">
        <v>3400</v>
      </c>
      <c r="K47" s="70">
        <v>3400</v>
      </c>
      <c r="L47" s="46">
        <v>0</v>
      </c>
      <c r="M47" s="40">
        <f t="shared" si="0"/>
        <v>4.1479999999999997</v>
      </c>
      <c r="N47" s="88">
        <f t="shared" si="1"/>
        <v>33.200000000000003</v>
      </c>
      <c r="R47" s="36">
        <v>33.199999999999996</v>
      </c>
    </row>
    <row r="48" spans="2:18" s="96" customFormat="1" ht="225" customHeight="1" thickBot="1" x14ac:dyDescent="1.3">
      <c r="B48" s="67">
        <v>42</v>
      </c>
      <c r="C48" s="488" t="s">
        <v>462</v>
      </c>
      <c r="D48" s="489"/>
      <c r="E48" s="489"/>
      <c r="F48" s="490"/>
      <c r="G48" s="149" t="s">
        <v>76</v>
      </c>
      <c r="H48" s="102">
        <v>1.22</v>
      </c>
      <c r="I48" s="101">
        <v>3</v>
      </c>
      <c r="J48" s="100">
        <v>3908</v>
      </c>
      <c r="K48" s="100">
        <v>3845</v>
      </c>
      <c r="L48" s="46">
        <v>0</v>
      </c>
      <c r="M48" s="40">
        <f t="shared" si="0"/>
        <v>4.6909000000000001</v>
      </c>
      <c r="N48" s="88">
        <f t="shared" si="1"/>
        <v>14.1</v>
      </c>
      <c r="R48" s="36">
        <v>14.100000000000001</v>
      </c>
    </row>
    <row r="49" spans="2:18" s="96" customFormat="1" ht="225" customHeight="1" thickBot="1" x14ac:dyDescent="1.3">
      <c r="B49" s="67">
        <v>43</v>
      </c>
      <c r="C49" s="488" t="s">
        <v>793</v>
      </c>
      <c r="D49" s="489"/>
      <c r="E49" s="489"/>
      <c r="F49" s="490"/>
      <c r="G49" s="149" t="s">
        <v>76</v>
      </c>
      <c r="H49" s="102">
        <v>1.22</v>
      </c>
      <c r="I49" s="101">
        <v>1</v>
      </c>
      <c r="J49" s="100">
        <v>3365</v>
      </c>
      <c r="K49" s="100">
        <v>3305</v>
      </c>
      <c r="L49" s="46">
        <v>0</v>
      </c>
      <c r="M49" s="40">
        <f t="shared" si="0"/>
        <v>4.0320999999999998</v>
      </c>
      <c r="N49" s="88">
        <f t="shared" si="1"/>
        <v>4</v>
      </c>
      <c r="R49" s="36">
        <v>3.9899999999999998</v>
      </c>
    </row>
    <row r="50" spans="2:18" s="96" customFormat="1" ht="225" customHeight="1" thickBot="1" x14ac:dyDescent="1.3">
      <c r="B50" s="42">
        <v>44</v>
      </c>
      <c r="C50" s="488" t="s">
        <v>487</v>
      </c>
      <c r="D50" s="489"/>
      <c r="E50" s="489"/>
      <c r="F50" s="490"/>
      <c r="G50" s="149" t="s">
        <v>76</v>
      </c>
      <c r="H50" s="102">
        <v>1.22</v>
      </c>
      <c r="I50" s="106">
        <v>1</v>
      </c>
      <c r="J50" s="100">
        <v>3659</v>
      </c>
      <c r="K50" s="100">
        <v>3595</v>
      </c>
      <c r="L50" s="46">
        <v>0</v>
      </c>
      <c r="M50" s="40">
        <f t="shared" si="0"/>
        <v>4.3858999999999995</v>
      </c>
      <c r="N50" s="88">
        <f t="shared" si="1"/>
        <v>4.4000000000000004</v>
      </c>
      <c r="R50" s="36">
        <v>4.3599999999999994</v>
      </c>
    </row>
    <row r="51" spans="2:18" s="50" customFormat="1" ht="219.75" customHeight="1" thickBot="1" x14ac:dyDescent="1.1000000000000001">
      <c r="B51" s="458" t="s">
        <v>30</v>
      </c>
      <c r="C51" s="459"/>
      <c r="D51" s="459"/>
      <c r="E51" s="459"/>
      <c r="F51" s="459"/>
      <c r="G51" s="459"/>
      <c r="H51" s="459"/>
      <c r="I51" s="459"/>
      <c r="J51" s="459"/>
      <c r="K51" s="459"/>
      <c r="L51" s="459"/>
      <c r="M51" s="460"/>
      <c r="N51" s="95">
        <f>SUM(N7:N50)</f>
        <v>252.09999999999991</v>
      </c>
    </row>
    <row r="52" spans="2:18" s="50" customFormat="1" ht="232.5" customHeight="1" thickBot="1" x14ac:dyDescent="1.1000000000000001">
      <c r="B52" s="513" t="s">
        <v>53</v>
      </c>
      <c r="C52" s="513"/>
      <c r="D52" s="513"/>
      <c r="E52" s="513"/>
      <c r="F52" s="513"/>
      <c r="G52" s="513"/>
      <c r="H52" s="513"/>
      <c r="I52" s="513"/>
      <c r="J52" s="513"/>
      <c r="K52" s="513"/>
      <c r="L52" s="513"/>
      <c r="M52" s="513"/>
      <c r="N52" s="88">
        <f>N51*2</f>
        <v>504.19999999999982</v>
      </c>
    </row>
    <row r="53" spans="2:18" s="51" customFormat="1" ht="58.5" customHeight="1" x14ac:dyDescent="1.1000000000000001">
      <c r="B53" s="577"/>
      <c r="C53" s="578"/>
      <c r="D53" s="578"/>
      <c r="E53" s="578"/>
      <c r="F53" s="578"/>
      <c r="G53" s="578"/>
      <c r="H53" s="578"/>
      <c r="I53" s="578"/>
      <c r="J53" s="578"/>
      <c r="K53" s="578"/>
      <c r="L53" s="578"/>
      <c r="M53" s="578"/>
      <c r="N53" s="579"/>
    </row>
    <row r="54" spans="2:18" s="51" customFormat="1" ht="43.5" customHeight="1" thickBot="1" x14ac:dyDescent="1.1499999999999999">
      <c r="B54" s="580"/>
      <c r="C54" s="581"/>
      <c r="D54" s="581"/>
      <c r="E54" s="581"/>
      <c r="F54" s="581"/>
      <c r="G54" s="581"/>
      <c r="H54" s="581"/>
      <c r="I54" s="581"/>
      <c r="J54" s="581"/>
      <c r="K54" s="581"/>
      <c r="L54" s="581"/>
      <c r="M54" s="581"/>
      <c r="N54" s="582"/>
    </row>
    <row r="55" spans="2:18" s="150" customFormat="1" ht="174.95" customHeight="1" x14ac:dyDescent="0.25">
      <c r="B55" s="422" t="s">
        <v>320</v>
      </c>
      <c r="C55" s="422"/>
      <c r="D55" s="422"/>
      <c r="E55" s="422"/>
      <c r="F55" s="422"/>
      <c r="G55" s="422"/>
      <c r="H55" s="422"/>
      <c r="I55" s="422" t="s">
        <v>319</v>
      </c>
      <c r="J55" s="422"/>
      <c r="K55" s="422"/>
      <c r="L55" s="422"/>
      <c r="M55" s="422"/>
      <c r="N55" s="422"/>
    </row>
    <row r="56" spans="2:18" s="51" customFormat="1" ht="409.5" customHeight="1" thickBot="1" x14ac:dyDescent="1.1499999999999999">
      <c r="B56" s="423"/>
      <c r="C56" s="423"/>
      <c r="D56" s="423"/>
      <c r="E56" s="423"/>
      <c r="F56" s="423"/>
      <c r="G56" s="423"/>
      <c r="H56" s="423"/>
      <c r="I56" s="423"/>
      <c r="J56" s="423"/>
      <c r="K56" s="423"/>
      <c r="L56" s="423"/>
      <c r="M56" s="423"/>
      <c r="N56" s="423"/>
    </row>
    <row r="57" spans="2:18" s="58" customFormat="1" ht="174.95" customHeight="1" thickBot="1" x14ac:dyDescent="1.1499999999999999">
      <c r="B57" s="53" t="s">
        <v>45</v>
      </c>
      <c r="C57" s="54"/>
      <c r="D57" s="54"/>
      <c r="E57" s="54"/>
      <c r="F57" s="54"/>
      <c r="G57" s="54"/>
      <c r="H57" s="54"/>
      <c r="I57" s="54"/>
      <c r="J57" s="54"/>
      <c r="K57" s="54"/>
      <c r="L57" s="54"/>
      <c r="M57" s="54"/>
      <c r="N57" s="55"/>
      <c r="O57" s="56"/>
      <c r="P57" s="68"/>
      <c r="Q57" s="35"/>
      <c r="R57" s="35"/>
    </row>
    <row r="58" spans="2:18" s="51" customFormat="1" ht="174.95" customHeight="1" x14ac:dyDescent="1.1000000000000001"/>
  </sheetData>
  <mergeCells count="64">
    <mergeCell ref="B52:M52"/>
    <mergeCell ref="B53:N54"/>
    <mergeCell ref="B55:H56"/>
    <mergeCell ref="I55:N56"/>
    <mergeCell ref="D46:F46"/>
    <mergeCell ref="C47:F47"/>
    <mergeCell ref="C48:F48"/>
    <mergeCell ref="C49:F49"/>
    <mergeCell ref="C50:F50"/>
    <mergeCell ref="B51:M51"/>
    <mergeCell ref="C42:C46"/>
    <mergeCell ref="D42:F42"/>
    <mergeCell ref="D43:F43"/>
    <mergeCell ref="D44:F44"/>
    <mergeCell ref="D45:F45"/>
    <mergeCell ref="C38:C41"/>
    <mergeCell ref="D38:F38"/>
    <mergeCell ref="D39:F39"/>
    <mergeCell ref="D40:F40"/>
    <mergeCell ref="D41:F41"/>
    <mergeCell ref="C33:C37"/>
    <mergeCell ref="D33:F33"/>
    <mergeCell ref="D34:F34"/>
    <mergeCell ref="D35:F35"/>
    <mergeCell ref="D36:F36"/>
    <mergeCell ref="D37:F37"/>
    <mergeCell ref="C25:C28"/>
    <mergeCell ref="D25:F25"/>
    <mergeCell ref="D26:F26"/>
    <mergeCell ref="D27:F27"/>
    <mergeCell ref="D28:F28"/>
    <mergeCell ref="C29:C32"/>
    <mergeCell ref="D29:F29"/>
    <mergeCell ref="D30:F30"/>
    <mergeCell ref="D31:F31"/>
    <mergeCell ref="D32:F32"/>
    <mergeCell ref="C20:C24"/>
    <mergeCell ref="D20:F20"/>
    <mergeCell ref="D21:F21"/>
    <mergeCell ref="D22:F22"/>
    <mergeCell ref="D23:F23"/>
    <mergeCell ref="D24:F24"/>
    <mergeCell ref="C15:C19"/>
    <mergeCell ref="D15:F15"/>
    <mergeCell ref="D16:F16"/>
    <mergeCell ref="D17:F17"/>
    <mergeCell ref="D18:F18"/>
    <mergeCell ref="D19:F19"/>
    <mergeCell ref="C7:C10"/>
    <mergeCell ref="D7:F7"/>
    <mergeCell ref="D8:F8"/>
    <mergeCell ref="D9:F9"/>
    <mergeCell ref="D10:F10"/>
    <mergeCell ref="C11:C14"/>
    <mergeCell ref="D11:F11"/>
    <mergeCell ref="D12:F12"/>
    <mergeCell ref="D13:F13"/>
    <mergeCell ref="D14:F14"/>
    <mergeCell ref="C6:G6"/>
    <mergeCell ref="B2:F3"/>
    <mergeCell ref="G2:K3"/>
    <mergeCell ref="L2:N3"/>
    <mergeCell ref="B4:N4"/>
    <mergeCell ref="B5:N5"/>
  </mergeCells>
  <printOptions horizontalCentered="1"/>
  <pageMargins left="0.25" right="0.25" top="1" bottom="1" header="0.5" footer="0.255"/>
  <pageSetup paperSize="9" scale="10" orientation="portrait" r:id="rId1"/>
  <drawing r:id="rId2"/>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9" tint="-0.499984740745262"/>
    <pageSetUpPr fitToPage="1"/>
  </sheetPr>
  <dimension ref="B1:O35"/>
  <sheetViews>
    <sheetView rightToLeft="1" view="pageBreakPreview" zoomScale="80" zoomScaleNormal="85" zoomScaleSheetLayoutView="80" workbookViewId="0">
      <selection activeCell="J14" sqref="J14:M16"/>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799</v>
      </c>
      <c r="G11" s="332"/>
      <c r="H11" s="332"/>
      <c r="I11" s="333"/>
      <c r="J11" s="331" t="s">
        <v>843</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827</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829</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15.75" customHeight="1" thickBot="1" x14ac:dyDescent="0.3">
      <c r="B27" s="398"/>
      <c r="C27" s="401"/>
      <c r="D27" s="402"/>
      <c r="E27" s="401"/>
      <c r="F27" s="402"/>
      <c r="G27" s="402"/>
      <c r="H27" s="404"/>
      <c r="I27" s="401"/>
      <c r="J27" s="404"/>
      <c r="K27" s="401"/>
      <c r="L27" s="402"/>
      <c r="M27" s="404"/>
    </row>
    <row r="28" spans="2:15" ht="36" customHeight="1" x14ac:dyDescent="0.25">
      <c r="B28" s="405">
        <v>21</v>
      </c>
      <c r="C28" s="312">
        <v>641903122</v>
      </c>
      <c r="D28" s="313"/>
      <c r="E28" s="322" t="s">
        <v>828</v>
      </c>
      <c r="F28" s="323"/>
      <c r="G28" s="323"/>
      <c r="H28" s="324"/>
      <c r="I28" s="318" t="s">
        <v>798</v>
      </c>
      <c r="J28" s="319"/>
      <c r="K28" s="322" t="s">
        <v>16</v>
      </c>
      <c r="L28" s="323"/>
      <c r="M28" s="324"/>
    </row>
    <row r="29" spans="2:15" ht="57" customHeight="1" thickBot="1" x14ac:dyDescent="0.3">
      <c r="B29" s="406"/>
      <c r="C29" s="314"/>
      <c r="D29" s="315"/>
      <c r="E29" s="328"/>
      <c r="F29" s="329"/>
      <c r="G29" s="329"/>
      <c r="H29" s="330"/>
      <c r="I29" s="320"/>
      <c r="J29" s="321"/>
      <c r="K29" s="328"/>
      <c r="L29" s="329"/>
      <c r="M29" s="330"/>
      <c r="O29" s="108">
        <v>340.86741600000005</v>
      </c>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5.5" customHeight="1" thickBot="1" x14ac:dyDescent="0.3">
      <c r="B35" s="370" t="s">
        <v>47</v>
      </c>
      <c r="C35" s="371"/>
      <c r="D35" s="371"/>
      <c r="E35" s="371"/>
      <c r="F35" s="371"/>
      <c r="G35" s="371"/>
      <c r="H35" s="371"/>
      <c r="I35" s="371"/>
      <c r="J35" s="371"/>
      <c r="K35" s="371"/>
      <c r="L35" s="371"/>
      <c r="M35" s="372"/>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1007617"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007617" r:id="rId4"/>
      </mc:Fallback>
    </mc:AlternateContent>
  </oleObjects>
  <mc:AlternateContent xmlns:mc="http://schemas.openxmlformats.org/markup-compatibility/2006">
    <mc:Choice Requires="x14">
      <controls>
        <mc:AlternateContent xmlns:mc="http://schemas.openxmlformats.org/markup-compatibility/2006">
          <mc:Choice Requires="x14">
            <control shapeId="1007618"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1007619"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1007620"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1007621"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1007622"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9" tint="-0.249977111117893"/>
  </sheetPr>
  <dimension ref="B1:AU58"/>
  <sheetViews>
    <sheetView rightToLeft="1" view="pageBreakPreview" zoomScale="10" zoomScaleNormal="100" zoomScaleSheetLayoutView="10" workbookViewId="0">
      <selection activeCell="B5" sqref="B5:N5"/>
    </sheetView>
  </sheetViews>
  <sheetFormatPr defaultRowHeight="23.25" x14ac:dyDescent="0.35"/>
  <cols>
    <col min="2" max="2" width="25.7109375" customWidth="1"/>
    <col min="3" max="3" width="32" customWidth="1"/>
    <col min="4" max="4" width="20.42578125" customWidth="1"/>
    <col min="5" max="5" width="32"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18" max="18" width="50.5703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797</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18.25" customHeight="1" thickBot="1" x14ac:dyDescent="0.3">
      <c r="B4" s="523" t="s">
        <v>827</v>
      </c>
      <c r="C4" s="524"/>
      <c r="D4" s="524"/>
      <c r="E4" s="524"/>
      <c r="F4" s="524"/>
      <c r="G4" s="524"/>
      <c r="H4" s="524"/>
      <c r="I4" s="524"/>
      <c r="J4" s="524"/>
      <c r="K4" s="524"/>
      <c r="L4" s="524"/>
      <c r="M4" s="524"/>
      <c r="N4" s="525"/>
      <c r="V4" s="6"/>
      <c r="W4" s="6"/>
      <c r="X4" s="6"/>
      <c r="Y4" s="6"/>
      <c r="Z4" s="6"/>
      <c r="AA4" s="6"/>
      <c r="AB4" s="6"/>
      <c r="AC4" s="6"/>
      <c r="AD4" s="6"/>
      <c r="AE4" s="6"/>
      <c r="AF4" s="6"/>
      <c r="AG4" s="6"/>
      <c r="AH4" s="6"/>
      <c r="AI4" s="6"/>
      <c r="AJ4" s="6"/>
      <c r="AK4" s="6"/>
      <c r="AL4" s="6"/>
      <c r="AM4" s="6"/>
      <c r="AN4" s="6"/>
      <c r="AO4" s="6"/>
      <c r="AP4" s="6"/>
      <c r="AQ4" s="6"/>
      <c r="AR4" s="6"/>
      <c r="AS4" s="6"/>
      <c r="AT4" s="6"/>
      <c r="AU4" s="6"/>
    </row>
    <row r="5" spans="2:47" ht="180.7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25" customHeight="1" thickBot="1" x14ac:dyDescent="1.1499999999999999">
      <c r="B6" s="152" t="s">
        <v>9</v>
      </c>
      <c r="C6" s="434" t="s">
        <v>11</v>
      </c>
      <c r="D6" s="435"/>
      <c r="E6" s="435"/>
      <c r="F6" s="435"/>
      <c r="G6" s="436"/>
      <c r="H6" s="152" t="s">
        <v>122</v>
      </c>
      <c r="I6" s="152" t="s">
        <v>23</v>
      </c>
      <c r="J6" s="152" t="s">
        <v>24</v>
      </c>
      <c r="K6" s="152" t="s">
        <v>121</v>
      </c>
      <c r="L6" s="152" t="s">
        <v>183</v>
      </c>
      <c r="M6" s="152" t="s">
        <v>181</v>
      </c>
      <c r="N6" s="152" t="s">
        <v>124</v>
      </c>
    </row>
    <row r="7" spans="2:47" s="36" customFormat="1" ht="225" customHeight="1" thickBot="1" x14ac:dyDescent="1.1000000000000001">
      <c r="B7" s="67">
        <v>1</v>
      </c>
      <c r="C7" s="564" t="s">
        <v>753</v>
      </c>
      <c r="D7" s="561" t="s">
        <v>127</v>
      </c>
      <c r="E7" s="561"/>
      <c r="F7" s="561"/>
      <c r="G7" s="151" t="s">
        <v>27</v>
      </c>
      <c r="H7" s="151">
        <v>1.8280000000000001</v>
      </c>
      <c r="I7" s="38">
        <v>0</v>
      </c>
      <c r="J7" s="148">
        <v>6000</v>
      </c>
      <c r="K7" s="148">
        <v>6000</v>
      </c>
      <c r="L7" s="46">
        <v>0</v>
      </c>
      <c r="M7" s="40">
        <f>K7*H7/1000</f>
        <v>10.968</v>
      </c>
      <c r="N7" s="88">
        <f>ROUND(M7*I7,1)</f>
        <v>0</v>
      </c>
      <c r="R7" s="36">
        <v>21.94</v>
      </c>
    </row>
    <row r="8" spans="2:47" s="36" customFormat="1" ht="225" customHeight="1" thickBot="1" x14ac:dyDescent="1.1000000000000001">
      <c r="B8" s="42">
        <v>2</v>
      </c>
      <c r="C8" s="564"/>
      <c r="D8" s="561" t="s">
        <v>673</v>
      </c>
      <c r="E8" s="561"/>
      <c r="F8" s="561"/>
      <c r="G8" s="151" t="s">
        <v>35</v>
      </c>
      <c r="H8" s="151">
        <v>0.94399999999999995</v>
      </c>
      <c r="I8" s="151">
        <v>2</v>
      </c>
      <c r="J8" s="148">
        <v>2383</v>
      </c>
      <c r="K8" s="148">
        <v>2238</v>
      </c>
      <c r="L8" s="46">
        <v>0</v>
      </c>
      <c r="M8" s="40">
        <f t="shared" ref="M8:M50" si="0">K8*H8/1000</f>
        <v>2.1126719999999999</v>
      </c>
      <c r="N8" s="88">
        <f t="shared" ref="N8:N50" si="1">ROUND(M8*I8,1)</f>
        <v>4.2</v>
      </c>
      <c r="R8" s="36">
        <v>4.26</v>
      </c>
    </row>
    <row r="9" spans="2:47" s="36" customFormat="1" ht="225" customHeight="1" thickBot="1" x14ac:dyDescent="1.1000000000000001">
      <c r="B9" s="67">
        <v>3</v>
      </c>
      <c r="C9" s="564"/>
      <c r="D9" s="561" t="s">
        <v>674</v>
      </c>
      <c r="E9" s="561"/>
      <c r="F9" s="561"/>
      <c r="G9" s="151" t="s">
        <v>35</v>
      </c>
      <c r="H9" s="151">
        <v>0.94399999999999995</v>
      </c>
      <c r="I9" s="151">
        <v>2</v>
      </c>
      <c r="J9" s="148">
        <v>1510</v>
      </c>
      <c r="K9" s="148">
        <v>1510</v>
      </c>
      <c r="L9" s="46">
        <v>0</v>
      </c>
      <c r="M9" s="40">
        <f t="shared" si="0"/>
        <v>1.4254399999999998</v>
      </c>
      <c r="N9" s="88">
        <f t="shared" si="1"/>
        <v>2.9</v>
      </c>
      <c r="R9" s="36">
        <v>2.86</v>
      </c>
    </row>
    <row r="10" spans="2:47" s="36" customFormat="1" ht="225" customHeight="1" thickBot="1" x14ac:dyDescent="1.1000000000000001">
      <c r="B10" s="67">
        <v>4</v>
      </c>
      <c r="C10" s="564"/>
      <c r="D10" s="561" t="s">
        <v>676</v>
      </c>
      <c r="E10" s="561"/>
      <c r="F10" s="561"/>
      <c r="G10" s="151" t="s">
        <v>29</v>
      </c>
      <c r="H10" s="151">
        <v>1.284</v>
      </c>
      <c r="I10" s="151">
        <v>0</v>
      </c>
      <c r="J10" s="148">
        <v>1510</v>
      </c>
      <c r="K10" s="148">
        <v>1510</v>
      </c>
      <c r="L10" s="46">
        <v>0</v>
      </c>
      <c r="M10" s="40">
        <f t="shared" si="0"/>
        <v>1.9388400000000001</v>
      </c>
      <c r="N10" s="88">
        <f t="shared" si="1"/>
        <v>0</v>
      </c>
      <c r="R10" s="36">
        <v>1.94</v>
      </c>
    </row>
    <row r="11" spans="2:47" s="36" customFormat="1" ht="225" customHeight="1" thickBot="1" x14ac:dyDescent="1.1000000000000001">
      <c r="B11" s="42">
        <v>5</v>
      </c>
      <c r="C11" s="555" t="s">
        <v>754</v>
      </c>
      <c r="D11" s="492" t="s">
        <v>755</v>
      </c>
      <c r="E11" s="493"/>
      <c r="F11" s="493"/>
      <c r="G11" s="151" t="s">
        <v>76</v>
      </c>
      <c r="H11" s="45">
        <v>1.22</v>
      </c>
      <c r="I11" s="69">
        <v>1</v>
      </c>
      <c r="J11" s="70">
        <v>5486</v>
      </c>
      <c r="K11" s="70">
        <v>5486</v>
      </c>
      <c r="L11" s="46">
        <v>0</v>
      </c>
      <c r="M11" s="40">
        <f t="shared" si="0"/>
        <v>6.69292</v>
      </c>
      <c r="N11" s="88">
        <f t="shared" si="1"/>
        <v>6.7</v>
      </c>
      <c r="R11" s="36">
        <v>6.7</v>
      </c>
    </row>
    <row r="12" spans="2:47" s="36" customFormat="1" ht="225" customHeight="1" thickBot="1" x14ac:dyDescent="1.1000000000000001">
      <c r="B12" s="67">
        <v>6</v>
      </c>
      <c r="C12" s="556"/>
      <c r="D12" s="492" t="s">
        <v>756</v>
      </c>
      <c r="E12" s="493"/>
      <c r="F12" s="493"/>
      <c r="G12" s="151" t="s">
        <v>76</v>
      </c>
      <c r="H12" s="45">
        <v>1.22</v>
      </c>
      <c r="I12" s="72">
        <v>1</v>
      </c>
      <c r="J12" s="70">
        <v>5486</v>
      </c>
      <c r="K12" s="70">
        <v>5486</v>
      </c>
      <c r="L12" s="46">
        <v>0</v>
      </c>
      <c r="M12" s="40">
        <f t="shared" si="0"/>
        <v>6.69292</v>
      </c>
      <c r="N12" s="88">
        <f t="shared" si="1"/>
        <v>6.7</v>
      </c>
      <c r="R12" s="36">
        <v>6.7</v>
      </c>
    </row>
    <row r="13" spans="2:47" s="36" customFormat="1" ht="225" customHeight="1" thickBot="1" x14ac:dyDescent="1.1000000000000001">
      <c r="B13" s="67">
        <v>7</v>
      </c>
      <c r="C13" s="556"/>
      <c r="D13" s="492" t="s">
        <v>757</v>
      </c>
      <c r="E13" s="493"/>
      <c r="F13" s="493"/>
      <c r="G13" s="151" t="s">
        <v>35</v>
      </c>
      <c r="H13" s="45">
        <v>0.94399999999999995</v>
      </c>
      <c r="I13" s="72">
        <v>1</v>
      </c>
      <c r="J13" s="70">
        <v>1629</v>
      </c>
      <c r="K13" s="70">
        <v>1629</v>
      </c>
      <c r="L13" s="46">
        <v>0</v>
      </c>
      <c r="M13" s="40">
        <f t="shared" si="0"/>
        <v>1.5377759999999998</v>
      </c>
      <c r="N13" s="88">
        <f t="shared" si="1"/>
        <v>1.5</v>
      </c>
      <c r="R13" s="36">
        <v>1.54</v>
      </c>
    </row>
    <row r="14" spans="2:47" s="36" customFormat="1" ht="225" customHeight="1" thickBot="1" x14ac:dyDescent="1.1000000000000001">
      <c r="B14" s="42">
        <v>8</v>
      </c>
      <c r="C14" s="556"/>
      <c r="D14" s="492" t="s">
        <v>758</v>
      </c>
      <c r="E14" s="493"/>
      <c r="F14" s="493"/>
      <c r="G14" s="151" t="s">
        <v>35</v>
      </c>
      <c r="H14" s="45">
        <v>0.94399999999999995</v>
      </c>
      <c r="I14" s="72">
        <v>2</v>
      </c>
      <c r="J14" s="70">
        <v>2948</v>
      </c>
      <c r="K14" s="70">
        <v>2771</v>
      </c>
      <c r="L14" s="46">
        <v>0</v>
      </c>
      <c r="M14" s="40">
        <f t="shared" si="0"/>
        <v>2.6158239999999999</v>
      </c>
      <c r="N14" s="88">
        <f t="shared" si="1"/>
        <v>5.2</v>
      </c>
      <c r="R14" s="36">
        <v>5.2399999999999993</v>
      </c>
    </row>
    <row r="15" spans="2:47" s="36" customFormat="1" ht="225" customHeight="1" thickBot="1" x14ac:dyDescent="1.1000000000000001">
      <c r="B15" s="67">
        <v>9</v>
      </c>
      <c r="C15" s="555" t="s">
        <v>759</v>
      </c>
      <c r="D15" s="492" t="s">
        <v>760</v>
      </c>
      <c r="E15" s="493"/>
      <c r="F15" s="493"/>
      <c r="G15" s="151" t="s">
        <v>76</v>
      </c>
      <c r="H15" s="45">
        <v>1.22</v>
      </c>
      <c r="I15" s="69">
        <v>1</v>
      </c>
      <c r="J15" s="70">
        <v>4586</v>
      </c>
      <c r="K15" s="70">
        <v>4586</v>
      </c>
      <c r="L15" s="46">
        <v>0</v>
      </c>
      <c r="M15" s="40">
        <f t="shared" si="0"/>
        <v>5.5949200000000001</v>
      </c>
      <c r="N15" s="88">
        <f t="shared" si="1"/>
        <v>5.6</v>
      </c>
      <c r="R15" s="36">
        <v>5.6</v>
      </c>
    </row>
    <row r="16" spans="2:47" s="36" customFormat="1" ht="225" customHeight="1" thickBot="1" x14ac:dyDescent="1.1000000000000001">
      <c r="B16" s="67">
        <v>10</v>
      </c>
      <c r="C16" s="556"/>
      <c r="D16" s="492" t="s">
        <v>761</v>
      </c>
      <c r="E16" s="493"/>
      <c r="F16" s="493"/>
      <c r="G16" s="151" t="s">
        <v>76</v>
      </c>
      <c r="H16" s="45">
        <v>1.22</v>
      </c>
      <c r="I16" s="72">
        <v>1</v>
      </c>
      <c r="J16" s="70">
        <v>4586</v>
      </c>
      <c r="K16" s="70">
        <v>4586</v>
      </c>
      <c r="L16" s="46">
        <v>0</v>
      </c>
      <c r="M16" s="40">
        <f t="shared" si="0"/>
        <v>5.5949200000000001</v>
      </c>
      <c r="N16" s="88">
        <f t="shared" si="1"/>
        <v>5.6</v>
      </c>
      <c r="R16" s="36">
        <v>5.6</v>
      </c>
    </row>
    <row r="17" spans="2:18" s="36" customFormat="1" ht="225" customHeight="1" thickBot="1" x14ac:dyDescent="1.1000000000000001">
      <c r="B17" s="42">
        <v>11</v>
      </c>
      <c r="C17" s="556"/>
      <c r="D17" s="492" t="s">
        <v>762</v>
      </c>
      <c r="E17" s="493"/>
      <c r="F17" s="493"/>
      <c r="G17" s="151" t="s">
        <v>35</v>
      </c>
      <c r="H17" s="45">
        <v>0.94399999999999995</v>
      </c>
      <c r="I17" s="72">
        <v>1</v>
      </c>
      <c r="J17" s="70">
        <v>2330</v>
      </c>
      <c r="K17" s="70">
        <v>2199</v>
      </c>
      <c r="L17" s="46">
        <v>0</v>
      </c>
      <c r="M17" s="40">
        <f t="shared" si="0"/>
        <v>2.0758559999999999</v>
      </c>
      <c r="N17" s="88">
        <f t="shared" si="1"/>
        <v>2.1</v>
      </c>
      <c r="R17" s="36">
        <v>2.0799999999999996</v>
      </c>
    </row>
    <row r="18" spans="2:18" s="36" customFormat="1" ht="225" customHeight="1" thickBot="1" x14ac:dyDescent="1.1000000000000001">
      <c r="B18" s="67">
        <v>12</v>
      </c>
      <c r="C18" s="556"/>
      <c r="D18" s="492" t="s">
        <v>763</v>
      </c>
      <c r="E18" s="493"/>
      <c r="F18" s="493"/>
      <c r="G18" s="151" t="s">
        <v>35</v>
      </c>
      <c r="H18" s="45">
        <v>0.94399999999999995</v>
      </c>
      <c r="I18" s="72">
        <v>1</v>
      </c>
      <c r="J18" s="70">
        <v>2212</v>
      </c>
      <c r="K18" s="70">
        <v>2095</v>
      </c>
      <c r="L18" s="46">
        <v>0</v>
      </c>
      <c r="M18" s="40">
        <f t="shared" si="0"/>
        <v>1.9776799999999999</v>
      </c>
      <c r="N18" s="88">
        <f t="shared" si="1"/>
        <v>2</v>
      </c>
      <c r="R18" s="36">
        <v>1.98</v>
      </c>
    </row>
    <row r="19" spans="2:18" s="36" customFormat="1" ht="225" customHeight="1" thickBot="1" x14ac:dyDescent="1.1000000000000001">
      <c r="B19" s="67">
        <v>13</v>
      </c>
      <c r="C19" s="559"/>
      <c r="D19" s="492" t="s">
        <v>764</v>
      </c>
      <c r="E19" s="493"/>
      <c r="F19" s="493"/>
      <c r="G19" s="151" t="s">
        <v>35</v>
      </c>
      <c r="H19" s="45">
        <v>0.94399999999999995</v>
      </c>
      <c r="I19" s="72">
        <v>1</v>
      </c>
      <c r="J19" s="70">
        <v>2237</v>
      </c>
      <c r="K19" s="70">
        <v>2117</v>
      </c>
      <c r="L19" s="46">
        <v>0</v>
      </c>
      <c r="M19" s="40">
        <f t="shared" si="0"/>
        <v>1.9984479999999998</v>
      </c>
      <c r="N19" s="88">
        <f t="shared" si="1"/>
        <v>2</v>
      </c>
      <c r="R19" s="36">
        <v>2</v>
      </c>
    </row>
    <row r="20" spans="2:18" s="36" customFormat="1" ht="225" customHeight="1" thickBot="1" x14ac:dyDescent="1.1000000000000001">
      <c r="B20" s="42">
        <v>14</v>
      </c>
      <c r="C20" s="555" t="s">
        <v>765</v>
      </c>
      <c r="D20" s="492" t="s">
        <v>766</v>
      </c>
      <c r="E20" s="493"/>
      <c r="F20" s="493"/>
      <c r="G20" s="151" t="s">
        <v>76</v>
      </c>
      <c r="H20" s="45">
        <v>1.22</v>
      </c>
      <c r="I20" s="69">
        <v>1</v>
      </c>
      <c r="J20" s="70">
        <v>4586</v>
      </c>
      <c r="K20" s="70">
        <v>4586</v>
      </c>
      <c r="L20" s="46">
        <v>0</v>
      </c>
      <c r="M20" s="40">
        <f t="shared" si="0"/>
        <v>5.5949200000000001</v>
      </c>
      <c r="N20" s="88">
        <f t="shared" si="1"/>
        <v>5.6</v>
      </c>
      <c r="R20" s="36">
        <v>5.6</v>
      </c>
    </row>
    <row r="21" spans="2:18" s="36" customFormat="1" ht="225" customHeight="1" thickBot="1" x14ac:dyDescent="1.1000000000000001">
      <c r="B21" s="67">
        <v>15</v>
      </c>
      <c r="C21" s="556"/>
      <c r="D21" s="492" t="s">
        <v>767</v>
      </c>
      <c r="E21" s="493"/>
      <c r="F21" s="493"/>
      <c r="G21" s="151" t="s">
        <v>76</v>
      </c>
      <c r="H21" s="45">
        <v>1.22</v>
      </c>
      <c r="I21" s="72">
        <v>1</v>
      </c>
      <c r="J21" s="70">
        <v>4586</v>
      </c>
      <c r="K21" s="70">
        <v>4586</v>
      </c>
      <c r="L21" s="46">
        <v>0</v>
      </c>
      <c r="M21" s="40">
        <f t="shared" si="0"/>
        <v>5.5949200000000001</v>
      </c>
      <c r="N21" s="88">
        <f t="shared" si="1"/>
        <v>5.6</v>
      </c>
      <c r="R21" s="36">
        <v>5.6</v>
      </c>
    </row>
    <row r="22" spans="2:18" s="36" customFormat="1" ht="225" customHeight="1" thickBot="1" x14ac:dyDescent="1.1000000000000001">
      <c r="B22" s="67">
        <v>16</v>
      </c>
      <c r="C22" s="556"/>
      <c r="D22" s="492" t="s">
        <v>768</v>
      </c>
      <c r="E22" s="493"/>
      <c r="F22" s="493"/>
      <c r="G22" s="151" t="s">
        <v>35</v>
      </c>
      <c r="H22" s="45">
        <v>0.94399999999999995</v>
      </c>
      <c r="I22" s="72">
        <v>1</v>
      </c>
      <c r="J22" s="70">
        <v>2330</v>
      </c>
      <c r="K22" s="70">
        <v>2199</v>
      </c>
      <c r="L22" s="46">
        <v>0</v>
      </c>
      <c r="M22" s="40">
        <f t="shared" si="0"/>
        <v>2.0758559999999999</v>
      </c>
      <c r="N22" s="88">
        <f t="shared" si="1"/>
        <v>2.1</v>
      </c>
      <c r="R22" s="36">
        <v>2.0799999999999996</v>
      </c>
    </row>
    <row r="23" spans="2:18" s="36" customFormat="1" ht="225" customHeight="1" thickBot="1" x14ac:dyDescent="1.1000000000000001">
      <c r="B23" s="42">
        <v>17</v>
      </c>
      <c r="C23" s="556"/>
      <c r="D23" s="492" t="s">
        <v>769</v>
      </c>
      <c r="E23" s="493"/>
      <c r="F23" s="493"/>
      <c r="G23" s="151" t="s">
        <v>35</v>
      </c>
      <c r="H23" s="45">
        <v>0.94399999999999995</v>
      </c>
      <c r="I23" s="72">
        <v>1</v>
      </c>
      <c r="J23" s="70">
        <v>2212</v>
      </c>
      <c r="K23" s="70">
        <v>2095</v>
      </c>
      <c r="L23" s="46">
        <v>0</v>
      </c>
      <c r="M23" s="40">
        <f t="shared" si="0"/>
        <v>1.9776799999999999</v>
      </c>
      <c r="N23" s="88">
        <f t="shared" si="1"/>
        <v>2</v>
      </c>
      <c r="R23" s="36">
        <v>1.98</v>
      </c>
    </row>
    <row r="24" spans="2:18" s="36" customFormat="1" ht="225" customHeight="1" thickBot="1" x14ac:dyDescent="1.1000000000000001">
      <c r="B24" s="67">
        <v>18</v>
      </c>
      <c r="C24" s="559"/>
      <c r="D24" s="492" t="s">
        <v>770</v>
      </c>
      <c r="E24" s="493"/>
      <c r="F24" s="493"/>
      <c r="G24" s="151" t="s">
        <v>35</v>
      </c>
      <c r="H24" s="45">
        <v>0.94399999999999995</v>
      </c>
      <c r="I24" s="72">
        <v>1</v>
      </c>
      <c r="J24" s="70">
        <v>2237</v>
      </c>
      <c r="K24" s="70">
        <v>2117</v>
      </c>
      <c r="L24" s="46">
        <v>0</v>
      </c>
      <c r="M24" s="40">
        <f t="shared" si="0"/>
        <v>1.9984479999999998</v>
      </c>
      <c r="N24" s="88">
        <f t="shared" si="1"/>
        <v>2</v>
      </c>
      <c r="R24" s="36">
        <v>2</v>
      </c>
    </row>
    <row r="25" spans="2:18" s="36" customFormat="1" ht="225" customHeight="1" thickBot="1" x14ac:dyDescent="1.1000000000000001">
      <c r="B25" s="67">
        <v>19</v>
      </c>
      <c r="C25" s="555" t="s">
        <v>771</v>
      </c>
      <c r="D25" s="492" t="s">
        <v>755</v>
      </c>
      <c r="E25" s="493"/>
      <c r="F25" s="493"/>
      <c r="G25" s="151" t="s">
        <v>76</v>
      </c>
      <c r="H25" s="45">
        <v>1.22</v>
      </c>
      <c r="I25" s="69">
        <v>1</v>
      </c>
      <c r="J25" s="70">
        <v>5486</v>
      </c>
      <c r="K25" s="70">
        <v>5486</v>
      </c>
      <c r="L25" s="46">
        <v>0</v>
      </c>
      <c r="M25" s="40">
        <f t="shared" si="0"/>
        <v>6.69292</v>
      </c>
      <c r="N25" s="88">
        <f t="shared" si="1"/>
        <v>6.7</v>
      </c>
      <c r="R25" s="36">
        <v>6.7</v>
      </c>
    </row>
    <row r="26" spans="2:18" s="36" customFormat="1" ht="225" customHeight="1" thickBot="1" x14ac:dyDescent="1.1000000000000001">
      <c r="B26" s="42">
        <v>20</v>
      </c>
      <c r="C26" s="556"/>
      <c r="D26" s="492" t="s">
        <v>756</v>
      </c>
      <c r="E26" s="493"/>
      <c r="F26" s="493"/>
      <c r="G26" s="151" t="s">
        <v>76</v>
      </c>
      <c r="H26" s="45">
        <v>1.22</v>
      </c>
      <c r="I26" s="72">
        <v>1</v>
      </c>
      <c r="J26" s="70">
        <v>5486</v>
      </c>
      <c r="K26" s="70">
        <v>5486</v>
      </c>
      <c r="L26" s="46">
        <v>0</v>
      </c>
      <c r="M26" s="40">
        <f t="shared" si="0"/>
        <v>6.69292</v>
      </c>
      <c r="N26" s="88">
        <f t="shared" si="1"/>
        <v>6.7</v>
      </c>
      <c r="R26" s="36">
        <v>6.7</v>
      </c>
    </row>
    <row r="27" spans="2:18" s="36" customFormat="1" ht="225" customHeight="1" thickBot="1" x14ac:dyDescent="1.1000000000000001">
      <c r="B27" s="67">
        <v>21</v>
      </c>
      <c r="C27" s="556"/>
      <c r="D27" s="492" t="s">
        <v>772</v>
      </c>
      <c r="E27" s="493"/>
      <c r="F27" s="493"/>
      <c r="G27" s="151" t="s">
        <v>35</v>
      </c>
      <c r="H27" s="45">
        <v>0.94399999999999995</v>
      </c>
      <c r="I27" s="72">
        <v>1</v>
      </c>
      <c r="J27" s="70">
        <v>1629</v>
      </c>
      <c r="K27" s="70">
        <v>1629</v>
      </c>
      <c r="L27" s="46">
        <v>0</v>
      </c>
      <c r="M27" s="40">
        <f t="shared" si="0"/>
        <v>1.5377759999999998</v>
      </c>
      <c r="N27" s="88">
        <f t="shared" si="1"/>
        <v>1.5</v>
      </c>
      <c r="R27" s="36">
        <v>1.54</v>
      </c>
    </row>
    <row r="28" spans="2:18" s="36" customFormat="1" ht="225" customHeight="1" thickBot="1" x14ac:dyDescent="1.1000000000000001">
      <c r="B28" s="67">
        <v>22</v>
      </c>
      <c r="C28" s="556"/>
      <c r="D28" s="492" t="s">
        <v>773</v>
      </c>
      <c r="E28" s="493"/>
      <c r="F28" s="493"/>
      <c r="G28" s="151" t="s">
        <v>35</v>
      </c>
      <c r="H28" s="45">
        <v>0.94399999999999995</v>
      </c>
      <c r="I28" s="72">
        <v>2</v>
      </c>
      <c r="J28" s="70">
        <v>2948</v>
      </c>
      <c r="K28" s="70">
        <v>2771</v>
      </c>
      <c r="L28" s="46">
        <v>0</v>
      </c>
      <c r="M28" s="40">
        <f t="shared" si="0"/>
        <v>2.6158239999999999</v>
      </c>
      <c r="N28" s="88">
        <f t="shared" si="1"/>
        <v>5.2</v>
      </c>
      <c r="R28" s="36">
        <v>5.2399999999999993</v>
      </c>
    </row>
    <row r="29" spans="2:18" s="36" customFormat="1" ht="225" customHeight="1" thickBot="1" x14ac:dyDescent="1.1000000000000001">
      <c r="B29" s="42">
        <v>23</v>
      </c>
      <c r="C29" s="555" t="s">
        <v>774</v>
      </c>
      <c r="D29" s="492" t="s">
        <v>191</v>
      </c>
      <c r="E29" s="493"/>
      <c r="F29" s="493"/>
      <c r="G29" s="151" t="s">
        <v>100</v>
      </c>
      <c r="H29" s="45">
        <v>2.19</v>
      </c>
      <c r="I29" s="69">
        <v>0</v>
      </c>
      <c r="J29" s="70">
        <v>5486</v>
      </c>
      <c r="K29" s="70">
        <v>5486</v>
      </c>
      <c r="L29" s="46">
        <v>0</v>
      </c>
      <c r="M29" s="40">
        <f t="shared" si="0"/>
        <v>12.014340000000001</v>
      </c>
      <c r="N29" s="88">
        <f t="shared" si="1"/>
        <v>0</v>
      </c>
      <c r="R29" s="36">
        <v>24.04</v>
      </c>
    </row>
    <row r="30" spans="2:18" s="36" customFormat="1" ht="225" customHeight="1" thickBot="1" x14ac:dyDescent="1.1000000000000001">
      <c r="B30" s="67">
        <v>24</v>
      </c>
      <c r="C30" s="556"/>
      <c r="D30" s="492" t="s">
        <v>688</v>
      </c>
      <c r="E30" s="493"/>
      <c r="F30" s="493"/>
      <c r="G30" s="151" t="s">
        <v>29</v>
      </c>
      <c r="H30" s="45">
        <v>1.284</v>
      </c>
      <c r="I30" s="72">
        <v>0</v>
      </c>
      <c r="J30" s="70">
        <v>1814</v>
      </c>
      <c r="K30" s="70">
        <v>1814</v>
      </c>
      <c r="L30" s="46">
        <v>0</v>
      </c>
      <c r="M30" s="40">
        <f t="shared" si="0"/>
        <v>2.3291759999999999</v>
      </c>
      <c r="N30" s="88">
        <f t="shared" si="1"/>
        <v>0</v>
      </c>
      <c r="R30" s="36">
        <v>2.3299999999999996</v>
      </c>
    </row>
    <row r="31" spans="2:18" s="36" customFormat="1" ht="225" customHeight="1" thickBot="1" x14ac:dyDescent="1.1000000000000001">
      <c r="B31" s="67">
        <v>25</v>
      </c>
      <c r="C31" s="556"/>
      <c r="D31" s="492" t="s">
        <v>775</v>
      </c>
      <c r="E31" s="493"/>
      <c r="F31" s="493"/>
      <c r="G31" s="151" t="s">
        <v>97</v>
      </c>
      <c r="H31" s="45">
        <v>0.93400000000000005</v>
      </c>
      <c r="I31" s="72">
        <v>1</v>
      </c>
      <c r="J31" s="70">
        <v>1794</v>
      </c>
      <c r="K31" s="70">
        <v>1794</v>
      </c>
      <c r="L31" s="46">
        <v>0</v>
      </c>
      <c r="M31" s="40">
        <f t="shared" si="0"/>
        <v>1.6755960000000001</v>
      </c>
      <c r="N31" s="88">
        <f t="shared" si="1"/>
        <v>1.7</v>
      </c>
      <c r="R31" s="36">
        <v>1.68</v>
      </c>
    </row>
    <row r="32" spans="2:18" s="36" customFormat="1" ht="225" customHeight="1" thickBot="1" x14ac:dyDescent="1.1000000000000001">
      <c r="B32" s="42">
        <v>26</v>
      </c>
      <c r="C32" s="559"/>
      <c r="D32" s="492" t="s">
        <v>776</v>
      </c>
      <c r="E32" s="493"/>
      <c r="F32" s="493"/>
      <c r="G32" s="151" t="s">
        <v>97</v>
      </c>
      <c r="H32" s="45">
        <v>0.93400000000000005</v>
      </c>
      <c r="I32" s="72">
        <v>2</v>
      </c>
      <c r="J32" s="70">
        <v>3124</v>
      </c>
      <c r="K32" s="70">
        <v>2987</v>
      </c>
      <c r="L32" s="46">
        <v>0</v>
      </c>
      <c r="M32" s="40">
        <f t="shared" si="0"/>
        <v>2.7898580000000002</v>
      </c>
      <c r="N32" s="88">
        <f t="shared" si="1"/>
        <v>5.6</v>
      </c>
      <c r="R32" s="36">
        <v>5.5799999999999992</v>
      </c>
    </row>
    <row r="33" spans="2:18" s="36" customFormat="1" ht="225" customHeight="1" thickBot="1" x14ac:dyDescent="1.1000000000000001">
      <c r="B33" s="42">
        <v>27</v>
      </c>
      <c r="C33" s="555" t="s">
        <v>777</v>
      </c>
      <c r="D33" s="492" t="s">
        <v>778</v>
      </c>
      <c r="E33" s="493"/>
      <c r="F33" s="493"/>
      <c r="G33" s="151" t="s">
        <v>76</v>
      </c>
      <c r="H33" s="45">
        <v>1.22</v>
      </c>
      <c r="I33" s="69">
        <v>1</v>
      </c>
      <c r="J33" s="70">
        <v>5486</v>
      </c>
      <c r="K33" s="70">
        <v>5486</v>
      </c>
      <c r="L33" s="46">
        <v>0</v>
      </c>
      <c r="M33" s="40">
        <f t="shared" si="0"/>
        <v>6.69292</v>
      </c>
      <c r="N33" s="88">
        <f t="shared" si="1"/>
        <v>6.7</v>
      </c>
      <c r="R33" s="36">
        <v>6.7</v>
      </c>
    </row>
    <row r="34" spans="2:18" s="36" customFormat="1" ht="225" customHeight="1" thickBot="1" x14ac:dyDescent="1.1000000000000001">
      <c r="B34" s="67">
        <v>28</v>
      </c>
      <c r="C34" s="556"/>
      <c r="D34" s="492" t="s">
        <v>779</v>
      </c>
      <c r="E34" s="493"/>
      <c r="F34" s="493"/>
      <c r="G34" s="151" t="s">
        <v>76</v>
      </c>
      <c r="H34" s="45">
        <v>1.22</v>
      </c>
      <c r="I34" s="72">
        <v>1</v>
      </c>
      <c r="J34" s="70">
        <v>5486</v>
      </c>
      <c r="K34" s="70">
        <v>5486</v>
      </c>
      <c r="L34" s="46">
        <v>0</v>
      </c>
      <c r="M34" s="40">
        <f t="shared" si="0"/>
        <v>6.69292</v>
      </c>
      <c r="N34" s="88">
        <f t="shared" si="1"/>
        <v>6.7</v>
      </c>
      <c r="R34" s="36">
        <v>6.7</v>
      </c>
    </row>
    <row r="35" spans="2:18" s="36" customFormat="1" ht="225" customHeight="1" thickBot="1" x14ac:dyDescent="1.1000000000000001">
      <c r="B35" s="42">
        <v>29</v>
      </c>
      <c r="C35" s="556"/>
      <c r="D35" s="492" t="s">
        <v>780</v>
      </c>
      <c r="E35" s="493"/>
      <c r="F35" s="493"/>
      <c r="G35" s="151" t="s">
        <v>35</v>
      </c>
      <c r="H35" s="45">
        <v>0.94399999999999995</v>
      </c>
      <c r="I35" s="72">
        <v>1</v>
      </c>
      <c r="J35" s="70">
        <v>2330</v>
      </c>
      <c r="K35" s="70">
        <v>2199</v>
      </c>
      <c r="L35" s="46">
        <v>0</v>
      </c>
      <c r="M35" s="40">
        <f t="shared" si="0"/>
        <v>2.0758559999999999</v>
      </c>
      <c r="N35" s="88">
        <f t="shared" si="1"/>
        <v>2.1</v>
      </c>
      <c r="R35" s="36">
        <v>2.0799999999999996</v>
      </c>
    </row>
    <row r="36" spans="2:18" s="36" customFormat="1" ht="225" customHeight="1" thickBot="1" x14ac:dyDescent="1.1000000000000001">
      <c r="B36" s="67">
        <v>30</v>
      </c>
      <c r="C36" s="556"/>
      <c r="D36" s="492" t="s">
        <v>781</v>
      </c>
      <c r="E36" s="493"/>
      <c r="F36" s="493"/>
      <c r="G36" s="151" t="s">
        <v>35</v>
      </c>
      <c r="H36" s="45">
        <v>0.94399999999999995</v>
      </c>
      <c r="I36" s="72">
        <v>1</v>
      </c>
      <c r="J36" s="70">
        <v>2237</v>
      </c>
      <c r="K36" s="70">
        <v>2117</v>
      </c>
      <c r="L36" s="46">
        <v>0</v>
      </c>
      <c r="M36" s="40">
        <f t="shared" si="0"/>
        <v>1.9984479999999998</v>
      </c>
      <c r="N36" s="88">
        <f t="shared" si="1"/>
        <v>2</v>
      </c>
      <c r="R36" s="36">
        <v>2</v>
      </c>
    </row>
    <row r="37" spans="2:18" s="36" customFormat="1" ht="225" customHeight="1" thickBot="1" x14ac:dyDescent="1.1000000000000001">
      <c r="B37" s="67">
        <v>31</v>
      </c>
      <c r="C37" s="559"/>
      <c r="D37" s="492" t="s">
        <v>782</v>
      </c>
      <c r="E37" s="493"/>
      <c r="F37" s="493"/>
      <c r="G37" s="151" t="s">
        <v>35</v>
      </c>
      <c r="H37" s="45">
        <v>0.94399999999999995</v>
      </c>
      <c r="I37" s="72">
        <v>1</v>
      </c>
      <c r="J37" s="70">
        <v>2535</v>
      </c>
      <c r="K37" s="70">
        <v>2380</v>
      </c>
      <c r="L37" s="46">
        <v>0</v>
      </c>
      <c r="M37" s="40">
        <f t="shared" si="0"/>
        <v>2.2467199999999998</v>
      </c>
      <c r="N37" s="88">
        <f t="shared" si="1"/>
        <v>2.2000000000000002</v>
      </c>
      <c r="R37" s="36">
        <v>2.25</v>
      </c>
    </row>
    <row r="38" spans="2:18" s="36" customFormat="1" ht="225" customHeight="1" thickBot="1" x14ac:dyDescent="1.1000000000000001">
      <c r="B38" s="42">
        <v>32</v>
      </c>
      <c r="C38" s="555" t="s">
        <v>783</v>
      </c>
      <c r="D38" s="492" t="s">
        <v>784</v>
      </c>
      <c r="E38" s="493"/>
      <c r="F38" s="493"/>
      <c r="G38" s="151" t="s">
        <v>76</v>
      </c>
      <c r="H38" s="45">
        <v>1.22</v>
      </c>
      <c r="I38" s="69">
        <v>1</v>
      </c>
      <c r="J38" s="70">
        <v>5486</v>
      </c>
      <c r="K38" s="70">
        <v>5486</v>
      </c>
      <c r="L38" s="46">
        <v>0</v>
      </c>
      <c r="M38" s="40">
        <f t="shared" si="0"/>
        <v>6.69292</v>
      </c>
      <c r="N38" s="88">
        <f t="shared" si="1"/>
        <v>6.7</v>
      </c>
      <c r="R38" s="36">
        <v>6.7</v>
      </c>
    </row>
    <row r="39" spans="2:18" s="36" customFormat="1" ht="225" customHeight="1" thickBot="1" x14ac:dyDescent="1.1000000000000001">
      <c r="B39" s="67">
        <v>33</v>
      </c>
      <c r="C39" s="556"/>
      <c r="D39" s="492" t="s">
        <v>785</v>
      </c>
      <c r="E39" s="493"/>
      <c r="F39" s="493"/>
      <c r="G39" s="151" t="s">
        <v>76</v>
      </c>
      <c r="H39" s="45">
        <v>1.22</v>
      </c>
      <c r="I39" s="72">
        <v>1</v>
      </c>
      <c r="J39" s="70">
        <v>5486</v>
      </c>
      <c r="K39" s="70">
        <v>5486</v>
      </c>
      <c r="L39" s="46">
        <v>0</v>
      </c>
      <c r="M39" s="40">
        <f t="shared" si="0"/>
        <v>6.69292</v>
      </c>
      <c r="N39" s="88">
        <f t="shared" si="1"/>
        <v>6.7</v>
      </c>
      <c r="R39" s="36">
        <v>6.7</v>
      </c>
    </row>
    <row r="40" spans="2:18" s="36" customFormat="1" ht="225" customHeight="1" thickBot="1" x14ac:dyDescent="1.1000000000000001">
      <c r="B40" s="67">
        <v>34</v>
      </c>
      <c r="C40" s="556"/>
      <c r="D40" s="492" t="s">
        <v>786</v>
      </c>
      <c r="E40" s="493"/>
      <c r="F40" s="493"/>
      <c r="G40" s="151" t="s">
        <v>35</v>
      </c>
      <c r="H40" s="45">
        <v>0.94399999999999995</v>
      </c>
      <c r="I40" s="72">
        <v>1</v>
      </c>
      <c r="J40" s="70">
        <v>1629</v>
      </c>
      <c r="K40" s="70">
        <v>1629</v>
      </c>
      <c r="L40" s="46">
        <v>0</v>
      </c>
      <c r="M40" s="40">
        <f t="shared" si="0"/>
        <v>1.5377759999999998</v>
      </c>
      <c r="N40" s="88">
        <f t="shared" si="1"/>
        <v>1.5</v>
      </c>
      <c r="R40" s="36">
        <v>1.54</v>
      </c>
    </row>
    <row r="41" spans="2:18" s="36" customFormat="1" ht="225" customHeight="1" thickBot="1" x14ac:dyDescent="1.1000000000000001">
      <c r="B41" s="42">
        <v>35</v>
      </c>
      <c r="C41" s="556"/>
      <c r="D41" s="492" t="s">
        <v>787</v>
      </c>
      <c r="E41" s="493"/>
      <c r="F41" s="493"/>
      <c r="G41" s="151" t="s">
        <v>35</v>
      </c>
      <c r="H41" s="45">
        <v>0.94399999999999995</v>
      </c>
      <c r="I41" s="72">
        <v>2</v>
      </c>
      <c r="J41" s="70">
        <v>2948</v>
      </c>
      <c r="K41" s="70">
        <v>2771</v>
      </c>
      <c r="L41" s="46">
        <v>0</v>
      </c>
      <c r="M41" s="40">
        <f t="shared" si="0"/>
        <v>2.6158239999999999</v>
      </c>
      <c r="N41" s="88">
        <f t="shared" si="1"/>
        <v>5.2</v>
      </c>
      <c r="R41" s="36">
        <v>5.2399999999999993</v>
      </c>
    </row>
    <row r="42" spans="2:18" s="36" customFormat="1" ht="225" customHeight="1" thickBot="1" x14ac:dyDescent="1.1000000000000001">
      <c r="B42" s="67">
        <v>36</v>
      </c>
      <c r="C42" s="555" t="s">
        <v>788</v>
      </c>
      <c r="D42" s="492" t="s">
        <v>766</v>
      </c>
      <c r="E42" s="493"/>
      <c r="F42" s="493"/>
      <c r="G42" s="151" t="s">
        <v>76</v>
      </c>
      <c r="H42" s="45">
        <v>1.22</v>
      </c>
      <c r="I42" s="69">
        <v>1</v>
      </c>
      <c r="J42" s="70">
        <v>4586</v>
      </c>
      <c r="K42" s="70">
        <v>4586</v>
      </c>
      <c r="L42" s="46">
        <v>0</v>
      </c>
      <c r="M42" s="40">
        <f t="shared" si="0"/>
        <v>5.5949200000000001</v>
      </c>
      <c r="N42" s="88">
        <f t="shared" si="1"/>
        <v>5.6</v>
      </c>
      <c r="R42" s="36">
        <v>5.6</v>
      </c>
    </row>
    <row r="43" spans="2:18" s="36" customFormat="1" ht="225" customHeight="1" thickBot="1" x14ac:dyDescent="1.1000000000000001">
      <c r="B43" s="67">
        <v>37</v>
      </c>
      <c r="C43" s="556"/>
      <c r="D43" s="492" t="s">
        <v>767</v>
      </c>
      <c r="E43" s="493"/>
      <c r="F43" s="493"/>
      <c r="G43" s="151" t="s">
        <v>76</v>
      </c>
      <c r="H43" s="45">
        <v>1.22</v>
      </c>
      <c r="I43" s="72">
        <v>1</v>
      </c>
      <c r="J43" s="70">
        <v>4586</v>
      </c>
      <c r="K43" s="70">
        <v>4586</v>
      </c>
      <c r="L43" s="46">
        <v>0</v>
      </c>
      <c r="M43" s="40">
        <f t="shared" si="0"/>
        <v>5.5949200000000001</v>
      </c>
      <c r="N43" s="88">
        <f t="shared" si="1"/>
        <v>5.6</v>
      </c>
      <c r="R43" s="36">
        <v>5.6</v>
      </c>
    </row>
    <row r="44" spans="2:18" s="36" customFormat="1" ht="225" customHeight="1" thickBot="1" x14ac:dyDescent="1.1000000000000001">
      <c r="B44" s="42">
        <v>38</v>
      </c>
      <c r="C44" s="556"/>
      <c r="D44" s="492" t="s">
        <v>789</v>
      </c>
      <c r="E44" s="493"/>
      <c r="F44" s="493"/>
      <c r="G44" s="151" t="s">
        <v>35</v>
      </c>
      <c r="H44" s="45">
        <v>0.94399999999999995</v>
      </c>
      <c r="I44" s="72">
        <v>1</v>
      </c>
      <c r="J44" s="70">
        <v>2330</v>
      </c>
      <c r="K44" s="70">
        <v>2199</v>
      </c>
      <c r="L44" s="46">
        <v>0</v>
      </c>
      <c r="M44" s="40">
        <f t="shared" si="0"/>
        <v>2.0758559999999999</v>
      </c>
      <c r="N44" s="88">
        <f t="shared" si="1"/>
        <v>2.1</v>
      </c>
      <c r="R44" s="36">
        <v>2.0799999999999996</v>
      </c>
    </row>
    <row r="45" spans="2:18" s="36" customFormat="1" ht="225" customHeight="1" thickBot="1" x14ac:dyDescent="1.1000000000000001">
      <c r="B45" s="67">
        <v>39</v>
      </c>
      <c r="C45" s="556"/>
      <c r="D45" s="492" t="s">
        <v>790</v>
      </c>
      <c r="E45" s="493"/>
      <c r="F45" s="493"/>
      <c r="G45" s="151" t="s">
        <v>35</v>
      </c>
      <c r="H45" s="45">
        <v>0.94399999999999995</v>
      </c>
      <c r="I45" s="72">
        <v>1</v>
      </c>
      <c r="J45" s="70">
        <v>2212</v>
      </c>
      <c r="K45" s="70">
        <v>2095</v>
      </c>
      <c r="L45" s="46">
        <v>0</v>
      </c>
      <c r="M45" s="40">
        <f t="shared" si="0"/>
        <v>1.9776799999999999</v>
      </c>
      <c r="N45" s="88">
        <f t="shared" si="1"/>
        <v>2</v>
      </c>
      <c r="R45" s="36">
        <v>1.98</v>
      </c>
    </row>
    <row r="46" spans="2:18" s="36" customFormat="1" ht="225" customHeight="1" thickBot="1" x14ac:dyDescent="1.1000000000000001">
      <c r="B46" s="67">
        <v>40</v>
      </c>
      <c r="C46" s="559"/>
      <c r="D46" s="492" t="s">
        <v>791</v>
      </c>
      <c r="E46" s="493"/>
      <c r="F46" s="493"/>
      <c r="G46" s="151" t="s">
        <v>35</v>
      </c>
      <c r="H46" s="45">
        <v>0.94399999999999995</v>
      </c>
      <c r="I46" s="72">
        <v>1</v>
      </c>
      <c r="J46" s="70">
        <v>2237</v>
      </c>
      <c r="K46" s="70">
        <v>2117</v>
      </c>
      <c r="L46" s="46">
        <v>0</v>
      </c>
      <c r="M46" s="40">
        <f t="shared" si="0"/>
        <v>1.9984479999999998</v>
      </c>
      <c r="N46" s="88">
        <f t="shared" si="1"/>
        <v>2</v>
      </c>
      <c r="R46" s="36">
        <v>2</v>
      </c>
    </row>
    <row r="47" spans="2:18" s="36" customFormat="1" ht="225" customHeight="1" thickBot="1" x14ac:dyDescent="1.1000000000000001">
      <c r="B47" s="42">
        <v>41</v>
      </c>
      <c r="C47" s="492" t="s">
        <v>792</v>
      </c>
      <c r="D47" s="493"/>
      <c r="E47" s="493"/>
      <c r="F47" s="494"/>
      <c r="G47" s="151" t="s">
        <v>76</v>
      </c>
      <c r="H47" s="45">
        <v>1.22</v>
      </c>
      <c r="I47" s="72">
        <v>8</v>
      </c>
      <c r="J47" s="70">
        <v>3400</v>
      </c>
      <c r="K47" s="70">
        <v>3400</v>
      </c>
      <c r="L47" s="46">
        <v>0</v>
      </c>
      <c r="M47" s="40">
        <f t="shared" si="0"/>
        <v>4.1479999999999997</v>
      </c>
      <c r="N47" s="88">
        <f t="shared" si="1"/>
        <v>33.200000000000003</v>
      </c>
      <c r="R47" s="36">
        <v>33.199999999999996</v>
      </c>
    </row>
    <row r="48" spans="2:18" s="96" customFormat="1" ht="225" customHeight="1" thickBot="1" x14ac:dyDescent="1.3">
      <c r="B48" s="67">
        <v>42</v>
      </c>
      <c r="C48" s="488" t="s">
        <v>462</v>
      </c>
      <c r="D48" s="489"/>
      <c r="E48" s="489"/>
      <c r="F48" s="490"/>
      <c r="G48" s="149" t="s">
        <v>76</v>
      </c>
      <c r="H48" s="102">
        <v>1.22</v>
      </c>
      <c r="I48" s="101">
        <v>3</v>
      </c>
      <c r="J48" s="100">
        <v>3908</v>
      </c>
      <c r="K48" s="100">
        <v>3845</v>
      </c>
      <c r="L48" s="46">
        <v>0</v>
      </c>
      <c r="M48" s="40">
        <f t="shared" si="0"/>
        <v>4.6909000000000001</v>
      </c>
      <c r="N48" s="88">
        <f t="shared" si="1"/>
        <v>14.1</v>
      </c>
      <c r="R48" s="36">
        <v>14.100000000000001</v>
      </c>
    </row>
    <row r="49" spans="2:18" s="96" customFormat="1" ht="225" customHeight="1" thickBot="1" x14ac:dyDescent="1.3">
      <c r="B49" s="67">
        <v>43</v>
      </c>
      <c r="C49" s="488" t="s">
        <v>793</v>
      </c>
      <c r="D49" s="489"/>
      <c r="E49" s="489"/>
      <c r="F49" s="490"/>
      <c r="G49" s="149" t="s">
        <v>76</v>
      </c>
      <c r="H49" s="102">
        <v>1.22</v>
      </c>
      <c r="I49" s="101">
        <v>1</v>
      </c>
      <c r="J49" s="100">
        <v>3365</v>
      </c>
      <c r="K49" s="100">
        <v>3305</v>
      </c>
      <c r="L49" s="46">
        <v>0</v>
      </c>
      <c r="M49" s="40">
        <f t="shared" si="0"/>
        <v>4.0320999999999998</v>
      </c>
      <c r="N49" s="88">
        <f t="shared" si="1"/>
        <v>4</v>
      </c>
      <c r="R49" s="36">
        <v>3.9899999999999998</v>
      </c>
    </row>
    <row r="50" spans="2:18" s="96" customFormat="1" ht="225" customHeight="1" thickBot="1" x14ac:dyDescent="1.3">
      <c r="B50" s="42">
        <v>44</v>
      </c>
      <c r="C50" s="488" t="s">
        <v>487</v>
      </c>
      <c r="D50" s="489"/>
      <c r="E50" s="489"/>
      <c r="F50" s="490"/>
      <c r="G50" s="149" t="s">
        <v>76</v>
      </c>
      <c r="H50" s="102">
        <v>1.22</v>
      </c>
      <c r="I50" s="106">
        <v>1</v>
      </c>
      <c r="J50" s="100">
        <v>3659</v>
      </c>
      <c r="K50" s="100">
        <v>3595</v>
      </c>
      <c r="L50" s="46">
        <v>0</v>
      </c>
      <c r="M50" s="40">
        <f t="shared" si="0"/>
        <v>4.3858999999999995</v>
      </c>
      <c r="N50" s="88">
        <f t="shared" si="1"/>
        <v>4.4000000000000004</v>
      </c>
      <c r="R50" s="36">
        <v>4.3599999999999994</v>
      </c>
    </row>
    <row r="51" spans="2:18" s="50" customFormat="1" ht="219.75" customHeight="1" thickBot="1" x14ac:dyDescent="1.1000000000000001">
      <c r="B51" s="458" t="s">
        <v>30</v>
      </c>
      <c r="C51" s="459"/>
      <c r="D51" s="459"/>
      <c r="E51" s="459"/>
      <c r="F51" s="459"/>
      <c r="G51" s="459"/>
      <c r="H51" s="459"/>
      <c r="I51" s="459"/>
      <c r="J51" s="459"/>
      <c r="K51" s="459"/>
      <c r="L51" s="459"/>
      <c r="M51" s="460"/>
      <c r="N51" s="95">
        <f>SUM(N7:N50)</f>
        <v>202</v>
      </c>
    </row>
    <row r="52" spans="2:18" s="50" customFormat="1" ht="232.5" customHeight="1" thickBot="1" x14ac:dyDescent="1.1000000000000001">
      <c r="B52" s="513" t="s">
        <v>53</v>
      </c>
      <c r="C52" s="513"/>
      <c r="D52" s="513"/>
      <c r="E52" s="513"/>
      <c r="F52" s="513"/>
      <c r="G52" s="513"/>
      <c r="H52" s="513"/>
      <c r="I52" s="513"/>
      <c r="J52" s="513"/>
      <c r="K52" s="513"/>
      <c r="L52" s="513"/>
      <c r="M52" s="513"/>
      <c r="N52" s="88">
        <f>N51*2</f>
        <v>404</v>
      </c>
    </row>
    <row r="53" spans="2:18" s="51" customFormat="1" ht="58.5" customHeight="1" x14ac:dyDescent="1.1000000000000001">
      <c r="B53" s="577"/>
      <c r="C53" s="578"/>
      <c r="D53" s="578"/>
      <c r="E53" s="578"/>
      <c r="F53" s="578"/>
      <c r="G53" s="578"/>
      <c r="H53" s="578"/>
      <c r="I53" s="578"/>
      <c r="J53" s="578"/>
      <c r="K53" s="578"/>
      <c r="L53" s="578"/>
      <c r="M53" s="578"/>
      <c r="N53" s="579"/>
    </row>
    <row r="54" spans="2:18" s="51" customFormat="1" ht="43.5" customHeight="1" thickBot="1" x14ac:dyDescent="1.1499999999999999">
      <c r="B54" s="580"/>
      <c r="C54" s="581"/>
      <c r="D54" s="581"/>
      <c r="E54" s="581"/>
      <c r="F54" s="581"/>
      <c r="G54" s="581"/>
      <c r="H54" s="581"/>
      <c r="I54" s="581"/>
      <c r="J54" s="581"/>
      <c r="K54" s="581"/>
      <c r="L54" s="581"/>
      <c r="M54" s="581"/>
      <c r="N54" s="582"/>
    </row>
    <row r="55" spans="2:18" s="150" customFormat="1" ht="174.95" customHeight="1" x14ac:dyDescent="0.25">
      <c r="B55" s="422" t="s">
        <v>320</v>
      </c>
      <c r="C55" s="422"/>
      <c r="D55" s="422"/>
      <c r="E55" s="422"/>
      <c r="F55" s="422"/>
      <c r="G55" s="422"/>
      <c r="H55" s="422"/>
      <c r="I55" s="422" t="s">
        <v>319</v>
      </c>
      <c r="J55" s="422"/>
      <c r="K55" s="422"/>
      <c r="L55" s="422"/>
      <c r="M55" s="422"/>
      <c r="N55" s="422"/>
    </row>
    <row r="56" spans="2:18" s="51" customFormat="1" ht="409.5" customHeight="1" thickBot="1" x14ac:dyDescent="1.1499999999999999">
      <c r="B56" s="423"/>
      <c r="C56" s="423"/>
      <c r="D56" s="423"/>
      <c r="E56" s="423"/>
      <c r="F56" s="423"/>
      <c r="G56" s="423"/>
      <c r="H56" s="423"/>
      <c r="I56" s="423"/>
      <c r="J56" s="423"/>
      <c r="K56" s="423"/>
      <c r="L56" s="423"/>
      <c r="M56" s="423"/>
      <c r="N56" s="423"/>
    </row>
    <row r="57" spans="2:18" s="58" customFormat="1" ht="174.95" customHeight="1" thickBot="1" x14ac:dyDescent="1.1499999999999999">
      <c r="B57" s="53" t="s">
        <v>45</v>
      </c>
      <c r="C57" s="54"/>
      <c r="D57" s="54"/>
      <c r="E57" s="54"/>
      <c r="F57" s="54"/>
      <c r="G57" s="54"/>
      <c r="H57" s="54"/>
      <c r="I57" s="54"/>
      <c r="J57" s="54"/>
      <c r="K57" s="54"/>
      <c r="L57" s="54"/>
      <c r="M57" s="54"/>
      <c r="N57" s="55"/>
      <c r="O57" s="56"/>
      <c r="P57" s="68"/>
      <c r="Q57" s="35"/>
      <c r="R57" s="35"/>
    </row>
    <row r="58" spans="2:18" s="51" customFormat="1" ht="174.95" customHeight="1" x14ac:dyDescent="1.1000000000000001"/>
  </sheetData>
  <mergeCells count="64">
    <mergeCell ref="B52:M52"/>
    <mergeCell ref="B53:N54"/>
    <mergeCell ref="B55:H56"/>
    <mergeCell ref="I55:N56"/>
    <mergeCell ref="D46:F46"/>
    <mergeCell ref="C47:F47"/>
    <mergeCell ref="C48:F48"/>
    <mergeCell ref="C49:F49"/>
    <mergeCell ref="C50:F50"/>
    <mergeCell ref="B51:M51"/>
    <mergeCell ref="C42:C46"/>
    <mergeCell ref="D42:F42"/>
    <mergeCell ref="D43:F43"/>
    <mergeCell ref="D44:F44"/>
    <mergeCell ref="D45:F45"/>
    <mergeCell ref="C38:C41"/>
    <mergeCell ref="D38:F38"/>
    <mergeCell ref="D39:F39"/>
    <mergeCell ref="D40:F40"/>
    <mergeCell ref="D41:F41"/>
    <mergeCell ref="C33:C37"/>
    <mergeCell ref="D33:F33"/>
    <mergeCell ref="D34:F34"/>
    <mergeCell ref="D35:F35"/>
    <mergeCell ref="D36:F36"/>
    <mergeCell ref="D37:F37"/>
    <mergeCell ref="C25:C28"/>
    <mergeCell ref="D25:F25"/>
    <mergeCell ref="D26:F26"/>
    <mergeCell ref="D27:F27"/>
    <mergeCell ref="D28:F28"/>
    <mergeCell ref="C29:C32"/>
    <mergeCell ref="D29:F29"/>
    <mergeCell ref="D30:F30"/>
    <mergeCell ref="D31:F31"/>
    <mergeCell ref="D32:F32"/>
    <mergeCell ref="C20:C24"/>
    <mergeCell ref="D20:F20"/>
    <mergeCell ref="D21:F21"/>
    <mergeCell ref="D22:F22"/>
    <mergeCell ref="D23:F23"/>
    <mergeCell ref="D24:F24"/>
    <mergeCell ref="C15:C19"/>
    <mergeCell ref="D15:F15"/>
    <mergeCell ref="D16:F16"/>
    <mergeCell ref="D17:F17"/>
    <mergeCell ref="D18:F18"/>
    <mergeCell ref="D19:F19"/>
    <mergeCell ref="C7:C10"/>
    <mergeCell ref="D7:F7"/>
    <mergeCell ref="D8:F8"/>
    <mergeCell ref="D9:F9"/>
    <mergeCell ref="D10:F10"/>
    <mergeCell ref="C11:C14"/>
    <mergeCell ref="D11:F11"/>
    <mergeCell ref="D12:F12"/>
    <mergeCell ref="D13:F13"/>
    <mergeCell ref="D14:F14"/>
    <mergeCell ref="C6:G6"/>
    <mergeCell ref="B2:F3"/>
    <mergeCell ref="G2:K3"/>
    <mergeCell ref="L2:N3"/>
    <mergeCell ref="B4:N4"/>
    <mergeCell ref="B5:N5"/>
  </mergeCells>
  <printOptions horizontalCentered="1"/>
  <pageMargins left="0.25" right="0.25" top="1" bottom="1" header="0.5" footer="0.255"/>
  <pageSetup paperSize="9" scale="10" orientation="portrait" r:id="rId1"/>
  <drawing r:id="rId2"/>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theme="9" tint="-0.499984740745262"/>
    <pageSetUpPr fitToPage="1"/>
  </sheetPr>
  <dimension ref="A1:AG35"/>
  <sheetViews>
    <sheetView rightToLeft="1" view="pageBreakPreview"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5" max="15" width="16.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794</v>
      </c>
      <c r="G11" s="332"/>
      <c r="H11" s="332"/>
      <c r="I11" s="333"/>
      <c r="J11" s="331" t="s">
        <v>843</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824</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825</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9.75" customHeight="1" thickBot="1" x14ac:dyDescent="0.3">
      <c r="B27" s="398"/>
      <c r="C27" s="401"/>
      <c r="D27" s="402"/>
      <c r="E27" s="401"/>
      <c r="F27" s="402"/>
      <c r="G27" s="402"/>
      <c r="H27" s="404"/>
      <c r="I27" s="401"/>
      <c r="J27" s="404"/>
      <c r="K27" s="401"/>
      <c r="L27" s="402"/>
      <c r="M27" s="404"/>
    </row>
    <row r="28" spans="2:15" ht="36" customHeight="1" x14ac:dyDescent="0.25">
      <c r="B28" s="405">
        <v>17</v>
      </c>
      <c r="C28" s="312">
        <v>641903107</v>
      </c>
      <c r="D28" s="313"/>
      <c r="E28" s="322" t="s">
        <v>826</v>
      </c>
      <c r="F28" s="323"/>
      <c r="G28" s="323"/>
      <c r="H28" s="324"/>
      <c r="I28" s="318" t="s">
        <v>795</v>
      </c>
      <c r="J28" s="319"/>
      <c r="K28" s="322" t="s">
        <v>16</v>
      </c>
      <c r="L28" s="323"/>
      <c r="M28" s="324"/>
    </row>
    <row r="29" spans="2:15" ht="45" customHeight="1" thickBot="1" x14ac:dyDescent="0.3">
      <c r="B29" s="406"/>
      <c r="C29" s="314"/>
      <c r="D29" s="315"/>
      <c r="E29" s="328"/>
      <c r="F29" s="329"/>
      <c r="G29" s="329"/>
      <c r="H29" s="330"/>
      <c r="I29" s="320"/>
      <c r="J29" s="321"/>
      <c r="K29" s="328"/>
      <c r="L29" s="329"/>
      <c r="M29" s="330"/>
      <c r="O29" s="147">
        <f>'المان PNT-G-050'!$N$100</f>
        <v>1258.9999999999995</v>
      </c>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20" customFormat="1" ht="25.5" customHeight="1" thickBot="1" x14ac:dyDescent="0.3">
      <c r="A35" s="21"/>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1005569"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005569" r:id="rId4"/>
      </mc:Fallback>
    </mc:AlternateContent>
  </oleObjects>
  <mc:AlternateContent xmlns:mc="http://schemas.openxmlformats.org/markup-compatibility/2006">
    <mc:Choice Requires="x14">
      <controls>
        <mc:AlternateContent xmlns:mc="http://schemas.openxmlformats.org/markup-compatibility/2006">
          <mc:Choice Requires="x14">
            <control shapeId="1005570"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1005571"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1005572"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1005573"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1005574"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theme="9" tint="-0.249977111117893"/>
  </sheetPr>
  <dimension ref="B1:AU58"/>
  <sheetViews>
    <sheetView rightToLeft="1" view="pageBreakPreview" topLeftCell="A7" zoomScale="10" zoomScaleNormal="100" zoomScaleSheetLayoutView="10" workbookViewId="0">
      <selection activeCell="B5" sqref="B5:N5"/>
    </sheetView>
  </sheetViews>
  <sheetFormatPr defaultRowHeight="23.25" x14ac:dyDescent="0.35"/>
  <cols>
    <col min="2" max="2" width="25.7109375" customWidth="1"/>
    <col min="3" max="3" width="32" customWidth="1"/>
    <col min="4" max="4" width="20.42578125" customWidth="1"/>
    <col min="5" max="5" width="32"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18" max="18" width="50.5703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796</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18.25" customHeight="1" thickBot="1" x14ac:dyDescent="0.3">
      <c r="B4" s="522" t="s">
        <v>823</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180.7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25" customHeight="1" thickBot="1" x14ac:dyDescent="1.1499999999999999">
      <c r="B6" s="152" t="s">
        <v>9</v>
      </c>
      <c r="C6" s="434" t="s">
        <v>11</v>
      </c>
      <c r="D6" s="435"/>
      <c r="E6" s="435"/>
      <c r="F6" s="435"/>
      <c r="G6" s="436"/>
      <c r="H6" s="152" t="s">
        <v>122</v>
      </c>
      <c r="I6" s="152" t="s">
        <v>23</v>
      </c>
      <c r="J6" s="152" t="s">
        <v>24</v>
      </c>
      <c r="K6" s="152" t="s">
        <v>121</v>
      </c>
      <c r="L6" s="152" t="s">
        <v>183</v>
      </c>
      <c r="M6" s="152" t="s">
        <v>181</v>
      </c>
      <c r="N6" s="152" t="s">
        <v>124</v>
      </c>
    </row>
    <row r="7" spans="2:47" s="36" customFormat="1" ht="225" customHeight="1" thickBot="1" x14ac:dyDescent="1.1000000000000001">
      <c r="B7" s="67">
        <v>1</v>
      </c>
      <c r="C7" s="564" t="s">
        <v>753</v>
      </c>
      <c r="D7" s="561" t="s">
        <v>127</v>
      </c>
      <c r="E7" s="561"/>
      <c r="F7" s="561"/>
      <c r="G7" s="151" t="s">
        <v>27</v>
      </c>
      <c r="H7" s="151">
        <v>1.8280000000000001</v>
      </c>
      <c r="I7" s="38">
        <v>2</v>
      </c>
      <c r="J7" s="148">
        <v>6000</v>
      </c>
      <c r="K7" s="148">
        <v>6000</v>
      </c>
      <c r="L7" s="46">
        <v>0</v>
      </c>
      <c r="M7" s="40">
        <f>K7*H7/1000</f>
        <v>10.968</v>
      </c>
      <c r="N7" s="88">
        <f>ROUND(M7*I7,1)</f>
        <v>21.9</v>
      </c>
      <c r="R7" s="36">
        <v>21.94</v>
      </c>
    </row>
    <row r="8" spans="2:47" s="36" customFormat="1" ht="225" customHeight="1" thickBot="1" x14ac:dyDescent="1.1000000000000001">
      <c r="B8" s="42">
        <v>2</v>
      </c>
      <c r="C8" s="564"/>
      <c r="D8" s="561" t="s">
        <v>673</v>
      </c>
      <c r="E8" s="561"/>
      <c r="F8" s="561"/>
      <c r="G8" s="151" t="s">
        <v>35</v>
      </c>
      <c r="H8" s="151">
        <v>0.94399999999999995</v>
      </c>
      <c r="I8" s="151">
        <v>2</v>
      </c>
      <c r="J8" s="148">
        <v>2383</v>
      </c>
      <c r="K8" s="148">
        <v>2238</v>
      </c>
      <c r="L8" s="46">
        <v>0</v>
      </c>
      <c r="M8" s="40">
        <f t="shared" ref="M8:M50" si="0">K8*H8/1000</f>
        <v>2.1126719999999999</v>
      </c>
      <c r="N8" s="88">
        <f t="shared" ref="N8:N50" si="1">ROUND(M8*I8,1)</f>
        <v>4.2</v>
      </c>
      <c r="R8" s="36">
        <v>4.26</v>
      </c>
    </row>
    <row r="9" spans="2:47" s="36" customFormat="1" ht="225" customHeight="1" thickBot="1" x14ac:dyDescent="1.1000000000000001">
      <c r="B9" s="67">
        <v>3</v>
      </c>
      <c r="C9" s="564"/>
      <c r="D9" s="561" t="s">
        <v>674</v>
      </c>
      <c r="E9" s="561"/>
      <c r="F9" s="561"/>
      <c r="G9" s="151" t="s">
        <v>35</v>
      </c>
      <c r="H9" s="151">
        <v>0.94399999999999995</v>
      </c>
      <c r="I9" s="151">
        <v>2</v>
      </c>
      <c r="J9" s="148">
        <v>1510</v>
      </c>
      <c r="K9" s="148">
        <v>1510</v>
      </c>
      <c r="L9" s="46">
        <v>0</v>
      </c>
      <c r="M9" s="40">
        <f t="shared" si="0"/>
        <v>1.4254399999999998</v>
      </c>
      <c r="N9" s="88">
        <f t="shared" si="1"/>
        <v>2.9</v>
      </c>
      <c r="R9" s="36">
        <v>2.86</v>
      </c>
    </row>
    <row r="10" spans="2:47" s="36" customFormat="1" ht="225" customHeight="1" thickBot="1" x14ac:dyDescent="1.1000000000000001">
      <c r="B10" s="67">
        <v>4</v>
      </c>
      <c r="C10" s="564"/>
      <c r="D10" s="561" t="s">
        <v>676</v>
      </c>
      <c r="E10" s="561"/>
      <c r="F10" s="561"/>
      <c r="G10" s="151" t="s">
        <v>29</v>
      </c>
      <c r="H10" s="151">
        <v>1.284</v>
      </c>
      <c r="I10" s="151">
        <v>1</v>
      </c>
      <c r="J10" s="148">
        <v>1510</v>
      </c>
      <c r="K10" s="148">
        <v>1510</v>
      </c>
      <c r="L10" s="46">
        <v>0</v>
      </c>
      <c r="M10" s="40">
        <f t="shared" si="0"/>
        <v>1.9388400000000001</v>
      </c>
      <c r="N10" s="88">
        <f t="shared" si="1"/>
        <v>1.9</v>
      </c>
      <c r="R10" s="36">
        <v>1.94</v>
      </c>
    </row>
    <row r="11" spans="2:47" s="36" customFormat="1" ht="225" customHeight="1" thickBot="1" x14ac:dyDescent="1.1000000000000001">
      <c r="B11" s="42">
        <v>5</v>
      </c>
      <c r="C11" s="555" t="s">
        <v>754</v>
      </c>
      <c r="D11" s="492" t="s">
        <v>755</v>
      </c>
      <c r="E11" s="493"/>
      <c r="F11" s="493"/>
      <c r="G11" s="151" t="s">
        <v>76</v>
      </c>
      <c r="H11" s="45">
        <v>1.22</v>
      </c>
      <c r="I11" s="69">
        <v>1</v>
      </c>
      <c r="J11" s="70">
        <v>5486</v>
      </c>
      <c r="K11" s="70">
        <v>5486</v>
      </c>
      <c r="L11" s="46">
        <v>0</v>
      </c>
      <c r="M11" s="40">
        <f t="shared" si="0"/>
        <v>6.69292</v>
      </c>
      <c r="N11" s="88">
        <f t="shared" si="1"/>
        <v>6.7</v>
      </c>
      <c r="R11" s="36">
        <v>6.7</v>
      </c>
    </row>
    <row r="12" spans="2:47" s="36" customFormat="1" ht="225" customHeight="1" thickBot="1" x14ac:dyDescent="1.1000000000000001">
      <c r="B12" s="67">
        <v>6</v>
      </c>
      <c r="C12" s="556"/>
      <c r="D12" s="492" t="s">
        <v>756</v>
      </c>
      <c r="E12" s="493"/>
      <c r="F12" s="493"/>
      <c r="G12" s="151" t="s">
        <v>76</v>
      </c>
      <c r="H12" s="45">
        <v>1.22</v>
      </c>
      <c r="I12" s="72">
        <v>1</v>
      </c>
      <c r="J12" s="70">
        <v>5486</v>
      </c>
      <c r="K12" s="70">
        <v>5486</v>
      </c>
      <c r="L12" s="46">
        <v>0</v>
      </c>
      <c r="M12" s="40">
        <f t="shared" si="0"/>
        <v>6.69292</v>
      </c>
      <c r="N12" s="88">
        <f t="shared" si="1"/>
        <v>6.7</v>
      </c>
      <c r="R12" s="36">
        <v>6.7</v>
      </c>
    </row>
    <row r="13" spans="2:47" s="36" customFormat="1" ht="225" customHeight="1" thickBot="1" x14ac:dyDescent="1.1000000000000001">
      <c r="B13" s="67">
        <v>7</v>
      </c>
      <c r="C13" s="556"/>
      <c r="D13" s="492" t="s">
        <v>757</v>
      </c>
      <c r="E13" s="493"/>
      <c r="F13" s="493"/>
      <c r="G13" s="151" t="s">
        <v>35</v>
      </c>
      <c r="H13" s="45">
        <v>0.94399999999999995</v>
      </c>
      <c r="I13" s="72">
        <v>1</v>
      </c>
      <c r="J13" s="70">
        <v>1629</v>
      </c>
      <c r="K13" s="70">
        <v>1629</v>
      </c>
      <c r="L13" s="46">
        <v>0</v>
      </c>
      <c r="M13" s="40">
        <f t="shared" si="0"/>
        <v>1.5377759999999998</v>
      </c>
      <c r="N13" s="88">
        <f t="shared" si="1"/>
        <v>1.5</v>
      </c>
      <c r="R13" s="36">
        <v>1.54</v>
      </c>
    </row>
    <row r="14" spans="2:47" s="36" customFormat="1" ht="225" customHeight="1" thickBot="1" x14ac:dyDescent="1.1000000000000001">
      <c r="B14" s="42">
        <v>8</v>
      </c>
      <c r="C14" s="556"/>
      <c r="D14" s="492" t="s">
        <v>758</v>
      </c>
      <c r="E14" s="493"/>
      <c r="F14" s="493"/>
      <c r="G14" s="151" t="s">
        <v>35</v>
      </c>
      <c r="H14" s="45">
        <v>0.94399999999999995</v>
      </c>
      <c r="I14" s="72">
        <v>2</v>
      </c>
      <c r="J14" s="70">
        <v>2948</v>
      </c>
      <c r="K14" s="70">
        <v>2771</v>
      </c>
      <c r="L14" s="46">
        <v>0</v>
      </c>
      <c r="M14" s="40">
        <f t="shared" si="0"/>
        <v>2.6158239999999999</v>
      </c>
      <c r="N14" s="88">
        <f t="shared" si="1"/>
        <v>5.2</v>
      </c>
      <c r="R14" s="36">
        <v>5.2399999999999993</v>
      </c>
    </row>
    <row r="15" spans="2:47" s="36" customFormat="1" ht="225" customHeight="1" thickBot="1" x14ac:dyDescent="1.1000000000000001">
      <c r="B15" s="67">
        <v>9</v>
      </c>
      <c r="C15" s="555" t="s">
        <v>759</v>
      </c>
      <c r="D15" s="492" t="s">
        <v>760</v>
      </c>
      <c r="E15" s="493"/>
      <c r="F15" s="493"/>
      <c r="G15" s="151" t="s">
        <v>76</v>
      </c>
      <c r="H15" s="45">
        <v>1.22</v>
      </c>
      <c r="I15" s="69">
        <v>1</v>
      </c>
      <c r="J15" s="70">
        <v>4586</v>
      </c>
      <c r="K15" s="70">
        <v>4586</v>
      </c>
      <c r="L15" s="46">
        <v>0</v>
      </c>
      <c r="M15" s="40">
        <f t="shared" si="0"/>
        <v>5.5949200000000001</v>
      </c>
      <c r="N15" s="88">
        <f t="shared" si="1"/>
        <v>5.6</v>
      </c>
      <c r="R15" s="36">
        <v>5.6</v>
      </c>
    </row>
    <row r="16" spans="2:47" s="36" customFormat="1" ht="225" customHeight="1" thickBot="1" x14ac:dyDescent="1.1000000000000001">
      <c r="B16" s="67">
        <v>10</v>
      </c>
      <c r="C16" s="556"/>
      <c r="D16" s="492" t="s">
        <v>761</v>
      </c>
      <c r="E16" s="493"/>
      <c r="F16" s="493"/>
      <c r="G16" s="151" t="s">
        <v>76</v>
      </c>
      <c r="H16" s="45">
        <v>1.22</v>
      </c>
      <c r="I16" s="72">
        <v>1</v>
      </c>
      <c r="J16" s="70">
        <v>4586</v>
      </c>
      <c r="K16" s="70">
        <v>4586</v>
      </c>
      <c r="L16" s="46">
        <v>0</v>
      </c>
      <c r="M16" s="40">
        <f t="shared" si="0"/>
        <v>5.5949200000000001</v>
      </c>
      <c r="N16" s="88">
        <f t="shared" si="1"/>
        <v>5.6</v>
      </c>
      <c r="R16" s="36">
        <v>5.6</v>
      </c>
    </row>
    <row r="17" spans="2:18" s="36" customFormat="1" ht="225" customHeight="1" thickBot="1" x14ac:dyDescent="1.1000000000000001">
      <c r="B17" s="42">
        <v>11</v>
      </c>
      <c r="C17" s="556"/>
      <c r="D17" s="492" t="s">
        <v>762</v>
      </c>
      <c r="E17" s="493"/>
      <c r="F17" s="493"/>
      <c r="G17" s="151" t="s">
        <v>35</v>
      </c>
      <c r="H17" s="45">
        <v>0.94399999999999995</v>
      </c>
      <c r="I17" s="72">
        <v>1</v>
      </c>
      <c r="J17" s="70">
        <v>2330</v>
      </c>
      <c r="K17" s="70">
        <v>2199</v>
      </c>
      <c r="L17" s="46">
        <v>0</v>
      </c>
      <c r="M17" s="40">
        <f t="shared" si="0"/>
        <v>2.0758559999999999</v>
      </c>
      <c r="N17" s="88">
        <f t="shared" si="1"/>
        <v>2.1</v>
      </c>
      <c r="R17" s="36">
        <v>2.0799999999999996</v>
      </c>
    </row>
    <row r="18" spans="2:18" s="36" customFormat="1" ht="225" customHeight="1" thickBot="1" x14ac:dyDescent="1.1000000000000001">
      <c r="B18" s="67">
        <v>12</v>
      </c>
      <c r="C18" s="556"/>
      <c r="D18" s="492" t="s">
        <v>763</v>
      </c>
      <c r="E18" s="493"/>
      <c r="F18" s="493"/>
      <c r="G18" s="151" t="s">
        <v>35</v>
      </c>
      <c r="H18" s="45">
        <v>0.94399999999999995</v>
      </c>
      <c r="I18" s="72">
        <v>1</v>
      </c>
      <c r="J18" s="70">
        <v>2212</v>
      </c>
      <c r="K18" s="70">
        <v>2095</v>
      </c>
      <c r="L18" s="46">
        <v>0</v>
      </c>
      <c r="M18" s="40">
        <f t="shared" si="0"/>
        <v>1.9776799999999999</v>
      </c>
      <c r="N18" s="88">
        <f t="shared" si="1"/>
        <v>2</v>
      </c>
      <c r="R18" s="36">
        <v>1.98</v>
      </c>
    </row>
    <row r="19" spans="2:18" s="36" customFormat="1" ht="225" customHeight="1" thickBot="1" x14ac:dyDescent="1.1000000000000001">
      <c r="B19" s="67">
        <v>13</v>
      </c>
      <c r="C19" s="559"/>
      <c r="D19" s="492" t="s">
        <v>764</v>
      </c>
      <c r="E19" s="493"/>
      <c r="F19" s="493"/>
      <c r="G19" s="151" t="s">
        <v>35</v>
      </c>
      <c r="H19" s="45">
        <v>0.94399999999999995</v>
      </c>
      <c r="I19" s="72">
        <v>1</v>
      </c>
      <c r="J19" s="70">
        <v>2237</v>
      </c>
      <c r="K19" s="70">
        <v>2117</v>
      </c>
      <c r="L19" s="46">
        <v>0</v>
      </c>
      <c r="M19" s="40">
        <f t="shared" si="0"/>
        <v>1.9984479999999998</v>
      </c>
      <c r="N19" s="88">
        <f t="shared" si="1"/>
        <v>2</v>
      </c>
      <c r="R19" s="36">
        <v>2</v>
      </c>
    </row>
    <row r="20" spans="2:18" s="36" customFormat="1" ht="225" customHeight="1" thickBot="1" x14ac:dyDescent="1.1000000000000001">
      <c r="B20" s="42">
        <v>14</v>
      </c>
      <c r="C20" s="555" t="s">
        <v>765</v>
      </c>
      <c r="D20" s="492" t="s">
        <v>766</v>
      </c>
      <c r="E20" s="493"/>
      <c r="F20" s="493"/>
      <c r="G20" s="151" t="s">
        <v>76</v>
      </c>
      <c r="H20" s="45">
        <v>1.22</v>
      </c>
      <c r="I20" s="69">
        <v>1</v>
      </c>
      <c r="J20" s="70">
        <v>4586</v>
      </c>
      <c r="K20" s="70">
        <v>4586</v>
      </c>
      <c r="L20" s="46">
        <v>0</v>
      </c>
      <c r="M20" s="40">
        <f t="shared" si="0"/>
        <v>5.5949200000000001</v>
      </c>
      <c r="N20" s="88">
        <f t="shared" si="1"/>
        <v>5.6</v>
      </c>
      <c r="R20" s="36">
        <v>5.6</v>
      </c>
    </row>
    <row r="21" spans="2:18" s="36" customFormat="1" ht="225" customHeight="1" thickBot="1" x14ac:dyDescent="1.1000000000000001">
      <c r="B21" s="67">
        <v>15</v>
      </c>
      <c r="C21" s="556"/>
      <c r="D21" s="492" t="s">
        <v>767</v>
      </c>
      <c r="E21" s="493"/>
      <c r="F21" s="493"/>
      <c r="G21" s="151" t="s">
        <v>76</v>
      </c>
      <c r="H21" s="45">
        <v>1.22</v>
      </c>
      <c r="I21" s="72">
        <v>1</v>
      </c>
      <c r="J21" s="70">
        <v>4586</v>
      </c>
      <c r="K21" s="70">
        <v>4586</v>
      </c>
      <c r="L21" s="46">
        <v>0</v>
      </c>
      <c r="M21" s="40">
        <f t="shared" si="0"/>
        <v>5.5949200000000001</v>
      </c>
      <c r="N21" s="88">
        <f t="shared" si="1"/>
        <v>5.6</v>
      </c>
      <c r="R21" s="36">
        <v>5.6</v>
      </c>
    </row>
    <row r="22" spans="2:18" s="36" customFormat="1" ht="225" customHeight="1" thickBot="1" x14ac:dyDescent="1.1000000000000001">
      <c r="B22" s="67">
        <v>16</v>
      </c>
      <c r="C22" s="556"/>
      <c r="D22" s="492" t="s">
        <v>768</v>
      </c>
      <c r="E22" s="493"/>
      <c r="F22" s="493"/>
      <c r="G22" s="151" t="s">
        <v>35</v>
      </c>
      <c r="H22" s="45">
        <v>0.94399999999999995</v>
      </c>
      <c r="I22" s="72">
        <v>1</v>
      </c>
      <c r="J22" s="70">
        <v>2330</v>
      </c>
      <c r="K22" s="70">
        <v>2199</v>
      </c>
      <c r="L22" s="46">
        <v>0</v>
      </c>
      <c r="M22" s="40">
        <f t="shared" si="0"/>
        <v>2.0758559999999999</v>
      </c>
      <c r="N22" s="88">
        <f t="shared" si="1"/>
        <v>2.1</v>
      </c>
      <c r="R22" s="36">
        <v>2.0799999999999996</v>
      </c>
    </row>
    <row r="23" spans="2:18" s="36" customFormat="1" ht="225" customHeight="1" thickBot="1" x14ac:dyDescent="1.1000000000000001">
      <c r="B23" s="42">
        <v>17</v>
      </c>
      <c r="C23" s="556"/>
      <c r="D23" s="492" t="s">
        <v>769</v>
      </c>
      <c r="E23" s="493"/>
      <c r="F23" s="493"/>
      <c r="G23" s="151" t="s">
        <v>35</v>
      </c>
      <c r="H23" s="45">
        <v>0.94399999999999995</v>
      </c>
      <c r="I23" s="72">
        <v>1</v>
      </c>
      <c r="J23" s="70">
        <v>2212</v>
      </c>
      <c r="K23" s="70">
        <v>2095</v>
      </c>
      <c r="L23" s="46">
        <v>0</v>
      </c>
      <c r="M23" s="40">
        <f t="shared" si="0"/>
        <v>1.9776799999999999</v>
      </c>
      <c r="N23" s="88">
        <f t="shared" si="1"/>
        <v>2</v>
      </c>
      <c r="R23" s="36">
        <v>1.98</v>
      </c>
    </row>
    <row r="24" spans="2:18" s="36" customFormat="1" ht="225" customHeight="1" thickBot="1" x14ac:dyDescent="1.1000000000000001">
      <c r="B24" s="67">
        <v>18</v>
      </c>
      <c r="C24" s="559"/>
      <c r="D24" s="492" t="s">
        <v>770</v>
      </c>
      <c r="E24" s="493"/>
      <c r="F24" s="493"/>
      <c r="G24" s="151" t="s">
        <v>35</v>
      </c>
      <c r="H24" s="45">
        <v>0.94399999999999995</v>
      </c>
      <c r="I24" s="72">
        <v>1</v>
      </c>
      <c r="J24" s="70">
        <v>2237</v>
      </c>
      <c r="K24" s="70">
        <v>2117</v>
      </c>
      <c r="L24" s="46">
        <v>0</v>
      </c>
      <c r="M24" s="40">
        <f t="shared" si="0"/>
        <v>1.9984479999999998</v>
      </c>
      <c r="N24" s="88">
        <f t="shared" si="1"/>
        <v>2</v>
      </c>
      <c r="R24" s="36">
        <v>2</v>
      </c>
    </row>
    <row r="25" spans="2:18" s="36" customFormat="1" ht="225" customHeight="1" thickBot="1" x14ac:dyDescent="1.1000000000000001">
      <c r="B25" s="67">
        <v>19</v>
      </c>
      <c r="C25" s="555" t="s">
        <v>771</v>
      </c>
      <c r="D25" s="492" t="s">
        <v>755</v>
      </c>
      <c r="E25" s="493"/>
      <c r="F25" s="493"/>
      <c r="G25" s="151" t="s">
        <v>76</v>
      </c>
      <c r="H25" s="45">
        <v>1.22</v>
      </c>
      <c r="I25" s="69">
        <v>1</v>
      </c>
      <c r="J25" s="70">
        <v>5486</v>
      </c>
      <c r="K25" s="70">
        <v>5486</v>
      </c>
      <c r="L25" s="46">
        <v>0</v>
      </c>
      <c r="M25" s="40">
        <f t="shared" si="0"/>
        <v>6.69292</v>
      </c>
      <c r="N25" s="88">
        <f t="shared" si="1"/>
        <v>6.7</v>
      </c>
      <c r="R25" s="36">
        <v>6.7</v>
      </c>
    </row>
    <row r="26" spans="2:18" s="36" customFormat="1" ht="225" customHeight="1" thickBot="1" x14ac:dyDescent="1.1000000000000001">
      <c r="B26" s="42">
        <v>20</v>
      </c>
      <c r="C26" s="556"/>
      <c r="D26" s="492" t="s">
        <v>756</v>
      </c>
      <c r="E26" s="493"/>
      <c r="F26" s="493"/>
      <c r="G26" s="151" t="s">
        <v>76</v>
      </c>
      <c r="H26" s="45">
        <v>1.22</v>
      </c>
      <c r="I26" s="72">
        <v>1</v>
      </c>
      <c r="J26" s="70">
        <v>5486</v>
      </c>
      <c r="K26" s="70">
        <v>5486</v>
      </c>
      <c r="L26" s="46">
        <v>0</v>
      </c>
      <c r="M26" s="40">
        <f t="shared" si="0"/>
        <v>6.69292</v>
      </c>
      <c r="N26" s="88">
        <f t="shared" si="1"/>
        <v>6.7</v>
      </c>
      <c r="R26" s="36">
        <v>6.7</v>
      </c>
    </row>
    <row r="27" spans="2:18" s="36" customFormat="1" ht="225" customHeight="1" thickBot="1" x14ac:dyDescent="1.1000000000000001">
      <c r="B27" s="67">
        <v>21</v>
      </c>
      <c r="C27" s="556"/>
      <c r="D27" s="492" t="s">
        <v>772</v>
      </c>
      <c r="E27" s="493"/>
      <c r="F27" s="493"/>
      <c r="G27" s="151" t="s">
        <v>35</v>
      </c>
      <c r="H27" s="45">
        <v>0.94399999999999995</v>
      </c>
      <c r="I27" s="72">
        <v>1</v>
      </c>
      <c r="J27" s="70">
        <v>1629</v>
      </c>
      <c r="K27" s="70">
        <v>1629</v>
      </c>
      <c r="L27" s="46">
        <v>0</v>
      </c>
      <c r="M27" s="40">
        <f t="shared" si="0"/>
        <v>1.5377759999999998</v>
      </c>
      <c r="N27" s="88">
        <f t="shared" si="1"/>
        <v>1.5</v>
      </c>
      <c r="R27" s="36">
        <v>1.54</v>
      </c>
    </row>
    <row r="28" spans="2:18" s="36" customFormat="1" ht="225" customHeight="1" thickBot="1" x14ac:dyDescent="1.1000000000000001">
      <c r="B28" s="67">
        <v>22</v>
      </c>
      <c r="C28" s="556"/>
      <c r="D28" s="492" t="s">
        <v>773</v>
      </c>
      <c r="E28" s="493"/>
      <c r="F28" s="493"/>
      <c r="G28" s="151" t="s">
        <v>35</v>
      </c>
      <c r="H28" s="45">
        <v>0.94399999999999995</v>
      </c>
      <c r="I28" s="72">
        <v>2</v>
      </c>
      <c r="J28" s="70">
        <v>2948</v>
      </c>
      <c r="K28" s="70">
        <v>2771</v>
      </c>
      <c r="L28" s="46">
        <v>0</v>
      </c>
      <c r="M28" s="40">
        <f t="shared" si="0"/>
        <v>2.6158239999999999</v>
      </c>
      <c r="N28" s="88">
        <f t="shared" si="1"/>
        <v>5.2</v>
      </c>
      <c r="R28" s="36">
        <v>5.2399999999999993</v>
      </c>
    </row>
    <row r="29" spans="2:18" s="36" customFormat="1" ht="225" customHeight="1" thickBot="1" x14ac:dyDescent="1.1000000000000001">
      <c r="B29" s="42">
        <v>23</v>
      </c>
      <c r="C29" s="555" t="s">
        <v>774</v>
      </c>
      <c r="D29" s="492" t="s">
        <v>191</v>
      </c>
      <c r="E29" s="493"/>
      <c r="F29" s="493"/>
      <c r="G29" s="151" t="s">
        <v>100</v>
      </c>
      <c r="H29" s="45">
        <v>2.19</v>
      </c>
      <c r="I29" s="69">
        <v>2</v>
      </c>
      <c r="J29" s="70">
        <v>5486</v>
      </c>
      <c r="K29" s="70">
        <v>5486</v>
      </c>
      <c r="L29" s="46">
        <v>0</v>
      </c>
      <c r="M29" s="40">
        <f t="shared" si="0"/>
        <v>12.014340000000001</v>
      </c>
      <c r="N29" s="88">
        <f t="shared" si="1"/>
        <v>24</v>
      </c>
      <c r="R29" s="36">
        <v>24.04</v>
      </c>
    </row>
    <row r="30" spans="2:18" s="36" customFormat="1" ht="225" customHeight="1" thickBot="1" x14ac:dyDescent="1.1000000000000001">
      <c r="B30" s="67">
        <v>24</v>
      </c>
      <c r="C30" s="556"/>
      <c r="D30" s="492" t="s">
        <v>688</v>
      </c>
      <c r="E30" s="493"/>
      <c r="F30" s="493"/>
      <c r="G30" s="151" t="s">
        <v>29</v>
      </c>
      <c r="H30" s="45">
        <v>1.284</v>
      </c>
      <c r="I30" s="72">
        <v>1</v>
      </c>
      <c r="J30" s="70">
        <v>1814</v>
      </c>
      <c r="K30" s="70">
        <v>1814</v>
      </c>
      <c r="L30" s="46">
        <v>0</v>
      </c>
      <c r="M30" s="40">
        <f t="shared" si="0"/>
        <v>2.3291759999999999</v>
      </c>
      <c r="N30" s="88">
        <f t="shared" si="1"/>
        <v>2.2999999999999998</v>
      </c>
      <c r="R30" s="36">
        <v>2.3299999999999996</v>
      </c>
    </row>
    <row r="31" spans="2:18" s="36" customFormat="1" ht="225" customHeight="1" thickBot="1" x14ac:dyDescent="1.1000000000000001">
      <c r="B31" s="67">
        <v>25</v>
      </c>
      <c r="C31" s="556"/>
      <c r="D31" s="492" t="s">
        <v>775</v>
      </c>
      <c r="E31" s="493"/>
      <c r="F31" s="493"/>
      <c r="G31" s="151" t="s">
        <v>97</v>
      </c>
      <c r="H31" s="45">
        <v>0.93400000000000005</v>
      </c>
      <c r="I31" s="72">
        <v>1</v>
      </c>
      <c r="J31" s="70">
        <v>1794</v>
      </c>
      <c r="K31" s="70">
        <v>1794</v>
      </c>
      <c r="L31" s="46">
        <v>0</v>
      </c>
      <c r="M31" s="40">
        <f t="shared" si="0"/>
        <v>1.6755960000000001</v>
      </c>
      <c r="N31" s="88">
        <f t="shared" si="1"/>
        <v>1.7</v>
      </c>
      <c r="R31" s="36">
        <v>1.68</v>
      </c>
    </row>
    <row r="32" spans="2:18" s="36" customFormat="1" ht="225" customHeight="1" thickBot="1" x14ac:dyDescent="1.1000000000000001">
      <c r="B32" s="42">
        <v>26</v>
      </c>
      <c r="C32" s="559"/>
      <c r="D32" s="492" t="s">
        <v>776</v>
      </c>
      <c r="E32" s="493"/>
      <c r="F32" s="493"/>
      <c r="G32" s="151" t="s">
        <v>97</v>
      </c>
      <c r="H32" s="45">
        <v>0.93400000000000005</v>
      </c>
      <c r="I32" s="72">
        <v>2</v>
      </c>
      <c r="J32" s="70">
        <v>3124</v>
      </c>
      <c r="K32" s="70">
        <v>2987</v>
      </c>
      <c r="L32" s="46">
        <v>0</v>
      </c>
      <c r="M32" s="40">
        <f t="shared" si="0"/>
        <v>2.7898580000000002</v>
      </c>
      <c r="N32" s="88">
        <f t="shared" si="1"/>
        <v>5.6</v>
      </c>
      <c r="R32" s="36">
        <v>5.5799999999999992</v>
      </c>
    </row>
    <row r="33" spans="2:18" s="36" customFormat="1" ht="225" customHeight="1" thickBot="1" x14ac:dyDescent="1.1000000000000001">
      <c r="B33" s="42">
        <v>27</v>
      </c>
      <c r="C33" s="555" t="s">
        <v>777</v>
      </c>
      <c r="D33" s="492" t="s">
        <v>778</v>
      </c>
      <c r="E33" s="493"/>
      <c r="F33" s="493"/>
      <c r="G33" s="151" t="s">
        <v>76</v>
      </c>
      <c r="H33" s="45">
        <v>1.22</v>
      </c>
      <c r="I33" s="69">
        <v>1</v>
      </c>
      <c r="J33" s="70">
        <v>5486</v>
      </c>
      <c r="K33" s="70">
        <v>5486</v>
      </c>
      <c r="L33" s="46">
        <v>0</v>
      </c>
      <c r="M33" s="40">
        <f t="shared" si="0"/>
        <v>6.69292</v>
      </c>
      <c r="N33" s="88">
        <f t="shared" si="1"/>
        <v>6.7</v>
      </c>
      <c r="R33" s="36">
        <v>6.7</v>
      </c>
    </row>
    <row r="34" spans="2:18" s="36" customFormat="1" ht="225" customHeight="1" thickBot="1" x14ac:dyDescent="1.1000000000000001">
      <c r="B34" s="67">
        <v>28</v>
      </c>
      <c r="C34" s="556"/>
      <c r="D34" s="492" t="s">
        <v>779</v>
      </c>
      <c r="E34" s="493"/>
      <c r="F34" s="493"/>
      <c r="G34" s="151" t="s">
        <v>76</v>
      </c>
      <c r="H34" s="45">
        <v>1.22</v>
      </c>
      <c r="I34" s="72">
        <v>1</v>
      </c>
      <c r="J34" s="70">
        <v>5486</v>
      </c>
      <c r="K34" s="70">
        <v>5486</v>
      </c>
      <c r="L34" s="46">
        <v>0</v>
      </c>
      <c r="M34" s="40">
        <f t="shared" si="0"/>
        <v>6.69292</v>
      </c>
      <c r="N34" s="88">
        <f t="shared" si="1"/>
        <v>6.7</v>
      </c>
      <c r="R34" s="36">
        <v>6.7</v>
      </c>
    </row>
    <row r="35" spans="2:18" s="36" customFormat="1" ht="225" customHeight="1" thickBot="1" x14ac:dyDescent="1.1000000000000001">
      <c r="B35" s="42">
        <v>29</v>
      </c>
      <c r="C35" s="556"/>
      <c r="D35" s="492" t="s">
        <v>780</v>
      </c>
      <c r="E35" s="493"/>
      <c r="F35" s="493"/>
      <c r="G35" s="151" t="s">
        <v>35</v>
      </c>
      <c r="H35" s="45">
        <v>0.94399999999999995</v>
      </c>
      <c r="I35" s="72">
        <v>1</v>
      </c>
      <c r="J35" s="70">
        <v>2330</v>
      </c>
      <c r="K35" s="70">
        <v>2199</v>
      </c>
      <c r="L35" s="46">
        <v>0</v>
      </c>
      <c r="M35" s="40">
        <f t="shared" si="0"/>
        <v>2.0758559999999999</v>
      </c>
      <c r="N35" s="88">
        <f t="shared" si="1"/>
        <v>2.1</v>
      </c>
      <c r="R35" s="36">
        <v>2.0799999999999996</v>
      </c>
    </row>
    <row r="36" spans="2:18" s="36" customFormat="1" ht="225" customHeight="1" thickBot="1" x14ac:dyDescent="1.1000000000000001">
      <c r="B36" s="67">
        <v>30</v>
      </c>
      <c r="C36" s="556"/>
      <c r="D36" s="492" t="s">
        <v>781</v>
      </c>
      <c r="E36" s="493"/>
      <c r="F36" s="493"/>
      <c r="G36" s="151" t="s">
        <v>35</v>
      </c>
      <c r="H36" s="45">
        <v>0.94399999999999995</v>
      </c>
      <c r="I36" s="72">
        <v>1</v>
      </c>
      <c r="J36" s="70">
        <v>2237</v>
      </c>
      <c r="K36" s="70">
        <v>2117</v>
      </c>
      <c r="L36" s="46">
        <v>0</v>
      </c>
      <c r="M36" s="40">
        <f t="shared" si="0"/>
        <v>1.9984479999999998</v>
      </c>
      <c r="N36" s="88">
        <f t="shared" si="1"/>
        <v>2</v>
      </c>
      <c r="R36" s="36">
        <v>2</v>
      </c>
    </row>
    <row r="37" spans="2:18" s="36" customFormat="1" ht="225" customHeight="1" thickBot="1" x14ac:dyDescent="1.1000000000000001">
      <c r="B37" s="67">
        <v>31</v>
      </c>
      <c r="C37" s="559"/>
      <c r="D37" s="492" t="s">
        <v>782</v>
      </c>
      <c r="E37" s="493"/>
      <c r="F37" s="493"/>
      <c r="G37" s="151" t="s">
        <v>35</v>
      </c>
      <c r="H37" s="45">
        <v>0.94399999999999995</v>
      </c>
      <c r="I37" s="72">
        <v>1</v>
      </c>
      <c r="J37" s="70">
        <v>2535</v>
      </c>
      <c r="K37" s="70">
        <v>2380</v>
      </c>
      <c r="L37" s="46">
        <v>0</v>
      </c>
      <c r="M37" s="40">
        <f t="shared" si="0"/>
        <v>2.2467199999999998</v>
      </c>
      <c r="N37" s="88">
        <f t="shared" si="1"/>
        <v>2.2000000000000002</v>
      </c>
      <c r="R37" s="36">
        <v>2.25</v>
      </c>
    </row>
    <row r="38" spans="2:18" s="36" customFormat="1" ht="225" customHeight="1" thickBot="1" x14ac:dyDescent="1.1000000000000001">
      <c r="B38" s="42">
        <v>32</v>
      </c>
      <c r="C38" s="555" t="s">
        <v>783</v>
      </c>
      <c r="D38" s="492" t="s">
        <v>784</v>
      </c>
      <c r="E38" s="493"/>
      <c r="F38" s="493"/>
      <c r="G38" s="151" t="s">
        <v>76</v>
      </c>
      <c r="H38" s="45">
        <v>1.22</v>
      </c>
      <c r="I38" s="69">
        <v>1</v>
      </c>
      <c r="J38" s="70">
        <v>5486</v>
      </c>
      <c r="K38" s="70">
        <v>5486</v>
      </c>
      <c r="L38" s="46">
        <v>0</v>
      </c>
      <c r="M38" s="40">
        <f t="shared" si="0"/>
        <v>6.69292</v>
      </c>
      <c r="N38" s="88">
        <f t="shared" si="1"/>
        <v>6.7</v>
      </c>
      <c r="R38" s="36">
        <v>6.7</v>
      </c>
    </row>
    <row r="39" spans="2:18" s="36" customFormat="1" ht="225" customHeight="1" thickBot="1" x14ac:dyDescent="1.1000000000000001">
      <c r="B39" s="67">
        <v>33</v>
      </c>
      <c r="C39" s="556"/>
      <c r="D39" s="492" t="s">
        <v>785</v>
      </c>
      <c r="E39" s="493"/>
      <c r="F39" s="493"/>
      <c r="G39" s="151" t="s">
        <v>76</v>
      </c>
      <c r="H39" s="45">
        <v>1.22</v>
      </c>
      <c r="I39" s="72">
        <v>1</v>
      </c>
      <c r="J39" s="70">
        <v>5486</v>
      </c>
      <c r="K39" s="70">
        <v>5486</v>
      </c>
      <c r="L39" s="46">
        <v>0</v>
      </c>
      <c r="M39" s="40">
        <f t="shared" si="0"/>
        <v>6.69292</v>
      </c>
      <c r="N39" s="88">
        <f t="shared" si="1"/>
        <v>6.7</v>
      </c>
      <c r="R39" s="36">
        <v>6.7</v>
      </c>
    </row>
    <row r="40" spans="2:18" s="36" customFormat="1" ht="225" customHeight="1" thickBot="1" x14ac:dyDescent="1.1000000000000001">
      <c r="B40" s="67">
        <v>34</v>
      </c>
      <c r="C40" s="556"/>
      <c r="D40" s="492" t="s">
        <v>786</v>
      </c>
      <c r="E40" s="493"/>
      <c r="F40" s="493"/>
      <c r="G40" s="151" t="s">
        <v>35</v>
      </c>
      <c r="H40" s="45">
        <v>0.94399999999999995</v>
      </c>
      <c r="I40" s="72">
        <v>1</v>
      </c>
      <c r="J40" s="70">
        <v>1629</v>
      </c>
      <c r="K40" s="70">
        <v>1629</v>
      </c>
      <c r="L40" s="46">
        <v>0</v>
      </c>
      <c r="M40" s="40">
        <f t="shared" si="0"/>
        <v>1.5377759999999998</v>
      </c>
      <c r="N40" s="88">
        <f t="shared" si="1"/>
        <v>1.5</v>
      </c>
      <c r="R40" s="36">
        <v>1.54</v>
      </c>
    </row>
    <row r="41" spans="2:18" s="36" customFormat="1" ht="225" customHeight="1" thickBot="1" x14ac:dyDescent="1.1000000000000001">
      <c r="B41" s="42">
        <v>35</v>
      </c>
      <c r="C41" s="556"/>
      <c r="D41" s="492" t="s">
        <v>787</v>
      </c>
      <c r="E41" s="493"/>
      <c r="F41" s="493"/>
      <c r="G41" s="151" t="s">
        <v>35</v>
      </c>
      <c r="H41" s="45">
        <v>0.94399999999999995</v>
      </c>
      <c r="I41" s="72">
        <v>2</v>
      </c>
      <c r="J41" s="70">
        <v>2948</v>
      </c>
      <c r="K41" s="70">
        <v>2771</v>
      </c>
      <c r="L41" s="46">
        <v>0</v>
      </c>
      <c r="M41" s="40">
        <f t="shared" si="0"/>
        <v>2.6158239999999999</v>
      </c>
      <c r="N41" s="88">
        <f t="shared" si="1"/>
        <v>5.2</v>
      </c>
      <c r="R41" s="36">
        <v>5.2399999999999993</v>
      </c>
    </row>
    <row r="42" spans="2:18" s="36" customFormat="1" ht="225" customHeight="1" thickBot="1" x14ac:dyDescent="1.1000000000000001">
      <c r="B42" s="67">
        <v>36</v>
      </c>
      <c r="C42" s="555" t="s">
        <v>788</v>
      </c>
      <c r="D42" s="492" t="s">
        <v>766</v>
      </c>
      <c r="E42" s="493"/>
      <c r="F42" s="493"/>
      <c r="G42" s="151" t="s">
        <v>76</v>
      </c>
      <c r="H42" s="45">
        <v>1.22</v>
      </c>
      <c r="I42" s="69">
        <v>1</v>
      </c>
      <c r="J42" s="70">
        <v>4586</v>
      </c>
      <c r="K42" s="70">
        <v>4586</v>
      </c>
      <c r="L42" s="46">
        <v>0</v>
      </c>
      <c r="M42" s="40">
        <f t="shared" si="0"/>
        <v>5.5949200000000001</v>
      </c>
      <c r="N42" s="88">
        <f t="shared" si="1"/>
        <v>5.6</v>
      </c>
      <c r="R42" s="36">
        <v>5.6</v>
      </c>
    </row>
    <row r="43" spans="2:18" s="36" customFormat="1" ht="225" customHeight="1" thickBot="1" x14ac:dyDescent="1.1000000000000001">
      <c r="B43" s="67">
        <v>37</v>
      </c>
      <c r="C43" s="556"/>
      <c r="D43" s="492" t="s">
        <v>767</v>
      </c>
      <c r="E43" s="493"/>
      <c r="F43" s="493"/>
      <c r="G43" s="151" t="s">
        <v>76</v>
      </c>
      <c r="H43" s="45">
        <v>1.22</v>
      </c>
      <c r="I43" s="72">
        <v>1</v>
      </c>
      <c r="J43" s="70">
        <v>4586</v>
      </c>
      <c r="K43" s="70">
        <v>4586</v>
      </c>
      <c r="L43" s="46">
        <v>0</v>
      </c>
      <c r="M43" s="40">
        <f t="shared" si="0"/>
        <v>5.5949200000000001</v>
      </c>
      <c r="N43" s="88">
        <f t="shared" si="1"/>
        <v>5.6</v>
      </c>
      <c r="R43" s="36">
        <v>5.6</v>
      </c>
    </row>
    <row r="44" spans="2:18" s="36" customFormat="1" ht="225" customHeight="1" thickBot="1" x14ac:dyDescent="1.1000000000000001">
      <c r="B44" s="42">
        <v>38</v>
      </c>
      <c r="C44" s="556"/>
      <c r="D44" s="492" t="s">
        <v>789</v>
      </c>
      <c r="E44" s="493"/>
      <c r="F44" s="493"/>
      <c r="G44" s="151" t="s">
        <v>35</v>
      </c>
      <c r="H44" s="45">
        <v>0.94399999999999995</v>
      </c>
      <c r="I44" s="72">
        <v>1</v>
      </c>
      <c r="J44" s="70">
        <v>2330</v>
      </c>
      <c r="K44" s="70">
        <v>2199</v>
      </c>
      <c r="L44" s="46">
        <v>0</v>
      </c>
      <c r="M44" s="40">
        <f t="shared" si="0"/>
        <v>2.0758559999999999</v>
      </c>
      <c r="N44" s="88">
        <f t="shared" si="1"/>
        <v>2.1</v>
      </c>
      <c r="R44" s="36">
        <v>2.0799999999999996</v>
      </c>
    </row>
    <row r="45" spans="2:18" s="36" customFormat="1" ht="225" customHeight="1" thickBot="1" x14ac:dyDescent="1.1000000000000001">
      <c r="B45" s="67">
        <v>39</v>
      </c>
      <c r="C45" s="556"/>
      <c r="D45" s="492" t="s">
        <v>790</v>
      </c>
      <c r="E45" s="493"/>
      <c r="F45" s="493"/>
      <c r="G45" s="151" t="s">
        <v>35</v>
      </c>
      <c r="H45" s="45">
        <v>0.94399999999999995</v>
      </c>
      <c r="I45" s="72">
        <v>1</v>
      </c>
      <c r="J45" s="70">
        <v>2212</v>
      </c>
      <c r="K45" s="70">
        <v>2095</v>
      </c>
      <c r="L45" s="46">
        <v>0</v>
      </c>
      <c r="M45" s="40">
        <f t="shared" si="0"/>
        <v>1.9776799999999999</v>
      </c>
      <c r="N45" s="88">
        <f t="shared" si="1"/>
        <v>2</v>
      </c>
      <c r="R45" s="36">
        <v>1.98</v>
      </c>
    </row>
    <row r="46" spans="2:18" s="36" customFormat="1" ht="225" customHeight="1" thickBot="1" x14ac:dyDescent="1.1000000000000001">
      <c r="B46" s="67">
        <v>40</v>
      </c>
      <c r="C46" s="559"/>
      <c r="D46" s="492" t="s">
        <v>791</v>
      </c>
      <c r="E46" s="493"/>
      <c r="F46" s="493"/>
      <c r="G46" s="151" t="s">
        <v>35</v>
      </c>
      <c r="H46" s="45">
        <v>0.94399999999999995</v>
      </c>
      <c r="I46" s="72">
        <v>1</v>
      </c>
      <c r="J46" s="70">
        <v>2237</v>
      </c>
      <c r="K46" s="70">
        <v>2117</v>
      </c>
      <c r="L46" s="46">
        <v>0</v>
      </c>
      <c r="M46" s="40">
        <f t="shared" si="0"/>
        <v>1.9984479999999998</v>
      </c>
      <c r="N46" s="88">
        <f t="shared" si="1"/>
        <v>2</v>
      </c>
      <c r="R46" s="36">
        <v>2</v>
      </c>
    </row>
    <row r="47" spans="2:18" s="36" customFormat="1" ht="225" customHeight="1" thickBot="1" x14ac:dyDescent="1.1000000000000001">
      <c r="B47" s="42">
        <v>41</v>
      </c>
      <c r="C47" s="492" t="s">
        <v>792</v>
      </c>
      <c r="D47" s="493"/>
      <c r="E47" s="493"/>
      <c r="F47" s="494"/>
      <c r="G47" s="151" t="s">
        <v>76</v>
      </c>
      <c r="H47" s="45">
        <v>1.22</v>
      </c>
      <c r="I47" s="72">
        <v>8</v>
      </c>
      <c r="J47" s="70">
        <v>3400</v>
      </c>
      <c r="K47" s="70">
        <v>3400</v>
      </c>
      <c r="L47" s="46">
        <v>0</v>
      </c>
      <c r="M47" s="40">
        <f t="shared" si="0"/>
        <v>4.1479999999999997</v>
      </c>
      <c r="N47" s="88">
        <f t="shared" si="1"/>
        <v>33.200000000000003</v>
      </c>
      <c r="R47" s="36">
        <v>33.199999999999996</v>
      </c>
    </row>
    <row r="48" spans="2:18" s="96" customFormat="1" ht="225" customHeight="1" thickBot="1" x14ac:dyDescent="1.3">
      <c r="B48" s="67">
        <v>42</v>
      </c>
      <c r="C48" s="488" t="s">
        <v>462</v>
      </c>
      <c r="D48" s="489"/>
      <c r="E48" s="489"/>
      <c r="F48" s="490"/>
      <c r="G48" s="149" t="s">
        <v>76</v>
      </c>
      <c r="H48" s="102">
        <v>1.22</v>
      </c>
      <c r="I48" s="101">
        <v>3</v>
      </c>
      <c r="J48" s="100">
        <v>3908</v>
      </c>
      <c r="K48" s="100">
        <v>3845</v>
      </c>
      <c r="L48" s="46">
        <v>0</v>
      </c>
      <c r="M48" s="40">
        <f t="shared" si="0"/>
        <v>4.6909000000000001</v>
      </c>
      <c r="N48" s="88">
        <f t="shared" si="1"/>
        <v>14.1</v>
      </c>
      <c r="R48" s="36">
        <v>14.100000000000001</v>
      </c>
    </row>
    <row r="49" spans="2:18" s="96" customFormat="1" ht="225" customHeight="1" thickBot="1" x14ac:dyDescent="1.3">
      <c r="B49" s="67">
        <v>43</v>
      </c>
      <c r="C49" s="488" t="s">
        <v>793</v>
      </c>
      <c r="D49" s="489"/>
      <c r="E49" s="489"/>
      <c r="F49" s="490"/>
      <c r="G49" s="149" t="s">
        <v>76</v>
      </c>
      <c r="H49" s="102">
        <v>1.22</v>
      </c>
      <c r="I49" s="101">
        <v>1</v>
      </c>
      <c r="J49" s="100">
        <v>3365</v>
      </c>
      <c r="K49" s="100">
        <v>3305</v>
      </c>
      <c r="L49" s="46">
        <v>0</v>
      </c>
      <c r="M49" s="40">
        <f t="shared" si="0"/>
        <v>4.0320999999999998</v>
      </c>
      <c r="N49" s="88">
        <f t="shared" si="1"/>
        <v>4</v>
      </c>
      <c r="R49" s="36">
        <v>3.9899999999999998</v>
      </c>
    </row>
    <row r="50" spans="2:18" s="96" customFormat="1" ht="225" customHeight="1" thickBot="1" x14ac:dyDescent="1.3">
      <c r="B50" s="42">
        <v>44</v>
      </c>
      <c r="C50" s="488" t="s">
        <v>487</v>
      </c>
      <c r="D50" s="489"/>
      <c r="E50" s="489"/>
      <c r="F50" s="490"/>
      <c r="G50" s="149" t="s">
        <v>76</v>
      </c>
      <c r="H50" s="102">
        <v>1.22</v>
      </c>
      <c r="I50" s="106">
        <v>1</v>
      </c>
      <c r="J50" s="100">
        <v>3659</v>
      </c>
      <c r="K50" s="100">
        <v>3595</v>
      </c>
      <c r="L50" s="46">
        <v>0</v>
      </c>
      <c r="M50" s="40">
        <f t="shared" si="0"/>
        <v>4.3858999999999995</v>
      </c>
      <c r="N50" s="88">
        <f t="shared" si="1"/>
        <v>4.4000000000000004</v>
      </c>
      <c r="R50" s="36">
        <v>4.3599999999999994</v>
      </c>
    </row>
    <row r="51" spans="2:18" s="50" customFormat="1" ht="219.75" customHeight="1" thickBot="1" x14ac:dyDescent="1.1000000000000001">
      <c r="B51" s="458" t="s">
        <v>30</v>
      </c>
      <c r="C51" s="459"/>
      <c r="D51" s="459"/>
      <c r="E51" s="459"/>
      <c r="F51" s="459"/>
      <c r="G51" s="459"/>
      <c r="H51" s="459"/>
      <c r="I51" s="459"/>
      <c r="J51" s="459"/>
      <c r="K51" s="459"/>
      <c r="L51" s="459"/>
      <c r="M51" s="460"/>
      <c r="N51" s="95">
        <f>SUM(N7:N50)</f>
        <v>252.09999999999991</v>
      </c>
    </row>
    <row r="52" spans="2:18" s="50" customFormat="1" ht="232.5" customHeight="1" thickBot="1" x14ac:dyDescent="1.1000000000000001">
      <c r="B52" s="513" t="s">
        <v>53</v>
      </c>
      <c r="C52" s="513"/>
      <c r="D52" s="513"/>
      <c r="E52" s="513"/>
      <c r="F52" s="513"/>
      <c r="G52" s="513"/>
      <c r="H52" s="513"/>
      <c r="I52" s="513"/>
      <c r="J52" s="513"/>
      <c r="K52" s="513"/>
      <c r="L52" s="513"/>
      <c r="M52" s="513"/>
      <c r="N52" s="88">
        <f>N51*2</f>
        <v>504.19999999999982</v>
      </c>
    </row>
    <row r="53" spans="2:18" s="51" customFormat="1" ht="58.5" customHeight="1" x14ac:dyDescent="1.1000000000000001">
      <c r="B53" s="577"/>
      <c r="C53" s="578"/>
      <c r="D53" s="578"/>
      <c r="E53" s="578"/>
      <c r="F53" s="578"/>
      <c r="G53" s="578"/>
      <c r="H53" s="578"/>
      <c r="I53" s="578"/>
      <c r="J53" s="578"/>
      <c r="K53" s="578"/>
      <c r="L53" s="578"/>
      <c r="M53" s="578"/>
      <c r="N53" s="579"/>
    </row>
    <row r="54" spans="2:18" s="51" customFormat="1" ht="43.5" customHeight="1" thickBot="1" x14ac:dyDescent="1.1499999999999999">
      <c r="B54" s="580"/>
      <c r="C54" s="581"/>
      <c r="D54" s="581"/>
      <c r="E54" s="581"/>
      <c r="F54" s="581"/>
      <c r="G54" s="581"/>
      <c r="H54" s="581"/>
      <c r="I54" s="581"/>
      <c r="J54" s="581"/>
      <c r="K54" s="581"/>
      <c r="L54" s="581"/>
      <c r="M54" s="581"/>
      <c r="N54" s="582"/>
    </row>
    <row r="55" spans="2:18" s="150" customFormat="1" ht="174.95" customHeight="1" x14ac:dyDescent="0.25">
      <c r="B55" s="422" t="s">
        <v>320</v>
      </c>
      <c r="C55" s="422"/>
      <c r="D55" s="422"/>
      <c r="E55" s="422"/>
      <c r="F55" s="422"/>
      <c r="G55" s="422"/>
      <c r="H55" s="422"/>
      <c r="I55" s="422" t="s">
        <v>319</v>
      </c>
      <c r="J55" s="422"/>
      <c r="K55" s="422"/>
      <c r="L55" s="422"/>
      <c r="M55" s="422"/>
      <c r="N55" s="422"/>
    </row>
    <row r="56" spans="2:18" s="51" customFormat="1" ht="409.5" customHeight="1" thickBot="1" x14ac:dyDescent="1.1499999999999999">
      <c r="B56" s="423"/>
      <c r="C56" s="423"/>
      <c r="D56" s="423"/>
      <c r="E56" s="423"/>
      <c r="F56" s="423"/>
      <c r="G56" s="423"/>
      <c r="H56" s="423"/>
      <c r="I56" s="423"/>
      <c r="J56" s="423"/>
      <c r="K56" s="423"/>
      <c r="L56" s="423"/>
      <c r="M56" s="423"/>
      <c r="N56" s="423"/>
    </row>
    <row r="57" spans="2:18" s="58" customFormat="1" ht="174.95" customHeight="1" thickBot="1" x14ac:dyDescent="1.1499999999999999">
      <c r="B57" s="53" t="s">
        <v>45</v>
      </c>
      <c r="C57" s="54"/>
      <c r="D57" s="54"/>
      <c r="E57" s="54"/>
      <c r="F57" s="54"/>
      <c r="G57" s="54"/>
      <c r="H57" s="54"/>
      <c r="I57" s="54"/>
      <c r="J57" s="54"/>
      <c r="K57" s="54"/>
      <c r="L57" s="54"/>
      <c r="M57" s="54"/>
      <c r="N57" s="55"/>
      <c r="O57" s="56"/>
      <c r="P57" s="68"/>
      <c r="Q57" s="35"/>
      <c r="R57" s="35"/>
    </row>
    <row r="58" spans="2:18" s="51" customFormat="1" ht="174.95" customHeight="1" x14ac:dyDescent="1.1000000000000001"/>
  </sheetData>
  <mergeCells count="64">
    <mergeCell ref="B53:N54"/>
    <mergeCell ref="B55:H56"/>
    <mergeCell ref="I55:N56"/>
    <mergeCell ref="B52:M52"/>
    <mergeCell ref="D46:F46"/>
    <mergeCell ref="C47:F47"/>
    <mergeCell ref="C48:F48"/>
    <mergeCell ref="C49:F49"/>
    <mergeCell ref="C50:F50"/>
    <mergeCell ref="B51:M51"/>
    <mergeCell ref="C42:C46"/>
    <mergeCell ref="D42:F42"/>
    <mergeCell ref="D43:F43"/>
    <mergeCell ref="D44:F44"/>
    <mergeCell ref="D45:F45"/>
    <mergeCell ref="C38:C41"/>
    <mergeCell ref="D38:F38"/>
    <mergeCell ref="D39:F39"/>
    <mergeCell ref="D40:F40"/>
    <mergeCell ref="D41:F41"/>
    <mergeCell ref="C33:C37"/>
    <mergeCell ref="D33:F33"/>
    <mergeCell ref="D34:F34"/>
    <mergeCell ref="D35:F35"/>
    <mergeCell ref="D36:F36"/>
    <mergeCell ref="D37:F37"/>
    <mergeCell ref="C25:C28"/>
    <mergeCell ref="D25:F25"/>
    <mergeCell ref="D26:F26"/>
    <mergeCell ref="D27:F27"/>
    <mergeCell ref="D28:F28"/>
    <mergeCell ref="C29:C32"/>
    <mergeCell ref="D29:F29"/>
    <mergeCell ref="D30:F30"/>
    <mergeCell ref="D31:F31"/>
    <mergeCell ref="D32:F32"/>
    <mergeCell ref="C20:C24"/>
    <mergeCell ref="D20:F20"/>
    <mergeCell ref="D21:F21"/>
    <mergeCell ref="D22:F22"/>
    <mergeCell ref="D23:F23"/>
    <mergeCell ref="D24:F24"/>
    <mergeCell ref="C15:C19"/>
    <mergeCell ref="D15:F15"/>
    <mergeCell ref="D16:F16"/>
    <mergeCell ref="D17:F17"/>
    <mergeCell ref="D18:F18"/>
    <mergeCell ref="D19:F19"/>
    <mergeCell ref="C7:C10"/>
    <mergeCell ref="D7:F7"/>
    <mergeCell ref="D8:F8"/>
    <mergeCell ref="D9:F9"/>
    <mergeCell ref="D10:F10"/>
    <mergeCell ref="C11:C14"/>
    <mergeCell ref="D11:F11"/>
    <mergeCell ref="D12:F12"/>
    <mergeCell ref="D13:F13"/>
    <mergeCell ref="D14:F14"/>
    <mergeCell ref="C6:G6"/>
    <mergeCell ref="B2:F3"/>
    <mergeCell ref="G2:K3"/>
    <mergeCell ref="L2:N3"/>
    <mergeCell ref="B4:N4"/>
    <mergeCell ref="B5:N5"/>
  </mergeCells>
  <printOptions horizontalCentered="1"/>
  <pageMargins left="0.25" right="0.25" top="1" bottom="1" header="0.5" footer="0.255"/>
  <pageSetup paperSize="9" scale="10" orientation="portrait" r:id="rId1"/>
  <drawing r:id="rId2"/>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theme="9" tint="-0.499984740745262"/>
    <pageSetUpPr fitToPage="1"/>
  </sheetPr>
  <dimension ref="B1:M35"/>
  <sheetViews>
    <sheetView rightToLeft="1" view="pageBreakPreview" topLeftCell="A4" zoomScale="85" zoomScaleNormal="85" zoomScaleSheetLayoutView="85" workbookViewId="0">
      <selection activeCell="J11" sqref="J11:M13"/>
    </sheetView>
  </sheetViews>
  <sheetFormatPr defaultRowHeight="15" x14ac:dyDescent="0.25"/>
  <cols>
    <col min="1" max="1" width="4.85546875" customWidth="1"/>
    <col min="4" max="4" width="11.85546875" customWidth="1"/>
    <col min="5" max="5" width="24" customWidth="1"/>
    <col min="7" max="7" width="20.140625" customWidth="1"/>
    <col min="8" max="8" width="18.7109375" customWidth="1"/>
    <col min="9" max="9" width="16.285156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743</v>
      </c>
      <c r="G11" s="323"/>
      <c r="H11" s="323"/>
      <c r="I11" s="324"/>
      <c r="J11" s="322" t="s">
        <v>751</v>
      </c>
      <c r="K11" s="323"/>
      <c r="L11" s="323"/>
      <c r="M11" s="324"/>
    </row>
    <row r="12" spans="2:13" ht="15.75" customHeight="1" x14ac:dyDescent="0.25">
      <c r="B12" s="325"/>
      <c r="C12" s="326"/>
      <c r="D12" s="326"/>
      <c r="E12" s="327"/>
      <c r="F12" s="325"/>
      <c r="G12" s="326"/>
      <c r="H12" s="326"/>
      <c r="I12" s="327"/>
      <c r="J12" s="325"/>
      <c r="K12" s="326"/>
      <c r="L12" s="326"/>
      <c r="M12" s="327"/>
    </row>
    <row r="13" spans="2:13" ht="25.5" customHeight="1" thickBot="1" x14ac:dyDescent="0.3">
      <c r="B13" s="328"/>
      <c r="C13" s="329"/>
      <c r="D13" s="329"/>
      <c r="E13" s="330"/>
      <c r="F13" s="328"/>
      <c r="G13" s="329"/>
      <c r="H13" s="329"/>
      <c r="I13" s="330"/>
      <c r="J13" s="328"/>
      <c r="K13" s="329"/>
      <c r="L13" s="329"/>
      <c r="M13" s="330"/>
    </row>
    <row r="14" spans="2:13" ht="15" customHeight="1" x14ac:dyDescent="0.25">
      <c r="B14" s="322" t="s">
        <v>6</v>
      </c>
      <c r="C14" s="323"/>
      <c r="D14" s="323"/>
      <c r="E14" s="324"/>
      <c r="F14" s="322" t="s">
        <v>7</v>
      </c>
      <c r="G14" s="323"/>
      <c r="H14" s="323"/>
      <c r="I14" s="324"/>
      <c r="J14" s="322" t="s">
        <v>752</v>
      </c>
      <c r="K14" s="323"/>
      <c r="L14" s="323"/>
      <c r="M14" s="324"/>
    </row>
    <row r="15" spans="2:13" ht="15" customHeight="1" x14ac:dyDescent="0.25">
      <c r="B15" s="325"/>
      <c r="C15" s="326"/>
      <c r="D15" s="326"/>
      <c r="E15" s="327"/>
      <c r="F15" s="325"/>
      <c r="G15" s="326"/>
      <c r="H15" s="326"/>
      <c r="I15" s="327"/>
      <c r="J15" s="325"/>
      <c r="K15" s="326"/>
      <c r="L15" s="326"/>
      <c r="M15" s="327"/>
    </row>
    <row r="16" spans="2:13" ht="19.5" customHeight="1" thickBot="1" x14ac:dyDescent="0.3">
      <c r="B16" s="328"/>
      <c r="C16" s="329"/>
      <c r="D16" s="329"/>
      <c r="E16" s="330"/>
      <c r="F16" s="328"/>
      <c r="G16" s="329"/>
      <c r="H16" s="329"/>
      <c r="I16" s="330"/>
      <c r="J16" s="328"/>
      <c r="K16" s="329"/>
      <c r="L16" s="329"/>
      <c r="M16" s="330"/>
    </row>
    <row r="17" spans="2:13" ht="15" customHeight="1" x14ac:dyDescent="0.25">
      <c r="B17" s="287" t="s">
        <v>63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746</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52.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65</v>
      </c>
      <c r="F28" s="316"/>
      <c r="G28" s="316"/>
      <c r="H28" s="313"/>
      <c r="I28" s="318" t="s">
        <v>744</v>
      </c>
      <c r="J28" s="319"/>
      <c r="K28" s="312" t="s">
        <v>16</v>
      </c>
      <c r="L28" s="316"/>
      <c r="M28" s="313"/>
    </row>
    <row r="29" spans="2:13" ht="49.5" customHeight="1" thickBot="1" x14ac:dyDescent="0.3">
      <c r="B29" s="311"/>
      <c r="C29" s="314"/>
      <c r="D29" s="315"/>
      <c r="E29" s="314"/>
      <c r="F29" s="317"/>
      <c r="G29" s="317"/>
      <c r="H29" s="315"/>
      <c r="I29" s="320"/>
      <c r="J29" s="321"/>
      <c r="K29" s="314"/>
      <c r="L29" s="317"/>
      <c r="M29" s="315"/>
    </row>
    <row r="30" spans="2:13" ht="36" customHeight="1" thickBot="1" x14ac:dyDescent="0.3">
      <c r="B30" s="284"/>
      <c r="C30" s="285"/>
      <c r="D30" s="285"/>
      <c r="E30" s="285"/>
      <c r="F30" s="285"/>
      <c r="G30" s="285"/>
      <c r="H30" s="285"/>
      <c r="I30" s="285"/>
      <c r="J30" s="285"/>
      <c r="K30" s="285"/>
      <c r="L30" s="285"/>
      <c r="M30" s="286"/>
    </row>
    <row r="31" spans="2:13" ht="18.75" customHeight="1" x14ac:dyDescent="0.25">
      <c r="B31" s="272" t="s">
        <v>17</v>
      </c>
      <c r="C31" s="273"/>
      <c r="D31" s="273"/>
      <c r="E31" s="274"/>
      <c r="F31" s="272" t="s">
        <v>18</v>
      </c>
      <c r="G31" s="273"/>
      <c r="H31" s="273"/>
      <c r="I31" s="274"/>
      <c r="J31" s="272" t="s">
        <v>19</v>
      </c>
      <c r="K31" s="273"/>
      <c r="L31" s="273"/>
      <c r="M31" s="274"/>
    </row>
    <row r="32" spans="2:13" ht="29.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18" customFormat="1" ht="22.5" customHeight="1" thickBot="1" x14ac:dyDescent="0.3">
      <c r="B35" s="269" t="s">
        <v>61</v>
      </c>
      <c r="C35" s="270"/>
      <c r="D35" s="270"/>
      <c r="E35" s="270"/>
      <c r="F35" s="270"/>
      <c r="G35" s="270"/>
      <c r="H35" s="270"/>
      <c r="I35" s="270"/>
      <c r="J35" s="270"/>
      <c r="K35" s="270"/>
      <c r="L35" s="270"/>
      <c r="M35" s="271"/>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25" top="0.75" bottom="0.75" header="0.3" footer="0.3"/>
  <pageSetup paperSize="9" scale="56" orientation="portrait" r:id="rId1"/>
  <colBreaks count="1" manualBreakCount="1">
    <brk id="13" max="1048575" man="1"/>
  </colBreaks>
  <drawing r:id="rId2"/>
  <legacyDrawing r:id="rId3"/>
  <oleObjects>
    <mc:AlternateContent xmlns:mc="http://schemas.openxmlformats.org/markup-compatibility/2006">
      <mc:Choice Requires="x14">
        <oleObject progId="PBrush" shapeId="903174" r:id="rId4">
          <objectPr defaultSize="0" autoPict="0" r:id="rId5">
            <anchor moveWithCells="1" sizeWithCells="1">
              <from>
                <xdr:col>1</xdr:col>
                <xdr:colOff>95250</xdr:colOff>
                <xdr:row>3</xdr:row>
                <xdr:rowOff>85725</xdr:rowOff>
              </from>
              <to>
                <xdr:col>2</xdr:col>
                <xdr:colOff>447675</xdr:colOff>
                <xdr:row>7</xdr:row>
                <xdr:rowOff>9525</xdr:rowOff>
              </to>
            </anchor>
          </objectPr>
        </oleObject>
      </mc:Choice>
      <mc:Fallback>
        <oleObject progId="PBrush" shapeId="903174" r:id="rId4"/>
      </mc:Fallback>
    </mc:AlternateContent>
  </oleObjects>
  <mc:AlternateContent xmlns:mc="http://schemas.openxmlformats.org/markup-compatibility/2006">
    <mc:Choice Requires="x14">
      <controls>
        <mc:AlternateContent xmlns:mc="http://schemas.openxmlformats.org/markup-compatibility/2006">
          <mc:Choice Requires="x14">
            <control shapeId="903169" r:id="rId6" name="Check Box 1">
              <controlPr defaultSize="0" autoFill="0" autoLine="0" autoPict="0">
                <anchor moveWithCells="1">
                  <from>
                    <xdr:col>3</xdr:col>
                    <xdr:colOff>381000</xdr:colOff>
                    <xdr:row>35</xdr:row>
                    <xdr:rowOff>0</xdr:rowOff>
                  </from>
                  <to>
                    <xdr:col>4</xdr:col>
                    <xdr:colOff>419100</xdr:colOff>
                    <xdr:row>36</xdr:row>
                    <xdr:rowOff>38100</xdr:rowOff>
                  </to>
                </anchor>
              </controlPr>
            </control>
          </mc:Choice>
        </mc:AlternateContent>
        <mc:AlternateContent xmlns:mc="http://schemas.openxmlformats.org/markup-compatibility/2006">
          <mc:Choice Requires="x14">
            <control shapeId="903170" r:id="rId7" name="Check Box 2">
              <controlPr defaultSize="0" autoFill="0" autoLine="0" autoPict="0">
                <anchor moveWithCells="1">
                  <from>
                    <xdr:col>6</xdr:col>
                    <xdr:colOff>180975</xdr:colOff>
                    <xdr:row>35</xdr:row>
                    <xdr:rowOff>0</xdr:rowOff>
                  </from>
                  <to>
                    <xdr:col>6</xdr:col>
                    <xdr:colOff>1009650</xdr:colOff>
                    <xdr:row>36</xdr:row>
                    <xdr:rowOff>9525</xdr:rowOff>
                  </to>
                </anchor>
              </controlPr>
            </control>
          </mc:Choice>
        </mc:AlternateContent>
        <mc:AlternateContent xmlns:mc="http://schemas.openxmlformats.org/markup-compatibility/2006">
          <mc:Choice Requires="x14">
            <control shapeId="903171"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903172" r:id="rId9" name="Check Box 4">
              <controlPr defaultSize="0" autoFill="0" autoLine="0" autoPict="0">
                <anchor moveWithCells="1">
                  <from>
                    <xdr:col>10</xdr:col>
                    <xdr:colOff>381000</xdr:colOff>
                    <xdr:row>35</xdr:row>
                    <xdr:rowOff>0</xdr:rowOff>
                  </from>
                  <to>
                    <xdr:col>11</xdr:col>
                    <xdr:colOff>609600</xdr:colOff>
                    <xdr:row>36</xdr:row>
                    <xdr:rowOff>38100</xdr:rowOff>
                  </to>
                </anchor>
              </controlPr>
            </control>
          </mc:Choice>
        </mc:AlternateContent>
        <mc:AlternateContent xmlns:mc="http://schemas.openxmlformats.org/markup-compatibility/2006">
          <mc:Choice Requires="x14">
            <control shapeId="903173" r:id="rId10" name="Check Box 5">
              <controlPr defaultSize="0" autoFill="0" autoLine="0" autoPict="0">
                <anchor moveWithCells="1">
                  <from>
                    <xdr:col>11</xdr:col>
                    <xdr:colOff>552450</xdr:colOff>
                    <xdr:row>35</xdr:row>
                    <xdr:rowOff>0</xdr:rowOff>
                  </from>
                  <to>
                    <xdr:col>12</xdr:col>
                    <xdr:colOff>628650</xdr:colOff>
                    <xdr:row>36</xdr:row>
                    <xdr:rowOff>38100</xdr:rowOff>
                  </to>
                </anchor>
              </controlPr>
            </control>
          </mc:Choice>
        </mc:AlternateContent>
        <mc:AlternateContent xmlns:mc="http://schemas.openxmlformats.org/markup-compatibility/2006">
          <mc:Choice Requires="x14">
            <control shapeId="903175" r:id="rId11" name="Check Box 7">
              <controlPr defaultSize="0" autoFill="0" autoLine="0" autoPict="0">
                <anchor moveWithCells="1">
                  <from>
                    <xdr:col>2</xdr:col>
                    <xdr:colOff>476250</xdr:colOff>
                    <xdr:row>34</xdr:row>
                    <xdr:rowOff>47625</xdr:rowOff>
                  </from>
                  <to>
                    <xdr:col>3</xdr:col>
                    <xdr:colOff>180975</xdr:colOff>
                    <xdr:row>34</xdr:row>
                    <xdr:rowOff>247650</xdr:rowOff>
                  </to>
                </anchor>
              </controlPr>
            </control>
          </mc:Choice>
        </mc:AlternateContent>
        <mc:AlternateContent xmlns:mc="http://schemas.openxmlformats.org/markup-compatibility/2006">
          <mc:Choice Requires="x14">
            <control shapeId="903176" r:id="rId12" name="Check Box 8">
              <controlPr defaultSize="0" autoFill="0" autoLine="0" autoPict="0">
                <anchor moveWithCells="1">
                  <from>
                    <xdr:col>4</xdr:col>
                    <xdr:colOff>400050</xdr:colOff>
                    <xdr:row>34</xdr:row>
                    <xdr:rowOff>57150</xdr:rowOff>
                  </from>
                  <to>
                    <xdr:col>4</xdr:col>
                    <xdr:colOff>657225</xdr:colOff>
                    <xdr:row>34</xdr:row>
                    <xdr:rowOff>247650</xdr:rowOff>
                  </to>
                </anchor>
              </controlPr>
            </control>
          </mc:Choice>
        </mc:AlternateContent>
        <mc:AlternateContent xmlns:mc="http://schemas.openxmlformats.org/markup-compatibility/2006">
          <mc:Choice Requires="x14">
            <control shapeId="903177" r:id="rId13" name="Check Box 9">
              <controlPr defaultSize="0" autoFill="0" autoLine="0" autoPict="0">
                <anchor moveWithCells="1">
                  <from>
                    <xdr:col>7</xdr:col>
                    <xdr:colOff>1104900</xdr:colOff>
                    <xdr:row>34</xdr:row>
                    <xdr:rowOff>57150</xdr:rowOff>
                  </from>
                  <to>
                    <xdr:col>8</xdr:col>
                    <xdr:colOff>85725</xdr:colOff>
                    <xdr:row>34</xdr:row>
                    <xdr:rowOff>228600</xdr:rowOff>
                  </to>
                </anchor>
              </controlPr>
            </control>
          </mc:Choice>
        </mc:AlternateContent>
        <mc:AlternateContent xmlns:mc="http://schemas.openxmlformats.org/markup-compatibility/2006">
          <mc:Choice Requires="x14">
            <control shapeId="903178" r:id="rId14" name="Check Box 10">
              <controlPr defaultSize="0" autoFill="0" autoLine="0" autoPict="0">
                <anchor moveWithCells="1">
                  <from>
                    <xdr:col>6</xdr:col>
                    <xdr:colOff>457200</xdr:colOff>
                    <xdr:row>34</xdr:row>
                    <xdr:rowOff>66675</xdr:rowOff>
                  </from>
                  <to>
                    <xdr:col>6</xdr:col>
                    <xdr:colOff>657225</xdr:colOff>
                    <xdr:row>34</xdr:row>
                    <xdr:rowOff>276225</xdr:rowOff>
                  </to>
                </anchor>
              </controlPr>
            </control>
          </mc:Choice>
        </mc:AlternateContent>
        <mc:AlternateContent xmlns:mc="http://schemas.openxmlformats.org/markup-compatibility/2006">
          <mc:Choice Requires="x14">
            <control shapeId="903179" r:id="rId15" name="Check Box 11">
              <controlPr defaultSize="0" autoFill="0" autoLine="0" autoPict="0">
                <anchor moveWithCells="1">
                  <from>
                    <xdr:col>9</xdr:col>
                    <xdr:colOff>409575</xdr:colOff>
                    <xdr:row>34</xdr:row>
                    <xdr:rowOff>66675</xdr:rowOff>
                  </from>
                  <to>
                    <xdr:col>10</xdr:col>
                    <xdr:colOff>228600</xdr:colOff>
                    <xdr:row>34</xdr:row>
                    <xdr:rowOff>228600</xdr:rowOff>
                  </to>
                </anchor>
              </controlPr>
            </control>
          </mc:Choice>
        </mc:AlternateContent>
      </controls>
    </mc:Choice>
  </mc:AlternateContent>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theme="9" tint="-0.499984740745262"/>
    <pageSetUpPr fitToPage="1"/>
  </sheetPr>
  <dimension ref="B1:P39"/>
  <sheetViews>
    <sheetView rightToLeft="1" view="pageBreakPreview" topLeftCell="A7" zoomScale="85" zoomScaleNormal="85" zoomScaleSheetLayoutView="85"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742</v>
      </c>
      <c r="G11" s="332"/>
      <c r="H11" s="332"/>
      <c r="I11" s="333"/>
      <c r="J11" s="331" t="s">
        <v>750</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6" ht="15" customHeight="1" x14ac:dyDescent="0.25">
      <c r="B17" s="385" t="s">
        <v>54</v>
      </c>
      <c r="C17" s="386"/>
      <c r="D17" s="386"/>
      <c r="E17" s="386"/>
      <c r="F17" s="386"/>
      <c r="G17" s="386"/>
      <c r="H17" s="386"/>
      <c r="I17" s="386"/>
      <c r="J17" s="386"/>
      <c r="K17" s="386"/>
      <c r="L17" s="386"/>
      <c r="M17" s="387"/>
    </row>
    <row r="18" spans="2:16" ht="15" customHeight="1" x14ac:dyDescent="0.25">
      <c r="B18" s="388"/>
      <c r="C18" s="389"/>
      <c r="D18" s="389"/>
      <c r="E18" s="389"/>
      <c r="F18" s="389"/>
      <c r="G18" s="389"/>
      <c r="H18" s="389"/>
      <c r="I18" s="389"/>
      <c r="J18" s="389"/>
      <c r="K18" s="389"/>
      <c r="L18" s="389"/>
      <c r="M18" s="390"/>
    </row>
    <row r="19" spans="2:16" ht="41.25" customHeight="1" thickBot="1" x14ac:dyDescent="0.3">
      <c r="B19" s="388"/>
      <c r="C19" s="389"/>
      <c r="D19" s="389"/>
      <c r="E19" s="389"/>
      <c r="F19" s="389"/>
      <c r="G19" s="389"/>
      <c r="H19" s="389"/>
      <c r="I19" s="389"/>
      <c r="J19" s="389"/>
      <c r="K19" s="389"/>
      <c r="L19" s="389"/>
      <c r="M19" s="390"/>
    </row>
    <row r="20" spans="2:16" ht="15" customHeight="1" x14ac:dyDescent="0.25">
      <c r="B20" s="391" t="s">
        <v>745</v>
      </c>
      <c r="C20" s="392"/>
      <c r="D20" s="392"/>
      <c r="E20" s="392"/>
      <c r="F20" s="392"/>
      <c r="G20" s="392"/>
      <c r="H20" s="392"/>
      <c r="I20" s="392"/>
      <c r="J20" s="392"/>
      <c r="K20" s="392"/>
      <c r="L20" s="392"/>
      <c r="M20" s="393"/>
    </row>
    <row r="21" spans="2:16" ht="15" customHeight="1" x14ac:dyDescent="0.25">
      <c r="B21" s="394"/>
      <c r="C21" s="395"/>
      <c r="D21" s="395"/>
      <c r="E21" s="395"/>
      <c r="F21" s="395"/>
      <c r="G21" s="395"/>
      <c r="H21" s="395"/>
      <c r="I21" s="395"/>
      <c r="J21" s="395"/>
      <c r="K21" s="395"/>
      <c r="L21" s="395"/>
      <c r="M21" s="396"/>
    </row>
    <row r="22" spans="2:16" ht="15" customHeight="1" x14ac:dyDescent="0.25">
      <c r="B22" s="394"/>
      <c r="C22" s="395"/>
      <c r="D22" s="395"/>
      <c r="E22" s="395"/>
      <c r="F22" s="395"/>
      <c r="G22" s="395"/>
      <c r="H22" s="395"/>
      <c r="I22" s="395"/>
      <c r="J22" s="395"/>
      <c r="K22" s="395"/>
      <c r="L22" s="395"/>
      <c r="M22" s="396"/>
    </row>
    <row r="23" spans="2:16" ht="15.75" customHeight="1" x14ac:dyDescent="0.25">
      <c r="B23" s="394"/>
      <c r="C23" s="395"/>
      <c r="D23" s="395"/>
      <c r="E23" s="395"/>
      <c r="F23" s="395"/>
      <c r="G23" s="395"/>
      <c r="H23" s="395"/>
      <c r="I23" s="395"/>
      <c r="J23" s="395"/>
      <c r="K23" s="395"/>
      <c r="L23" s="395"/>
      <c r="M23" s="396"/>
    </row>
    <row r="24" spans="2:16" ht="51.75" customHeight="1" thickBot="1" x14ac:dyDescent="0.3">
      <c r="B24" s="394"/>
      <c r="C24" s="395"/>
      <c r="D24" s="395"/>
      <c r="E24" s="395"/>
      <c r="F24" s="395"/>
      <c r="G24" s="395"/>
      <c r="H24" s="395"/>
      <c r="I24" s="395"/>
      <c r="J24" s="395"/>
      <c r="K24" s="395"/>
      <c r="L24" s="395"/>
      <c r="M24" s="396"/>
    </row>
    <row r="25" spans="2:16" ht="31.5" customHeight="1" thickBot="1" x14ac:dyDescent="0.3">
      <c r="B25" s="299"/>
      <c r="C25" s="300"/>
      <c r="D25" s="300"/>
      <c r="E25" s="300"/>
      <c r="F25" s="300"/>
      <c r="G25" s="300"/>
      <c r="H25" s="300"/>
      <c r="I25" s="300"/>
      <c r="J25" s="300"/>
      <c r="K25" s="300"/>
      <c r="L25" s="300"/>
      <c r="M25" s="301"/>
    </row>
    <row r="26" spans="2:16" ht="15.75" customHeight="1" x14ac:dyDescent="0.25">
      <c r="B26" s="397" t="s">
        <v>9</v>
      </c>
      <c r="C26" s="399" t="s">
        <v>10</v>
      </c>
      <c r="D26" s="400"/>
      <c r="E26" s="399" t="s">
        <v>11</v>
      </c>
      <c r="F26" s="400"/>
      <c r="G26" s="400"/>
      <c r="H26" s="403"/>
      <c r="I26" s="399" t="s">
        <v>12</v>
      </c>
      <c r="J26" s="403"/>
      <c r="K26" s="399" t="s">
        <v>13</v>
      </c>
      <c r="L26" s="400"/>
      <c r="M26" s="403"/>
    </row>
    <row r="27" spans="2:16" ht="15.75" customHeight="1" thickBot="1" x14ac:dyDescent="0.3">
      <c r="B27" s="398"/>
      <c r="C27" s="401"/>
      <c r="D27" s="402"/>
      <c r="E27" s="401"/>
      <c r="F27" s="402"/>
      <c r="G27" s="402"/>
      <c r="H27" s="404"/>
      <c r="I27" s="401"/>
      <c r="J27" s="404"/>
      <c r="K27" s="401"/>
      <c r="L27" s="402"/>
      <c r="M27" s="404"/>
    </row>
    <row r="28" spans="2:16" ht="49.5" customHeight="1" x14ac:dyDescent="0.25">
      <c r="B28" s="405">
        <v>24</v>
      </c>
      <c r="C28" s="312" t="s">
        <v>14</v>
      </c>
      <c r="D28" s="313"/>
      <c r="E28" s="331" t="s">
        <v>15</v>
      </c>
      <c r="F28" s="332"/>
      <c r="G28" s="332"/>
      <c r="H28" s="333"/>
      <c r="I28" s="318" t="s">
        <v>744</v>
      </c>
      <c r="J28" s="319"/>
      <c r="K28" s="322" t="s">
        <v>16</v>
      </c>
      <c r="L28" s="323"/>
      <c r="M28" s="324"/>
      <c r="P28">
        <v>569.15109599999994</v>
      </c>
    </row>
    <row r="29" spans="2:16" ht="57" customHeight="1" thickBot="1" x14ac:dyDescent="0.3">
      <c r="B29" s="406"/>
      <c r="C29" s="314"/>
      <c r="D29" s="315"/>
      <c r="E29" s="337"/>
      <c r="F29" s="338"/>
      <c r="G29" s="338"/>
      <c r="H29" s="339"/>
      <c r="I29" s="320"/>
      <c r="J29" s="321"/>
      <c r="K29" s="328"/>
      <c r="L29" s="329"/>
      <c r="M29" s="330"/>
    </row>
    <row r="30" spans="2:16" ht="37.5" customHeight="1" thickBot="1" x14ac:dyDescent="0.3">
      <c r="B30" s="382"/>
      <c r="C30" s="383"/>
      <c r="D30" s="383"/>
      <c r="E30" s="383"/>
      <c r="F30" s="383"/>
      <c r="G30" s="383"/>
      <c r="H30" s="383"/>
      <c r="I30" s="383"/>
      <c r="J30" s="383"/>
      <c r="K30" s="383"/>
      <c r="L30" s="383"/>
      <c r="M30" s="384"/>
    </row>
    <row r="31" spans="2:16" ht="18.75" customHeight="1" x14ac:dyDescent="0.25">
      <c r="B31" s="375" t="s">
        <v>17</v>
      </c>
      <c r="C31" s="376"/>
      <c r="D31" s="376"/>
      <c r="E31" s="377"/>
      <c r="F31" s="375" t="s">
        <v>18</v>
      </c>
      <c r="G31" s="376"/>
      <c r="H31" s="376"/>
      <c r="I31" s="377"/>
      <c r="J31" s="375" t="s">
        <v>19</v>
      </c>
      <c r="K31" s="376"/>
      <c r="L31" s="376"/>
      <c r="M31" s="377"/>
    </row>
    <row r="32" spans="2:16"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B35:M35"/>
    <mergeCell ref="D39:E39"/>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64" orientation="portrait" r:id="rId1"/>
  <colBreaks count="1" manualBreakCount="1">
    <brk id="13" max="1048575" man="1"/>
  </colBreaks>
  <drawing r:id="rId2"/>
  <legacyDrawing r:id="rId3"/>
  <oleObjects>
    <mc:AlternateContent xmlns:mc="http://schemas.openxmlformats.org/markup-compatibility/2006">
      <mc:Choice Requires="x14">
        <oleObject progId="PBrush" shapeId="904197"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904197" r:id="rId4"/>
      </mc:Fallback>
    </mc:AlternateContent>
  </oleObjects>
  <mc:AlternateContent xmlns:mc="http://schemas.openxmlformats.org/markup-compatibility/2006">
    <mc:Choice Requires="x14">
      <controls>
        <mc:AlternateContent xmlns:mc="http://schemas.openxmlformats.org/markup-compatibility/2006">
          <mc:Choice Requires="x14">
            <control shapeId="904193" r:id="rId6" name="Check Box 1">
              <controlPr defaultSize="0" autoFill="0" autoLine="0" autoPict="0">
                <anchor moveWithCells="1">
                  <from>
                    <xdr:col>2</xdr:col>
                    <xdr:colOff>476250</xdr:colOff>
                    <xdr:row>34</xdr:row>
                    <xdr:rowOff>47625</xdr:rowOff>
                  </from>
                  <to>
                    <xdr:col>3</xdr:col>
                    <xdr:colOff>152400</xdr:colOff>
                    <xdr:row>34</xdr:row>
                    <xdr:rowOff>247650</xdr:rowOff>
                  </to>
                </anchor>
              </controlPr>
            </control>
          </mc:Choice>
        </mc:AlternateContent>
        <mc:AlternateContent xmlns:mc="http://schemas.openxmlformats.org/markup-compatibility/2006">
          <mc:Choice Requires="x14">
            <control shapeId="904194"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904195" r:id="rId8" name="Check Box 3">
              <controlPr defaultSize="0" autoFill="0" autoLine="0" autoPict="0">
                <anchor moveWithCells="1">
                  <from>
                    <xdr:col>7</xdr:col>
                    <xdr:colOff>1104900</xdr:colOff>
                    <xdr:row>34</xdr:row>
                    <xdr:rowOff>57150</xdr:rowOff>
                  </from>
                  <to>
                    <xdr:col>8</xdr:col>
                    <xdr:colOff>76200</xdr:colOff>
                    <xdr:row>34</xdr:row>
                    <xdr:rowOff>228600</xdr:rowOff>
                  </to>
                </anchor>
              </controlPr>
            </control>
          </mc:Choice>
        </mc:AlternateContent>
        <mc:AlternateContent xmlns:mc="http://schemas.openxmlformats.org/markup-compatibility/2006">
          <mc:Choice Requires="x14">
            <control shapeId="904196" r:id="rId9" name="Check Box 4">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904198" r:id="rId10" name="Check Box 6">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theme="9" tint="-0.249977111117893"/>
  </sheetPr>
  <dimension ref="B1:AU49"/>
  <sheetViews>
    <sheetView rightToLeft="1" view="pageBreakPreview" zoomScale="10" zoomScaleNormal="100" zoomScaleSheetLayoutView="10" workbookViewId="0">
      <selection activeCell="B4" sqref="B4:N4"/>
    </sheetView>
  </sheetViews>
  <sheetFormatPr defaultRowHeight="23.25" x14ac:dyDescent="0.35"/>
  <cols>
    <col min="2" max="2" width="25.7109375" customWidth="1"/>
    <col min="3" max="3" width="32" customWidth="1"/>
    <col min="4" max="4" width="20.42578125" customWidth="1"/>
    <col min="5" max="5" width="44.5703125"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728</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59.5" customHeight="1" thickBot="1" x14ac:dyDescent="0.3">
      <c r="B4" s="522" t="s">
        <v>54</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03.25" customHeight="1" thickBot="1" x14ac:dyDescent="1.1499999999999999">
      <c r="B6" s="146" t="s">
        <v>9</v>
      </c>
      <c r="C6" s="434" t="s">
        <v>11</v>
      </c>
      <c r="D6" s="435"/>
      <c r="E6" s="435"/>
      <c r="F6" s="435"/>
      <c r="G6" s="436"/>
      <c r="H6" s="146" t="s">
        <v>122</v>
      </c>
      <c r="I6" s="146" t="s">
        <v>23</v>
      </c>
      <c r="J6" s="146" t="s">
        <v>24</v>
      </c>
      <c r="K6" s="146" t="s">
        <v>121</v>
      </c>
      <c r="L6" s="146" t="s">
        <v>183</v>
      </c>
      <c r="M6" s="146" t="s">
        <v>181</v>
      </c>
      <c r="N6" s="146" t="s">
        <v>124</v>
      </c>
    </row>
    <row r="7" spans="2:47" s="96" customFormat="1" ht="200.1" customHeight="1" thickBot="1" x14ac:dyDescent="1.3">
      <c r="B7" s="42">
        <v>1</v>
      </c>
      <c r="C7" s="551" t="s">
        <v>642</v>
      </c>
      <c r="D7" s="489"/>
      <c r="E7" s="489"/>
      <c r="F7" s="490"/>
      <c r="G7" s="145" t="s">
        <v>27</v>
      </c>
      <c r="H7" s="45">
        <v>1.8280000000000001</v>
      </c>
      <c r="I7" s="72">
        <v>1</v>
      </c>
      <c r="J7" s="100">
        <v>24752</v>
      </c>
      <c r="K7" s="100">
        <v>24752</v>
      </c>
      <c r="L7" s="46">
        <v>1.1596</v>
      </c>
      <c r="M7" s="98">
        <f t="shared" ref="M7:M13" si="0">H7*K7/1000</f>
        <v>45.246656000000002</v>
      </c>
      <c r="N7" s="88">
        <f>M7*I7-L7*I7</f>
        <v>44.087056000000004</v>
      </c>
    </row>
    <row r="8" spans="2:47" s="96" customFormat="1" ht="200.1" customHeight="1" thickBot="1" x14ac:dyDescent="1.3">
      <c r="B8" s="42">
        <v>2</v>
      </c>
      <c r="C8" s="488" t="s">
        <v>643</v>
      </c>
      <c r="D8" s="489"/>
      <c r="E8" s="489"/>
      <c r="F8" s="490"/>
      <c r="G8" s="145" t="s">
        <v>29</v>
      </c>
      <c r="H8" s="102">
        <v>1.284</v>
      </c>
      <c r="I8" s="72">
        <v>1</v>
      </c>
      <c r="J8" s="100">
        <v>1814</v>
      </c>
      <c r="K8" s="100">
        <v>1814</v>
      </c>
      <c r="L8" s="46">
        <v>0</v>
      </c>
      <c r="M8" s="98">
        <f t="shared" si="0"/>
        <v>2.3291759999999999</v>
      </c>
      <c r="N8" s="88">
        <f t="shared" ref="N8:N13" si="1">M8*I8-L8*I8</f>
        <v>2.3291759999999999</v>
      </c>
    </row>
    <row r="9" spans="2:47" s="96" customFormat="1" ht="200.1" customHeight="1" thickBot="1" x14ac:dyDescent="1.3">
      <c r="B9" s="42">
        <v>3</v>
      </c>
      <c r="C9" s="488" t="s">
        <v>644</v>
      </c>
      <c r="D9" s="489"/>
      <c r="E9" s="489"/>
      <c r="F9" s="490"/>
      <c r="G9" s="145" t="s">
        <v>35</v>
      </c>
      <c r="H9" s="102">
        <v>0.94399999999999995</v>
      </c>
      <c r="I9" s="72">
        <v>1</v>
      </c>
      <c r="J9" s="100">
        <v>2415</v>
      </c>
      <c r="K9" s="100">
        <v>2253</v>
      </c>
      <c r="L9" s="99">
        <v>0</v>
      </c>
      <c r="M9" s="98">
        <f t="shared" si="0"/>
        <v>2.1268319999999998</v>
      </c>
      <c r="N9" s="88">
        <f t="shared" si="1"/>
        <v>2.1268319999999998</v>
      </c>
    </row>
    <row r="10" spans="2:47" s="96" customFormat="1" ht="200.1" customHeight="1" thickBot="1" x14ac:dyDescent="1.3">
      <c r="B10" s="42">
        <v>4</v>
      </c>
      <c r="C10" s="488" t="s">
        <v>645</v>
      </c>
      <c r="D10" s="489"/>
      <c r="E10" s="489"/>
      <c r="F10" s="490"/>
      <c r="G10" s="145" t="s">
        <v>29</v>
      </c>
      <c r="H10" s="102">
        <v>1.284</v>
      </c>
      <c r="I10" s="72">
        <v>2</v>
      </c>
      <c r="J10" s="100">
        <v>1510</v>
      </c>
      <c r="K10" s="100">
        <v>1510</v>
      </c>
      <c r="L10" s="99">
        <v>0</v>
      </c>
      <c r="M10" s="98">
        <f t="shared" si="0"/>
        <v>1.9388400000000001</v>
      </c>
      <c r="N10" s="88">
        <f t="shared" si="1"/>
        <v>3.8776800000000002</v>
      </c>
    </row>
    <row r="11" spans="2:47" s="96" customFormat="1" ht="200.1" customHeight="1" thickBot="1" x14ac:dyDescent="1.3">
      <c r="B11" s="42">
        <v>5</v>
      </c>
      <c r="C11" s="488" t="s">
        <v>646</v>
      </c>
      <c r="D11" s="489"/>
      <c r="E11" s="489"/>
      <c r="F11" s="490"/>
      <c r="G11" s="145" t="s">
        <v>35</v>
      </c>
      <c r="H11" s="102">
        <v>0.94399999999999995</v>
      </c>
      <c r="I11" s="72">
        <v>1</v>
      </c>
      <c r="J11" s="100">
        <v>2379</v>
      </c>
      <c r="K11" s="100">
        <v>2239</v>
      </c>
      <c r="L11" s="46">
        <v>0</v>
      </c>
      <c r="M11" s="98">
        <f t="shared" si="0"/>
        <v>2.1136159999999999</v>
      </c>
      <c r="N11" s="88">
        <f t="shared" si="1"/>
        <v>2.1136159999999999</v>
      </c>
    </row>
    <row r="12" spans="2:47" s="96" customFormat="1" ht="200.1" customHeight="1" thickBot="1" x14ac:dyDescent="1.3">
      <c r="B12" s="42">
        <v>6</v>
      </c>
      <c r="C12" s="488" t="s">
        <v>647</v>
      </c>
      <c r="D12" s="489"/>
      <c r="E12" s="489"/>
      <c r="F12" s="490"/>
      <c r="G12" s="145" t="s">
        <v>35</v>
      </c>
      <c r="H12" s="102">
        <v>0.94399999999999995</v>
      </c>
      <c r="I12" s="72">
        <v>4</v>
      </c>
      <c r="J12" s="100">
        <v>1510</v>
      </c>
      <c r="K12" s="100">
        <v>1510</v>
      </c>
      <c r="L12" s="99">
        <v>0</v>
      </c>
      <c r="M12" s="98">
        <f t="shared" si="0"/>
        <v>1.4254399999999998</v>
      </c>
      <c r="N12" s="88">
        <f t="shared" si="1"/>
        <v>5.7017599999999993</v>
      </c>
    </row>
    <row r="13" spans="2:47" s="96" customFormat="1" ht="200.1" customHeight="1" thickBot="1" x14ac:dyDescent="1.3">
      <c r="B13" s="42">
        <v>7</v>
      </c>
      <c r="C13" s="488" t="s">
        <v>648</v>
      </c>
      <c r="D13" s="489"/>
      <c r="E13" s="489"/>
      <c r="F13" s="490"/>
      <c r="G13" s="145" t="s">
        <v>35</v>
      </c>
      <c r="H13" s="102">
        <v>0.94399999999999995</v>
      </c>
      <c r="I13" s="72">
        <v>4</v>
      </c>
      <c r="J13" s="100">
        <v>2402</v>
      </c>
      <c r="K13" s="100">
        <v>2251</v>
      </c>
      <c r="L13" s="99">
        <v>0</v>
      </c>
      <c r="M13" s="98">
        <f t="shared" si="0"/>
        <v>2.1249440000000002</v>
      </c>
      <c r="N13" s="88">
        <f t="shared" si="1"/>
        <v>8.4997760000000007</v>
      </c>
    </row>
    <row r="14" spans="2:47" s="36" customFormat="1" ht="200.1" customHeight="1" thickBot="1" x14ac:dyDescent="1.1000000000000001">
      <c r="B14" s="42">
        <v>8</v>
      </c>
      <c r="C14" s="492" t="s">
        <v>649</v>
      </c>
      <c r="D14" s="493"/>
      <c r="E14" s="493"/>
      <c r="F14" s="494"/>
      <c r="G14" s="142" t="s">
        <v>202</v>
      </c>
      <c r="H14" s="45">
        <v>0</v>
      </c>
      <c r="I14" s="72">
        <v>4</v>
      </c>
      <c r="J14" s="70" t="s">
        <v>160</v>
      </c>
      <c r="K14" s="70">
        <v>0</v>
      </c>
      <c r="L14" s="46">
        <v>0.378</v>
      </c>
      <c r="M14" s="40">
        <f>0.85*0.37+0.76*0.415</f>
        <v>0.62990000000000002</v>
      </c>
      <c r="N14" s="88">
        <f>ROUNDUP(M14*I14-I14*L14,1)</f>
        <v>1.1000000000000001</v>
      </c>
    </row>
    <row r="15" spans="2:47" s="36" customFormat="1" ht="200.1" customHeight="1" thickBot="1" x14ac:dyDescent="1.1000000000000001">
      <c r="B15" s="42">
        <v>9</v>
      </c>
      <c r="C15" s="488" t="s">
        <v>650</v>
      </c>
      <c r="D15" s="489"/>
      <c r="E15" s="489"/>
      <c r="F15" s="489"/>
      <c r="G15" s="490">
        <v>0</v>
      </c>
      <c r="H15" s="45">
        <v>0.85699999999999998</v>
      </c>
      <c r="I15" s="72">
        <v>1</v>
      </c>
      <c r="J15" s="70">
        <f>2*5486</f>
        <v>10972</v>
      </c>
      <c r="K15" s="138" t="s">
        <v>514</v>
      </c>
      <c r="L15" s="138" t="s">
        <v>514</v>
      </c>
      <c r="M15" s="138" t="s">
        <v>514</v>
      </c>
      <c r="N15" s="88">
        <f t="shared" ref="N15" si="2">ROUND(H15*I15*J15/1000,1)</f>
        <v>9.4</v>
      </c>
    </row>
    <row r="16" spans="2:47" s="96" customFormat="1" ht="200.1" customHeight="1" thickBot="1" x14ac:dyDescent="1.3">
      <c r="B16" s="42">
        <v>10</v>
      </c>
      <c r="C16" s="488" t="s">
        <v>651</v>
      </c>
      <c r="D16" s="489"/>
      <c r="E16" s="489"/>
      <c r="F16" s="490"/>
      <c r="G16" s="145" t="s">
        <v>76</v>
      </c>
      <c r="H16" s="102">
        <v>1.22</v>
      </c>
      <c r="I16" s="72">
        <v>1</v>
      </c>
      <c r="J16" s="100">
        <v>7869</v>
      </c>
      <c r="K16" s="100">
        <v>7869</v>
      </c>
      <c r="L16" s="99">
        <v>0.252</v>
      </c>
      <c r="M16" s="98">
        <f t="shared" ref="M16:M21" si="3">H16*K16/1000</f>
        <v>9.6001799999999999</v>
      </c>
      <c r="N16" s="88">
        <f t="shared" ref="N16:N30" si="4">M16*I16-L16*I16</f>
        <v>9.3481799999999993</v>
      </c>
    </row>
    <row r="17" spans="2:14" s="96" customFormat="1" ht="200.1" customHeight="1" thickBot="1" x14ac:dyDescent="1.3">
      <c r="B17" s="42">
        <v>11</v>
      </c>
      <c r="C17" s="488" t="s">
        <v>652</v>
      </c>
      <c r="D17" s="489"/>
      <c r="E17" s="489"/>
      <c r="F17" s="490"/>
      <c r="G17" s="145" t="s">
        <v>76</v>
      </c>
      <c r="H17" s="102">
        <v>1.22</v>
      </c>
      <c r="I17" s="72">
        <v>1</v>
      </c>
      <c r="J17" s="100">
        <v>5486</v>
      </c>
      <c r="K17" s="100">
        <v>5486</v>
      </c>
      <c r="L17" s="99">
        <v>0.126</v>
      </c>
      <c r="M17" s="98">
        <f t="shared" si="3"/>
        <v>6.69292</v>
      </c>
      <c r="N17" s="88">
        <f t="shared" si="4"/>
        <v>6.5669199999999996</v>
      </c>
    </row>
    <row r="18" spans="2:14" s="96" customFormat="1" ht="200.1" customHeight="1" thickBot="1" x14ac:dyDescent="1.3">
      <c r="B18" s="42">
        <v>12</v>
      </c>
      <c r="C18" s="488" t="s">
        <v>653</v>
      </c>
      <c r="D18" s="489"/>
      <c r="E18" s="489"/>
      <c r="F18" s="490"/>
      <c r="G18" s="145" t="s">
        <v>76</v>
      </c>
      <c r="H18" s="102">
        <v>1.22</v>
      </c>
      <c r="I18" s="72">
        <v>1</v>
      </c>
      <c r="J18" s="100">
        <v>7829</v>
      </c>
      <c r="K18" s="100">
        <v>7829</v>
      </c>
      <c r="L18" s="99">
        <v>0.252</v>
      </c>
      <c r="M18" s="98">
        <f t="shared" si="3"/>
        <v>9.55138</v>
      </c>
      <c r="N18" s="88">
        <f t="shared" si="4"/>
        <v>9.2993799999999993</v>
      </c>
    </row>
    <row r="19" spans="2:14" s="96" customFormat="1" ht="200.1" customHeight="1" thickBot="1" x14ac:dyDescent="1.3">
      <c r="B19" s="42">
        <v>13</v>
      </c>
      <c r="C19" s="488" t="s">
        <v>654</v>
      </c>
      <c r="D19" s="489"/>
      <c r="E19" s="489"/>
      <c r="F19" s="490"/>
      <c r="G19" s="145" t="s">
        <v>76</v>
      </c>
      <c r="H19" s="102">
        <v>1.22</v>
      </c>
      <c r="I19" s="72">
        <v>1</v>
      </c>
      <c r="J19" s="100">
        <v>7869</v>
      </c>
      <c r="K19" s="100">
        <v>7869</v>
      </c>
      <c r="L19" s="99">
        <v>0.252</v>
      </c>
      <c r="M19" s="98">
        <f t="shared" si="3"/>
        <v>9.6001799999999999</v>
      </c>
      <c r="N19" s="88">
        <f t="shared" si="4"/>
        <v>9.3481799999999993</v>
      </c>
    </row>
    <row r="20" spans="2:14" s="96" customFormat="1" ht="200.1" customHeight="1" thickBot="1" x14ac:dyDescent="1.3">
      <c r="B20" s="42">
        <v>14</v>
      </c>
      <c r="C20" s="488" t="s">
        <v>655</v>
      </c>
      <c r="D20" s="489"/>
      <c r="E20" s="489"/>
      <c r="F20" s="490"/>
      <c r="G20" s="145" t="s">
        <v>76</v>
      </c>
      <c r="H20" s="102">
        <v>1.22</v>
      </c>
      <c r="I20" s="72">
        <v>1</v>
      </c>
      <c r="J20" s="100">
        <v>5486</v>
      </c>
      <c r="K20" s="100">
        <v>5486</v>
      </c>
      <c r="L20" s="99">
        <v>0.15834000000000001</v>
      </c>
      <c r="M20" s="98">
        <f t="shared" si="3"/>
        <v>6.69292</v>
      </c>
      <c r="N20" s="88">
        <f t="shared" si="4"/>
        <v>6.5345800000000001</v>
      </c>
    </row>
    <row r="21" spans="2:14" s="96" customFormat="1" ht="200.1" customHeight="1" thickBot="1" x14ac:dyDescent="1.3">
      <c r="B21" s="42">
        <v>15</v>
      </c>
      <c r="C21" s="488" t="s">
        <v>656</v>
      </c>
      <c r="D21" s="489"/>
      <c r="E21" s="489"/>
      <c r="F21" s="490"/>
      <c r="G21" s="145" t="s">
        <v>76</v>
      </c>
      <c r="H21" s="102">
        <v>1.22</v>
      </c>
      <c r="I21" s="72">
        <v>1</v>
      </c>
      <c r="J21" s="100">
        <v>7829</v>
      </c>
      <c r="K21" s="100">
        <v>7829</v>
      </c>
      <c r="L21" s="99">
        <v>0.252</v>
      </c>
      <c r="M21" s="98">
        <f t="shared" si="3"/>
        <v>9.55138</v>
      </c>
      <c r="N21" s="88">
        <f t="shared" si="4"/>
        <v>9.2993799999999993</v>
      </c>
    </row>
    <row r="22" spans="2:14" s="36" customFormat="1" ht="200.1" customHeight="1" thickBot="1" x14ac:dyDescent="1.1000000000000001">
      <c r="B22" s="42">
        <v>16</v>
      </c>
      <c r="C22" s="555" t="s">
        <v>657</v>
      </c>
      <c r="D22" s="492" t="s">
        <v>191</v>
      </c>
      <c r="E22" s="493"/>
      <c r="F22" s="493"/>
      <c r="G22" s="142" t="s">
        <v>100</v>
      </c>
      <c r="H22" s="45">
        <v>2.19</v>
      </c>
      <c r="I22" s="72">
        <v>2</v>
      </c>
      <c r="J22" s="70">
        <v>5486</v>
      </c>
      <c r="K22" s="70">
        <v>5486</v>
      </c>
      <c r="L22" s="46">
        <v>0</v>
      </c>
      <c r="M22" s="88">
        <f>ROUNDUP(H22*K22/1000,1)</f>
        <v>12.1</v>
      </c>
      <c r="N22" s="88">
        <f t="shared" si="4"/>
        <v>24.2</v>
      </c>
    </row>
    <row r="23" spans="2:14" s="36" customFormat="1" ht="200.1" customHeight="1" thickBot="1" x14ac:dyDescent="1.1000000000000001">
      <c r="B23" s="42">
        <v>17</v>
      </c>
      <c r="C23" s="556"/>
      <c r="D23" s="492" t="s">
        <v>658</v>
      </c>
      <c r="E23" s="493"/>
      <c r="F23" s="493"/>
      <c r="G23" s="142" t="s">
        <v>97</v>
      </c>
      <c r="H23" s="45">
        <v>0.93400000000000005</v>
      </c>
      <c r="I23" s="72">
        <v>1</v>
      </c>
      <c r="J23" s="70">
        <v>1794</v>
      </c>
      <c r="K23" s="70">
        <v>1794</v>
      </c>
      <c r="L23" s="46">
        <v>0</v>
      </c>
      <c r="M23" s="88">
        <f>ROUNDUP(H23*K23/1000,1)</f>
        <v>1.7000000000000002</v>
      </c>
      <c r="N23" s="88">
        <f t="shared" si="4"/>
        <v>1.7000000000000002</v>
      </c>
    </row>
    <row r="24" spans="2:14" s="36" customFormat="1" ht="200.1" customHeight="1" thickBot="1" x14ac:dyDescent="1.1000000000000001">
      <c r="B24" s="42">
        <v>18</v>
      </c>
      <c r="C24" s="556"/>
      <c r="D24" s="492" t="s">
        <v>659</v>
      </c>
      <c r="E24" s="493"/>
      <c r="F24" s="493"/>
      <c r="G24" s="142" t="s">
        <v>97</v>
      </c>
      <c r="H24" s="45">
        <v>0.93400000000000005</v>
      </c>
      <c r="I24" s="72">
        <v>2</v>
      </c>
      <c r="J24" s="70">
        <v>3124</v>
      </c>
      <c r="K24" s="70">
        <v>2983</v>
      </c>
      <c r="L24" s="46">
        <v>0</v>
      </c>
      <c r="M24" s="88">
        <f>ROUNDUP(H24*K24/1000,1)</f>
        <v>2.8000000000000003</v>
      </c>
      <c r="N24" s="88">
        <f t="shared" si="4"/>
        <v>5.6000000000000005</v>
      </c>
    </row>
    <row r="25" spans="2:14" s="36" customFormat="1" ht="200.1" customHeight="1" thickBot="1" x14ac:dyDescent="1.1000000000000001">
      <c r="B25" s="42">
        <v>19</v>
      </c>
      <c r="C25" s="492" t="s">
        <v>203</v>
      </c>
      <c r="D25" s="493"/>
      <c r="E25" s="493"/>
      <c r="F25" s="494"/>
      <c r="G25" s="142" t="s">
        <v>182</v>
      </c>
      <c r="H25" s="45">
        <v>1.254</v>
      </c>
      <c r="I25" s="72">
        <v>4</v>
      </c>
      <c r="J25" s="70">
        <v>5460</v>
      </c>
      <c r="K25" s="70">
        <v>5460</v>
      </c>
      <c r="L25" s="46">
        <f>0.25*0.165</f>
        <v>4.1250000000000002E-2</v>
      </c>
      <c r="M25" s="40">
        <f>ROUNDUP(H25*K25/1000,2)</f>
        <v>6.85</v>
      </c>
      <c r="N25" s="88">
        <f t="shared" si="4"/>
        <v>27.234999999999999</v>
      </c>
    </row>
    <row r="26" spans="2:14" s="36" customFormat="1" ht="200.1" customHeight="1" thickBot="1" x14ac:dyDescent="1.1000000000000001">
      <c r="B26" s="42">
        <v>20</v>
      </c>
      <c r="C26" s="492" t="s">
        <v>516</v>
      </c>
      <c r="D26" s="493"/>
      <c r="E26" s="493"/>
      <c r="F26" s="494"/>
      <c r="G26" s="142" t="s">
        <v>321</v>
      </c>
      <c r="H26" s="45">
        <v>0.38119999999999998</v>
      </c>
      <c r="I26" s="72">
        <v>4</v>
      </c>
      <c r="J26" s="131" t="s">
        <v>514</v>
      </c>
      <c r="K26" s="131" t="s">
        <v>514</v>
      </c>
      <c r="L26" s="46">
        <f>0.165*0.25</f>
        <v>4.1250000000000002E-2</v>
      </c>
      <c r="M26" s="40">
        <f>H26</f>
        <v>0.38119999999999998</v>
      </c>
      <c r="N26" s="88">
        <f t="shared" si="4"/>
        <v>1.3597999999999999</v>
      </c>
    </row>
    <row r="27" spans="2:14" s="96" customFormat="1" ht="200.1" customHeight="1" thickBot="1" x14ac:dyDescent="1.3">
      <c r="B27" s="42">
        <v>21</v>
      </c>
      <c r="C27" s="565" t="s">
        <v>660</v>
      </c>
      <c r="D27" s="570" t="s">
        <v>655</v>
      </c>
      <c r="E27" s="570"/>
      <c r="F27" s="570"/>
      <c r="G27" s="145" t="s">
        <v>76</v>
      </c>
      <c r="H27" s="102">
        <v>1.22</v>
      </c>
      <c r="I27" s="72">
        <v>1</v>
      </c>
      <c r="J27" s="100">
        <v>5486</v>
      </c>
      <c r="K27" s="100">
        <v>5486</v>
      </c>
      <c r="L27" s="99">
        <f>2*0.21*0.3+0.154*0.21</f>
        <v>0.15834000000000001</v>
      </c>
      <c r="M27" s="98">
        <f t="shared" ref="M27:M33" si="5">H27*K27/1000</f>
        <v>6.69292</v>
      </c>
      <c r="N27" s="88">
        <f t="shared" si="4"/>
        <v>6.5345800000000001</v>
      </c>
    </row>
    <row r="28" spans="2:14" s="96" customFormat="1" ht="200.1" customHeight="1" thickBot="1" x14ac:dyDescent="1.3">
      <c r="B28" s="42">
        <v>22</v>
      </c>
      <c r="C28" s="566"/>
      <c r="D28" s="488" t="s">
        <v>652</v>
      </c>
      <c r="E28" s="489"/>
      <c r="F28" s="490"/>
      <c r="G28" s="145" t="s">
        <v>76</v>
      </c>
      <c r="H28" s="102">
        <v>1.22</v>
      </c>
      <c r="I28" s="72">
        <v>1</v>
      </c>
      <c r="J28" s="100">
        <v>5486</v>
      </c>
      <c r="K28" s="100">
        <v>5486</v>
      </c>
      <c r="L28" s="99">
        <v>0.126</v>
      </c>
      <c r="M28" s="98">
        <f t="shared" si="5"/>
        <v>6.69292</v>
      </c>
      <c r="N28" s="88">
        <f t="shared" si="4"/>
        <v>6.5669199999999996</v>
      </c>
    </row>
    <row r="29" spans="2:14" s="96" customFormat="1" ht="200.1" customHeight="1" thickBot="1" x14ac:dyDescent="1.3">
      <c r="B29" s="42">
        <v>23</v>
      </c>
      <c r="C29" s="566"/>
      <c r="D29" s="488" t="s">
        <v>661</v>
      </c>
      <c r="E29" s="489"/>
      <c r="F29" s="490"/>
      <c r="G29" s="145" t="s">
        <v>35</v>
      </c>
      <c r="H29" s="102">
        <v>0.94399999999999995</v>
      </c>
      <c r="I29" s="72">
        <v>2</v>
      </c>
      <c r="J29" s="100">
        <v>2948</v>
      </c>
      <c r="K29" s="100">
        <v>2746</v>
      </c>
      <c r="L29" s="99">
        <v>0</v>
      </c>
      <c r="M29" s="98">
        <f t="shared" si="5"/>
        <v>2.5922239999999999</v>
      </c>
      <c r="N29" s="88">
        <f t="shared" si="4"/>
        <v>5.1844479999999997</v>
      </c>
    </row>
    <row r="30" spans="2:14" s="96" customFormat="1" ht="200.1" customHeight="1" thickBot="1" x14ac:dyDescent="1.3">
      <c r="B30" s="42">
        <v>24</v>
      </c>
      <c r="C30" s="569"/>
      <c r="D30" s="488" t="s">
        <v>662</v>
      </c>
      <c r="E30" s="489"/>
      <c r="F30" s="490"/>
      <c r="G30" s="145" t="s">
        <v>35</v>
      </c>
      <c r="H30" s="102">
        <v>0.94399999999999995</v>
      </c>
      <c r="I30" s="72">
        <v>1</v>
      </c>
      <c r="J30" s="100">
        <v>1629</v>
      </c>
      <c r="K30" s="100">
        <v>1629</v>
      </c>
      <c r="L30" s="99">
        <v>0</v>
      </c>
      <c r="M30" s="98">
        <f t="shared" si="5"/>
        <v>1.5377759999999998</v>
      </c>
      <c r="N30" s="88">
        <f t="shared" si="4"/>
        <v>1.5377759999999998</v>
      </c>
    </row>
    <row r="31" spans="2:14" s="96" customFormat="1" ht="200.1" customHeight="1" thickBot="1" x14ac:dyDescent="1.3">
      <c r="B31" s="42">
        <v>25</v>
      </c>
      <c r="C31" s="551" t="s">
        <v>663</v>
      </c>
      <c r="D31" s="489"/>
      <c r="E31" s="489"/>
      <c r="F31" s="490"/>
      <c r="G31" s="145" t="s">
        <v>27</v>
      </c>
      <c r="H31" s="45">
        <v>1.8280000000000001</v>
      </c>
      <c r="I31" s="72">
        <v>1</v>
      </c>
      <c r="J31" s="100">
        <f>2*6096</f>
        <v>12192</v>
      </c>
      <c r="K31" s="100">
        <v>12192</v>
      </c>
      <c r="L31" s="46">
        <v>0.70989999999999998</v>
      </c>
      <c r="M31" s="98">
        <f t="shared" si="5"/>
        <v>22.286976000000003</v>
      </c>
      <c r="N31" s="88">
        <f>M31*I31-L31*I31</f>
        <v>21.577076000000002</v>
      </c>
    </row>
    <row r="32" spans="2:14" s="96" customFormat="1" ht="200.1" customHeight="1" thickBot="1" x14ac:dyDescent="1.3">
      <c r="B32" s="42">
        <v>26</v>
      </c>
      <c r="C32" s="488" t="s">
        <v>647</v>
      </c>
      <c r="D32" s="489"/>
      <c r="E32" s="489"/>
      <c r="F32" s="490"/>
      <c r="G32" s="145" t="s">
        <v>35</v>
      </c>
      <c r="H32" s="102">
        <v>0.94399999999999995</v>
      </c>
      <c r="I32" s="72">
        <v>3</v>
      </c>
      <c r="J32" s="100">
        <v>1510</v>
      </c>
      <c r="K32" s="100">
        <v>1510</v>
      </c>
      <c r="L32" s="99">
        <v>0</v>
      </c>
      <c r="M32" s="98">
        <f t="shared" si="5"/>
        <v>1.4254399999999998</v>
      </c>
      <c r="N32" s="88">
        <f t="shared" ref="N32:N33" si="6">M32*I32-L32*I32</f>
        <v>4.2763199999999992</v>
      </c>
    </row>
    <row r="33" spans="2:18" s="96" customFormat="1" ht="200.1" customHeight="1" thickBot="1" x14ac:dyDescent="1.3">
      <c r="B33" s="42">
        <v>27</v>
      </c>
      <c r="C33" s="488" t="s">
        <v>648</v>
      </c>
      <c r="D33" s="489"/>
      <c r="E33" s="489"/>
      <c r="F33" s="490"/>
      <c r="G33" s="145" t="s">
        <v>29</v>
      </c>
      <c r="H33" s="102">
        <v>1.284</v>
      </c>
      <c r="I33" s="72">
        <v>3</v>
      </c>
      <c r="J33" s="100">
        <v>2402</v>
      </c>
      <c r="K33" s="100">
        <v>2251</v>
      </c>
      <c r="L33" s="99">
        <v>0</v>
      </c>
      <c r="M33" s="98">
        <f t="shared" si="5"/>
        <v>2.8902840000000003</v>
      </c>
      <c r="N33" s="88">
        <f t="shared" si="6"/>
        <v>8.670852</v>
      </c>
    </row>
    <row r="34" spans="2:18" s="36" customFormat="1" ht="200.1" customHeight="1" thickBot="1" x14ac:dyDescent="1.1000000000000001">
      <c r="B34" s="42">
        <v>28</v>
      </c>
      <c r="C34" s="492" t="s">
        <v>664</v>
      </c>
      <c r="D34" s="493"/>
      <c r="E34" s="493"/>
      <c r="F34" s="494"/>
      <c r="G34" s="142" t="s">
        <v>202</v>
      </c>
      <c r="H34" s="45">
        <v>0</v>
      </c>
      <c r="I34" s="72">
        <v>4</v>
      </c>
      <c r="J34" s="70" t="s">
        <v>160</v>
      </c>
      <c r="K34" s="70">
        <v>0</v>
      </c>
      <c r="L34" s="46">
        <v>0.63980000000000004</v>
      </c>
      <c r="M34" s="40">
        <v>1.258</v>
      </c>
      <c r="N34" s="88">
        <f>ROUNDUP(M34*I34-I34*L34,1)</f>
        <v>2.5</v>
      </c>
    </row>
    <row r="35" spans="2:18" s="36" customFormat="1" ht="200.1" customHeight="1" thickBot="1" x14ac:dyDescent="1.1000000000000001">
      <c r="B35" s="42">
        <v>29</v>
      </c>
      <c r="C35" s="560" t="s">
        <v>665</v>
      </c>
      <c r="D35" s="493"/>
      <c r="E35" s="493"/>
      <c r="F35" s="494"/>
      <c r="G35" s="142" t="s">
        <v>202</v>
      </c>
      <c r="H35" s="45">
        <v>0</v>
      </c>
      <c r="I35" s="72">
        <v>2</v>
      </c>
      <c r="J35" s="70" t="s">
        <v>160</v>
      </c>
      <c r="K35" s="70">
        <v>0</v>
      </c>
      <c r="L35" s="46">
        <v>0.63980000000000004</v>
      </c>
      <c r="M35" s="40">
        <v>1.258</v>
      </c>
      <c r="N35" s="88">
        <f>ROUNDUP(M35*I35-I35*L35,1)</f>
        <v>1.3</v>
      </c>
    </row>
    <row r="36" spans="2:18" s="96" customFormat="1" ht="200.1" customHeight="1" thickBot="1" x14ac:dyDescent="1.3">
      <c r="B36" s="42">
        <v>30</v>
      </c>
      <c r="C36" s="488" t="s">
        <v>656</v>
      </c>
      <c r="D36" s="489"/>
      <c r="E36" s="489"/>
      <c r="F36" s="490"/>
      <c r="G36" s="145" t="s">
        <v>76</v>
      </c>
      <c r="H36" s="102">
        <v>1.22</v>
      </c>
      <c r="I36" s="72">
        <v>1</v>
      </c>
      <c r="J36" s="100">
        <v>7829</v>
      </c>
      <c r="K36" s="100">
        <v>7829</v>
      </c>
      <c r="L36" s="99">
        <v>0.252</v>
      </c>
      <c r="M36" s="98">
        <f t="shared" ref="M36:M39" si="7">H36*K36/1000</f>
        <v>9.55138</v>
      </c>
      <c r="N36" s="88">
        <f t="shared" ref="N36:N39" si="8">M36*I36-L36*I36</f>
        <v>9.2993799999999993</v>
      </c>
    </row>
    <row r="37" spans="2:18" s="96" customFormat="1" ht="200.1" customHeight="1" thickBot="1" x14ac:dyDescent="1.3">
      <c r="B37" s="42">
        <v>31</v>
      </c>
      <c r="C37" s="488" t="s">
        <v>655</v>
      </c>
      <c r="D37" s="489"/>
      <c r="E37" s="489"/>
      <c r="F37" s="490"/>
      <c r="G37" s="145" t="s">
        <v>76</v>
      </c>
      <c r="H37" s="102">
        <v>1.22</v>
      </c>
      <c r="I37" s="72">
        <v>1</v>
      </c>
      <c r="J37" s="100">
        <v>5486</v>
      </c>
      <c r="K37" s="100">
        <v>5486</v>
      </c>
      <c r="L37" s="99">
        <v>0.15834000000000001</v>
      </c>
      <c r="M37" s="98">
        <f t="shared" si="7"/>
        <v>6.69292</v>
      </c>
      <c r="N37" s="88">
        <f t="shared" si="8"/>
        <v>6.5345800000000001</v>
      </c>
    </row>
    <row r="38" spans="2:18" s="96" customFormat="1" ht="200.1" customHeight="1" thickBot="1" x14ac:dyDescent="1.3">
      <c r="B38" s="42">
        <v>32</v>
      </c>
      <c r="C38" s="488" t="s">
        <v>652</v>
      </c>
      <c r="D38" s="489"/>
      <c r="E38" s="489"/>
      <c r="F38" s="490"/>
      <c r="G38" s="145" t="s">
        <v>76</v>
      </c>
      <c r="H38" s="102">
        <v>1.22</v>
      </c>
      <c r="I38" s="72">
        <v>1</v>
      </c>
      <c r="J38" s="100">
        <v>5486</v>
      </c>
      <c r="K38" s="100">
        <v>5486</v>
      </c>
      <c r="L38" s="99">
        <v>0.126</v>
      </c>
      <c r="M38" s="98">
        <f t="shared" si="7"/>
        <v>6.69292</v>
      </c>
      <c r="N38" s="88">
        <f t="shared" si="8"/>
        <v>6.5669199999999996</v>
      </c>
    </row>
    <row r="39" spans="2:18" s="96" customFormat="1" ht="200.1" customHeight="1" thickBot="1" x14ac:dyDescent="1.3">
      <c r="B39" s="42">
        <v>33</v>
      </c>
      <c r="C39" s="488" t="s">
        <v>653</v>
      </c>
      <c r="D39" s="489"/>
      <c r="E39" s="489"/>
      <c r="F39" s="490"/>
      <c r="G39" s="145" t="s">
        <v>76</v>
      </c>
      <c r="H39" s="102">
        <v>1.22</v>
      </c>
      <c r="I39" s="72">
        <v>1</v>
      </c>
      <c r="J39" s="100">
        <v>7829</v>
      </c>
      <c r="K39" s="100">
        <v>7829</v>
      </c>
      <c r="L39" s="99">
        <v>0.252</v>
      </c>
      <c r="M39" s="98">
        <f t="shared" si="7"/>
        <v>9.55138</v>
      </c>
      <c r="N39" s="88">
        <f t="shared" si="8"/>
        <v>9.2993799999999993</v>
      </c>
    </row>
    <row r="40" spans="2:18" s="36" customFormat="1" ht="200.1" customHeight="1" thickBot="1" x14ac:dyDescent="1.1000000000000001">
      <c r="B40" s="42">
        <v>34</v>
      </c>
      <c r="C40" s="560" t="s">
        <v>666</v>
      </c>
      <c r="D40" s="493"/>
      <c r="E40" s="493"/>
      <c r="F40" s="494"/>
      <c r="G40" s="142" t="s">
        <v>202</v>
      </c>
      <c r="H40" s="45">
        <v>0</v>
      </c>
      <c r="I40" s="72">
        <v>4</v>
      </c>
      <c r="J40" s="70" t="s">
        <v>160</v>
      </c>
      <c r="K40" s="70">
        <v>0</v>
      </c>
      <c r="L40" s="46">
        <v>0.63980000000000004</v>
      </c>
      <c r="M40" s="40">
        <v>1.258</v>
      </c>
      <c r="N40" s="88">
        <f>ROUNDUP(M40*I40-I40*L40,1)</f>
        <v>2.5</v>
      </c>
    </row>
    <row r="41" spans="2:18" s="36" customFormat="1" ht="200.1" customHeight="1" thickBot="1" x14ac:dyDescent="1.1000000000000001">
      <c r="B41" s="42">
        <v>35</v>
      </c>
      <c r="C41" s="560" t="s">
        <v>667</v>
      </c>
      <c r="D41" s="493"/>
      <c r="E41" s="493"/>
      <c r="F41" s="494"/>
      <c r="G41" s="142" t="s">
        <v>202</v>
      </c>
      <c r="H41" s="45">
        <v>0</v>
      </c>
      <c r="I41" s="72">
        <v>4</v>
      </c>
      <c r="J41" s="70" t="s">
        <v>160</v>
      </c>
      <c r="K41" s="70">
        <v>0</v>
      </c>
      <c r="L41" s="46">
        <v>0.63980000000000004</v>
      </c>
      <c r="M41" s="40">
        <v>1.258</v>
      </c>
      <c r="N41" s="88">
        <f>ROUNDUP(M41*I41-I41*L41,1)</f>
        <v>2.5</v>
      </c>
    </row>
    <row r="42" spans="2:18" s="50" customFormat="1" ht="219.75" customHeight="1" thickBot="1" x14ac:dyDescent="1.1000000000000001">
      <c r="B42" s="458" t="s">
        <v>30</v>
      </c>
      <c r="C42" s="459"/>
      <c r="D42" s="459"/>
      <c r="E42" s="459"/>
      <c r="F42" s="459"/>
      <c r="G42" s="459"/>
      <c r="H42" s="459"/>
      <c r="I42" s="459"/>
      <c r="J42" s="459"/>
      <c r="K42" s="459"/>
      <c r="L42" s="459"/>
      <c r="M42" s="460"/>
      <c r="N42" s="95">
        <f>SUM(N7:N41)</f>
        <v>284.57554799999997</v>
      </c>
    </row>
    <row r="43" spans="2:18" s="50" customFormat="1" ht="232.5" customHeight="1" thickBot="1" x14ac:dyDescent="1.1000000000000001">
      <c r="B43" s="513" t="s">
        <v>53</v>
      </c>
      <c r="C43" s="513"/>
      <c r="D43" s="513"/>
      <c r="E43" s="513"/>
      <c r="F43" s="513"/>
      <c r="G43" s="513"/>
      <c r="H43" s="513"/>
      <c r="I43" s="513"/>
      <c r="J43" s="513"/>
      <c r="K43" s="513"/>
      <c r="L43" s="513"/>
      <c r="M43" s="513"/>
      <c r="N43" s="88">
        <f>N42*2</f>
        <v>569.15109599999994</v>
      </c>
    </row>
    <row r="44" spans="2:18" s="51" customFormat="1" ht="58.5" customHeight="1" x14ac:dyDescent="1.1000000000000001">
      <c r="B44" s="577"/>
      <c r="C44" s="578"/>
      <c r="D44" s="578"/>
      <c r="E44" s="578"/>
      <c r="F44" s="578"/>
      <c r="G44" s="578"/>
      <c r="H44" s="578"/>
      <c r="I44" s="578"/>
      <c r="J44" s="578"/>
      <c r="K44" s="578"/>
      <c r="L44" s="578"/>
      <c r="M44" s="578"/>
      <c r="N44" s="579"/>
    </row>
    <row r="45" spans="2:18" s="51" customFormat="1" ht="43.5" customHeight="1" thickBot="1" x14ac:dyDescent="1.1499999999999999">
      <c r="B45" s="580"/>
      <c r="C45" s="581"/>
      <c r="D45" s="581"/>
      <c r="E45" s="581"/>
      <c r="F45" s="581"/>
      <c r="G45" s="581"/>
      <c r="H45" s="581"/>
      <c r="I45" s="581"/>
      <c r="J45" s="581"/>
      <c r="K45" s="581"/>
      <c r="L45" s="581"/>
      <c r="M45" s="581"/>
      <c r="N45" s="582"/>
    </row>
    <row r="46" spans="2:18" s="143" customFormat="1" ht="174.95" customHeight="1" x14ac:dyDescent="0.25">
      <c r="B46" s="422" t="s">
        <v>320</v>
      </c>
      <c r="C46" s="422"/>
      <c r="D46" s="422"/>
      <c r="E46" s="422"/>
      <c r="F46" s="422"/>
      <c r="G46" s="422"/>
      <c r="H46" s="422"/>
      <c r="I46" s="422" t="s">
        <v>319</v>
      </c>
      <c r="J46" s="422"/>
      <c r="K46" s="422"/>
      <c r="L46" s="422"/>
      <c r="M46" s="422"/>
      <c r="N46" s="422"/>
    </row>
    <row r="47" spans="2:18" s="51" customFormat="1" ht="409.5" customHeight="1" thickBot="1" x14ac:dyDescent="1.1499999999999999">
      <c r="B47" s="423"/>
      <c r="C47" s="423"/>
      <c r="D47" s="423"/>
      <c r="E47" s="423"/>
      <c r="F47" s="423"/>
      <c r="G47" s="423"/>
      <c r="H47" s="423"/>
      <c r="I47" s="423"/>
      <c r="J47" s="423"/>
      <c r="K47" s="423"/>
      <c r="L47" s="423"/>
      <c r="M47" s="423"/>
      <c r="N47" s="423"/>
    </row>
    <row r="48" spans="2:18" s="58" customFormat="1" ht="174.95" customHeight="1" thickBot="1" x14ac:dyDescent="1.1499999999999999">
      <c r="B48" s="53" t="s">
        <v>45</v>
      </c>
      <c r="C48" s="54"/>
      <c r="D48" s="54"/>
      <c r="E48" s="54"/>
      <c r="F48" s="54"/>
      <c r="G48" s="54"/>
      <c r="H48" s="54"/>
      <c r="I48" s="54"/>
      <c r="J48" s="54"/>
      <c r="K48" s="54"/>
      <c r="L48" s="54"/>
      <c r="M48" s="54"/>
      <c r="N48" s="55"/>
      <c r="O48" s="56"/>
      <c r="P48" s="68"/>
      <c r="Q48" s="35"/>
      <c r="R48" s="35"/>
    </row>
    <row r="49" s="51" customFormat="1" ht="174.95" customHeight="1" x14ac:dyDescent="1.1000000000000001"/>
  </sheetData>
  <mergeCells count="48">
    <mergeCell ref="C6:G6"/>
    <mergeCell ref="B43:M43"/>
    <mergeCell ref="B2:F3"/>
    <mergeCell ref="G2:K3"/>
    <mergeCell ref="L2:N3"/>
    <mergeCell ref="B4:N4"/>
    <mergeCell ref="B5:N5"/>
    <mergeCell ref="C18:F18"/>
    <mergeCell ref="C7:F7"/>
    <mergeCell ref="C8:F8"/>
    <mergeCell ref="C9:F9"/>
    <mergeCell ref="C10:F10"/>
    <mergeCell ref="C11:F11"/>
    <mergeCell ref="C12:F12"/>
    <mergeCell ref="C13:F13"/>
    <mergeCell ref="C14:F14"/>
    <mergeCell ref="C15:G15"/>
    <mergeCell ref="C16:F16"/>
    <mergeCell ref="C17:F17"/>
    <mergeCell ref="C19:F19"/>
    <mergeCell ref="C20:F20"/>
    <mergeCell ref="C21:F21"/>
    <mergeCell ref="C22:C24"/>
    <mergeCell ref="D22:F22"/>
    <mergeCell ref="D23:F23"/>
    <mergeCell ref="D24:F24"/>
    <mergeCell ref="C36:F36"/>
    <mergeCell ref="C25:F25"/>
    <mergeCell ref="C26:F26"/>
    <mergeCell ref="C27:C30"/>
    <mergeCell ref="D27:F27"/>
    <mergeCell ref="D28:F28"/>
    <mergeCell ref="D29:F29"/>
    <mergeCell ref="D30:F30"/>
    <mergeCell ref="C31:F31"/>
    <mergeCell ref="C32:F32"/>
    <mergeCell ref="C33:F33"/>
    <mergeCell ref="C34:F34"/>
    <mergeCell ref="C35:F35"/>
    <mergeCell ref="B44:N45"/>
    <mergeCell ref="B46:H47"/>
    <mergeCell ref="I46:N47"/>
    <mergeCell ref="C37:F37"/>
    <mergeCell ref="C38:F38"/>
    <mergeCell ref="C39:F39"/>
    <mergeCell ref="C40:F40"/>
    <mergeCell ref="C41:F41"/>
    <mergeCell ref="B42:M42"/>
  </mergeCells>
  <printOptions horizontalCentered="1"/>
  <pageMargins left="0.25" right="0.25" top="1" bottom="1" header="0.5" footer="0.255"/>
  <pageSetup paperSize="9" scale="10" orientation="portrait" r:id="rId1"/>
  <rowBreaks count="1" manualBreakCount="1">
    <brk id="30" max="14" man="1"/>
  </rowBreaks>
  <drawing r:id="rId2"/>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theme="9" tint="-0.499984740745262"/>
    <pageSetUpPr fitToPage="1"/>
  </sheetPr>
  <dimension ref="B1:O35"/>
  <sheetViews>
    <sheetView rightToLeft="1" view="pageBreakPreview"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741</v>
      </c>
      <c r="G11" s="332"/>
      <c r="H11" s="332"/>
      <c r="I11" s="333"/>
      <c r="J11" s="331" t="s">
        <v>750</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55</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749</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15.75" customHeight="1" thickBot="1" x14ac:dyDescent="0.3">
      <c r="B27" s="398"/>
      <c r="C27" s="401"/>
      <c r="D27" s="402"/>
      <c r="E27" s="401"/>
      <c r="F27" s="402"/>
      <c r="G27" s="402"/>
      <c r="H27" s="404"/>
      <c r="I27" s="401"/>
      <c r="J27" s="404"/>
      <c r="K27" s="401"/>
      <c r="L27" s="402"/>
      <c r="M27" s="404"/>
    </row>
    <row r="28" spans="2:15" ht="36" customHeight="1" x14ac:dyDescent="0.25">
      <c r="B28" s="405">
        <v>21</v>
      </c>
      <c r="C28" s="312">
        <v>641903122</v>
      </c>
      <c r="D28" s="313"/>
      <c r="E28" s="322" t="s">
        <v>56</v>
      </c>
      <c r="F28" s="323"/>
      <c r="G28" s="323"/>
      <c r="H28" s="324"/>
      <c r="I28" s="318" t="s">
        <v>748</v>
      </c>
      <c r="J28" s="319"/>
      <c r="K28" s="322" t="s">
        <v>16</v>
      </c>
      <c r="L28" s="323"/>
      <c r="M28" s="324"/>
    </row>
    <row r="29" spans="2:15" ht="57" customHeight="1" thickBot="1" x14ac:dyDescent="0.3">
      <c r="B29" s="406"/>
      <c r="C29" s="314"/>
      <c r="D29" s="315"/>
      <c r="E29" s="328"/>
      <c r="F29" s="329"/>
      <c r="G29" s="329"/>
      <c r="H29" s="330"/>
      <c r="I29" s="320"/>
      <c r="J29" s="321"/>
      <c r="K29" s="328"/>
      <c r="L29" s="329"/>
      <c r="M29" s="330"/>
      <c r="O29" s="108">
        <v>340.86741600000005</v>
      </c>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5.5" customHeight="1" thickBot="1" x14ac:dyDescent="0.3">
      <c r="B35" s="370" t="s">
        <v>47</v>
      </c>
      <c r="C35" s="371"/>
      <c r="D35" s="371"/>
      <c r="E35" s="371"/>
      <c r="F35" s="371"/>
      <c r="G35" s="371"/>
      <c r="H35" s="371"/>
      <c r="I35" s="371"/>
      <c r="J35" s="371"/>
      <c r="K35" s="371"/>
      <c r="L35" s="371"/>
      <c r="M35" s="372"/>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905217"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905217" r:id="rId4"/>
      </mc:Fallback>
    </mc:AlternateContent>
  </oleObjects>
  <mc:AlternateContent xmlns:mc="http://schemas.openxmlformats.org/markup-compatibility/2006">
    <mc:Choice Requires="x14">
      <controls>
        <mc:AlternateContent xmlns:mc="http://schemas.openxmlformats.org/markup-compatibility/2006">
          <mc:Choice Requires="x14">
            <control shapeId="905218"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905219"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905220"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905221"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905222"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theme="9" tint="-0.249977111117893"/>
  </sheetPr>
  <dimension ref="B1:AU49"/>
  <sheetViews>
    <sheetView rightToLeft="1" view="pageBreakPreview" zoomScale="10" zoomScaleNormal="100" zoomScaleSheetLayoutView="10" workbookViewId="0">
      <selection activeCell="B4" sqref="B4:N4"/>
    </sheetView>
  </sheetViews>
  <sheetFormatPr defaultRowHeight="23.25" x14ac:dyDescent="0.35"/>
  <cols>
    <col min="2" max="2" width="25.7109375" customWidth="1"/>
    <col min="3" max="3" width="32" customWidth="1"/>
    <col min="4" max="4" width="20.42578125" customWidth="1"/>
    <col min="5" max="5" width="44.5703125"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726</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59.5" customHeight="1" thickBot="1" x14ac:dyDescent="0.3">
      <c r="B4" s="523" t="s">
        <v>55</v>
      </c>
      <c r="C4" s="524"/>
      <c r="D4" s="524"/>
      <c r="E4" s="524"/>
      <c r="F4" s="524"/>
      <c r="G4" s="524"/>
      <c r="H4" s="524"/>
      <c r="I4" s="524"/>
      <c r="J4" s="524"/>
      <c r="K4" s="524"/>
      <c r="L4" s="524"/>
      <c r="M4" s="524"/>
      <c r="N4" s="525"/>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03.25" customHeight="1" thickBot="1" x14ac:dyDescent="1.1499999999999999">
      <c r="B6" s="146" t="s">
        <v>9</v>
      </c>
      <c r="C6" s="434" t="s">
        <v>11</v>
      </c>
      <c r="D6" s="435"/>
      <c r="E6" s="435"/>
      <c r="F6" s="435"/>
      <c r="G6" s="436"/>
      <c r="H6" s="146" t="s">
        <v>122</v>
      </c>
      <c r="I6" s="146" t="s">
        <v>23</v>
      </c>
      <c r="J6" s="146" t="s">
        <v>24</v>
      </c>
      <c r="K6" s="146" t="s">
        <v>121</v>
      </c>
      <c r="L6" s="146" t="s">
        <v>183</v>
      </c>
      <c r="M6" s="146" t="s">
        <v>181</v>
      </c>
      <c r="N6" s="146" t="s">
        <v>124</v>
      </c>
    </row>
    <row r="7" spans="2:47" s="96" customFormat="1" ht="200.1" customHeight="1" thickBot="1" x14ac:dyDescent="1.3">
      <c r="B7" s="42">
        <v>1</v>
      </c>
      <c r="C7" s="551" t="s">
        <v>642</v>
      </c>
      <c r="D7" s="489"/>
      <c r="E7" s="489"/>
      <c r="F7" s="490"/>
      <c r="G7" s="145" t="s">
        <v>27</v>
      </c>
      <c r="H7" s="45">
        <v>1.8280000000000001</v>
      </c>
      <c r="I7" s="72">
        <v>0</v>
      </c>
      <c r="J7" s="100">
        <v>24752</v>
      </c>
      <c r="K7" s="100">
        <v>24752</v>
      </c>
      <c r="L7" s="46">
        <v>1.1596</v>
      </c>
      <c r="M7" s="98">
        <f t="shared" ref="M7:M13" si="0">H7*K7/1000</f>
        <v>45.246656000000002</v>
      </c>
      <c r="N7" s="88">
        <f>M7*I7-L7*I7</f>
        <v>0</v>
      </c>
    </row>
    <row r="8" spans="2:47" s="96" customFormat="1" ht="200.1" customHeight="1" thickBot="1" x14ac:dyDescent="1.3">
      <c r="B8" s="42">
        <v>2</v>
      </c>
      <c r="C8" s="488" t="s">
        <v>643</v>
      </c>
      <c r="D8" s="489"/>
      <c r="E8" s="489"/>
      <c r="F8" s="490"/>
      <c r="G8" s="145" t="s">
        <v>29</v>
      </c>
      <c r="H8" s="102">
        <v>1.284</v>
      </c>
      <c r="I8" s="72">
        <v>0</v>
      </c>
      <c r="J8" s="100">
        <v>1814</v>
      </c>
      <c r="K8" s="100">
        <v>1814</v>
      </c>
      <c r="L8" s="46">
        <v>0</v>
      </c>
      <c r="M8" s="98">
        <f t="shared" si="0"/>
        <v>2.3291759999999999</v>
      </c>
      <c r="N8" s="88">
        <f t="shared" ref="N8:N13" si="1">M8*I8-L8*I8</f>
        <v>0</v>
      </c>
    </row>
    <row r="9" spans="2:47" s="96" customFormat="1" ht="200.1" customHeight="1" thickBot="1" x14ac:dyDescent="1.3">
      <c r="B9" s="42">
        <v>3</v>
      </c>
      <c r="C9" s="488" t="s">
        <v>644</v>
      </c>
      <c r="D9" s="489"/>
      <c r="E9" s="489"/>
      <c r="F9" s="490"/>
      <c r="G9" s="145" t="s">
        <v>35</v>
      </c>
      <c r="H9" s="102">
        <v>0.94399999999999995</v>
      </c>
      <c r="I9" s="72">
        <v>1</v>
      </c>
      <c r="J9" s="100">
        <v>2415</v>
      </c>
      <c r="K9" s="100">
        <v>2253</v>
      </c>
      <c r="L9" s="99">
        <v>0</v>
      </c>
      <c r="M9" s="98">
        <f t="shared" si="0"/>
        <v>2.1268319999999998</v>
      </c>
      <c r="N9" s="88">
        <f t="shared" si="1"/>
        <v>2.1268319999999998</v>
      </c>
    </row>
    <row r="10" spans="2:47" s="96" customFormat="1" ht="200.1" customHeight="1" thickBot="1" x14ac:dyDescent="1.3">
      <c r="B10" s="42">
        <v>4</v>
      </c>
      <c r="C10" s="488" t="s">
        <v>645</v>
      </c>
      <c r="D10" s="489"/>
      <c r="E10" s="489"/>
      <c r="F10" s="490"/>
      <c r="G10" s="145" t="s">
        <v>29</v>
      </c>
      <c r="H10" s="102">
        <v>1.284</v>
      </c>
      <c r="I10" s="72">
        <v>0</v>
      </c>
      <c r="J10" s="100">
        <v>1510</v>
      </c>
      <c r="K10" s="100">
        <v>1510</v>
      </c>
      <c r="L10" s="99">
        <v>0</v>
      </c>
      <c r="M10" s="98">
        <f t="shared" si="0"/>
        <v>1.9388400000000001</v>
      </c>
      <c r="N10" s="88">
        <f t="shared" si="1"/>
        <v>0</v>
      </c>
    </row>
    <row r="11" spans="2:47" s="96" customFormat="1" ht="200.1" customHeight="1" thickBot="1" x14ac:dyDescent="1.3">
      <c r="B11" s="42">
        <v>5</v>
      </c>
      <c r="C11" s="488" t="s">
        <v>646</v>
      </c>
      <c r="D11" s="489"/>
      <c r="E11" s="489"/>
      <c r="F11" s="490"/>
      <c r="G11" s="145" t="s">
        <v>35</v>
      </c>
      <c r="H11" s="102">
        <v>0.94399999999999995</v>
      </c>
      <c r="I11" s="72">
        <v>1</v>
      </c>
      <c r="J11" s="100">
        <v>2379</v>
      </c>
      <c r="K11" s="100">
        <v>2239</v>
      </c>
      <c r="L11" s="46">
        <v>0</v>
      </c>
      <c r="M11" s="98">
        <f t="shared" si="0"/>
        <v>2.1136159999999999</v>
      </c>
      <c r="N11" s="88">
        <f t="shared" si="1"/>
        <v>2.1136159999999999</v>
      </c>
    </row>
    <row r="12" spans="2:47" s="96" customFormat="1" ht="200.1" customHeight="1" thickBot="1" x14ac:dyDescent="1.3">
      <c r="B12" s="42">
        <v>6</v>
      </c>
      <c r="C12" s="488" t="s">
        <v>647</v>
      </c>
      <c r="D12" s="489"/>
      <c r="E12" s="489"/>
      <c r="F12" s="490"/>
      <c r="G12" s="145" t="s">
        <v>35</v>
      </c>
      <c r="H12" s="102">
        <v>0.94399999999999995</v>
      </c>
      <c r="I12" s="72">
        <v>4</v>
      </c>
      <c r="J12" s="100">
        <v>1510</v>
      </c>
      <c r="K12" s="100">
        <v>1510</v>
      </c>
      <c r="L12" s="99">
        <v>0</v>
      </c>
      <c r="M12" s="98">
        <f t="shared" si="0"/>
        <v>1.4254399999999998</v>
      </c>
      <c r="N12" s="88">
        <f t="shared" si="1"/>
        <v>5.7017599999999993</v>
      </c>
    </row>
    <row r="13" spans="2:47" s="96" customFormat="1" ht="200.1" customHeight="1" thickBot="1" x14ac:dyDescent="1.3">
      <c r="B13" s="42">
        <v>7</v>
      </c>
      <c r="C13" s="488" t="s">
        <v>648</v>
      </c>
      <c r="D13" s="489"/>
      <c r="E13" s="489"/>
      <c r="F13" s="490"/>
      <c r="G13" s="145" t="s">
        <v>35</v>
      </c>
      <c r="H13" s="102">
        <v>0.94399999999999995</v>
      </c>
      <c r="I13" s="72">
        <v>4</v>
      </c>
      <c r="J13" s="100">
        <v>2402</v>
      </c>
      <c r="K13" s="100">
        <v>2251</v>
      </c>
      <c r="L13" s="99">
        <v>0</v>
      </c>
      <c r="M13" s="98">
        <f t="shared" si="0"/>
        <v>2.1249440000000002</v>
      </c>
      <c r="N13" s="88">
        <f t="shared" si="1"/>
        <v>8.4997760000000007</v>
      </c>
    </row>
    <row r="14" spans="2:47" s="36" customFormat="1" ht="200.1" customHeight="1" thickBot="1" x14ac:dyDescent="1.1000000000000001">
      <c r="B14" s="42">
        <v>8</v>
      </c>
      <c r="C14" s="492" t="s">
        <v>649</v>
      </c>
      <c r="D14" s="493"/>
      <c r="E14" s="493"/>
      <c r="F14" s="494"/>
      <c r="G14" s="142" t="s">
        <v>202</v>
      </c>
      <c r="H14" s="45">
        <v>0</v>
      </c>
      <c r="I14" s="72">
        <v>0</v>
      </c>
      <c r="J14" s="70" t="s">
        <v>160</v>
      </c>
      <c r="K14" s="70">
        <v>0</v>
      </c>
      <c r="L14" s="46">
        <v>0.378</v>
      </c>
      <c r="M14" s="40">
        <f>0.85*0.37+0.76*0.415</f>
        <v>0.62990000000000002</v>
      </c>
      <c r="N14" s="88">
        <f>ROUNDUP(M14*I14-I14*L14,1)</f>
        <v>0</v>
      </c>
    </row>
    <row r="15" spans="2:47" s="36" customFormat="1" ht="200.1" customHeight="1" thickBot="1" x14ac:dyDescent="1.1000000000000001">
      <c r="B15" s="42">
        <v>9</v>
      </c>
      <c r="C15" s="488" t="s">
        <v>650</v>
      </c>
      <c r="D15" s="489"/>
      <c r="E15" s="489"/>
      <c r="F15" s="489"/>
      <c r="G15" s="490">
        <v>0</v>
      </c>
      <c r="H15" s="45">
        <v>0.85699999999999998</v>
      </c>
      <c r="I15" s="72">
        <v>0</v>
      </c>
      <c r="J15" s="70">
        <f>2*5486</f>
        <v>10972</v>
      </c>
      <c r="K15" s="138" t="s">
        <v>514</v>
      </c>
      <c r="L15" s="138" t="s">
        <v>514</v>
      </c>
      <c r="M15" s="138" t="s">
        <v>514</v>
      </c>
      <c r="N15" s="88">
        <f t="shared" ref="N15" si="2">ROUND(H15*I15*J15/1000,1)</f>
        <v>0</v>
      </c>
    </row>
    <row r="16" spans="2:47" s="96" customFormat="1" ht="200.1" customHeight="1" thickBot="1" x14ac:dyDescent="1.3">
      <c r="B16" s="42">
        <v>10</v>
      </c>
      <c r="C16" s="488" t="s">
        <v>651</v>
      </c>
      <c r="D16" s="489"/>
      <c r="E16" s="489"/>
      <c r="F16" s="490"/>
      <c r="G16" s="145" t="s">
        <v>76</v>
      </c>
      <c r="H16" s="102">
        <v>1.22</v>
      </c>
      <c r="I16" s="72">
        <v>1</v>
      </c>
      <c r="J16" s="100">
        <v>7869</v>
      </c>
      <c r="K16" s="100">
        <v>7869</v>
      </c>
      <c r="L16" s="99">
        <v>0.252</v>
      </c>
      <c r="M16" s="98">
        <f t="shared" ref="M16:M21" si="3">H16*K16/1000</f>
        <v>9.6001799999999999</v>
      </c>
      <c r="N16" s="88">
        <f t="shared" ref="N16:N30" si="4">M16*I16-L16*I16</f>
        <v>9.3481799999999993</v>
      </c>
    </row>
    <row r="17" spans="2:14" s="96" customFormat="1" ht="200.1" customHeight="1" thickBot="1" x14ac:dyDescent="1.3">
      <c r="B17" s="42">
        <v>11</v>
      </c>
      <c r="C17" s="488" t="s">
        <v>652</v>
      </c>
      <c r="D17" s="489"/>
      <c r="E17" s="489"/>
      <c r="F17" s="490"/>
      <c r="G17" s="145" t="s">
        <v>76</v>
      </c>
      <c r="H17" s="102">
        <v>1.22</v>
      </c>
      <c r="I17" s="72">
        <v>1</v>
      </c>
      <c r="J17" s="100">
        <v>5486</v>
      </c>
      <c r="K17" s="100">
        <v>5486</v>
      </c>
      <c r="L17" s="99">
        <v>0.126</v>
      </c>
      <c r="M17" s="98">
        <f t="shared" si="3"/>
        <v>6.69292</v>
      </c>
      <c r="N17" s="88">
        <f t="shared" si="4"/>
        <v>6.5669199999999996</v>
      </c>
    </row>
    <row r="18" spans="2:14" s="96" customFormat="1" ht="200.1" customHeight="1" thickBot="1" x14ac:dyDescent="1.3">
      <c r="B18" s="42">
        <v>12</v>
      </c>
      <c r="C18" s="488" t="s">
        <v>653</v>
      </c>
      <c r="D18" s="489"/>
      <c r="E18" s="489"/>
      <c r="F18" s="490"/>
      <c r="G18" s="145" t="s">
        <v>76</v>
      </c>
      <c r="H18" s="102">
        <v>1.22</v>
      </c>
      <c r="I18" s="72">
        <v>1</v>
      </c>
      <c r="J18" s="100">
        <v>7829</v>
      </c>
      <c r="K18" s="100">
        <v>7829</v>
      </c>
      <c r="L18" s="99">
        <v>0.252</v>
      </c>
      <c r="M18" s="98">
        <f t="shared" si="3"/>
        <v>9.55138</v>
      </c>
      <c r="N18" s="88">
        <f t="shared" si="4"/>
        <v>9.2993799999999993</v>
      </c>
    </row>
    <row r="19" spans="2:14" s="96" customFormat="1" ht="200.1" customHeight="1" thickBot="1" x14ac:dyDescent="1.3">
      <c r="B19" s="42">
        <v>13</v>
      </c>
      <c r="C19" s="488" t="s">
        <v>654</v>
      </c>
      <c r="D19" s="489"/>
      <c r="E19" s="489"/>
      <c r="F19" s="490"/>
      <c r="G19" s="145" t="s">
        <v>76</v>
      </c>
      <c r="H19" s="102">
        <v>1.22</v>
      </c>
      <c r="I19" s="72">
        <v>1</v>
      </c>
      <c r="J19" s="100">
        <v>7869</v>
      </c>
      <c r="K19" s="100">
        <v>7869</v>
      </c>
      <c r="L19" s="99">
        <v>0.252</v>
      </c>
      <c r="M19" s="98">
        <f t="shared" si="3"/>
        <v>9.6001799999999999</v>
      </c>
      <c r="N19" s="88">
        <f t="shared" si="4"/>
        <v>9.3481799999999993</v>
      </c>
    </row>
    <row r="20" spans="2:14" s="96" customFormat="1" ht="200.1" customHeight="1" thickBot="1" x14ac:dyDescent="1.3">
      <c r="B20" s="42">
        <v>14</v>
      </c>
      <c r="C20" s="488" t="s">
        <v>655</v>
      </c>
      <c r="D20" s="489"/>
      <c r="E20" s="489"/>
      <c r="F20" s="490"/>
      <c r="G20" s="145" t="s">
        <v>76</v>
      </c>
      <c r="H20" s="102">
        <v>1.22</v>
      </c>
      <c r="I20" s="72">
        <v>1</v>
      </c>
      <c r="J20" s="100">
        <v>5486</v>
      </c>
      <c r="K20" s="100">
        <v>5486</v>
      </c>
      <c r="L20" s="99">
        <v>0.15834000000000001</v>
      </c>
      <c r="M20" s="98">
        <f t="shared" si="3"/>
        <v>6.69292</v>
      </c>
      <c r="N20" s="88">
        <f t="shared" si="4"/>
        <v>6.5345800000000001</v>
      </c>
    </row>
    <row r="21" spans="2:14" s="96" customFormat="1" ht="200.1" customHeight="1" thickBot="1" x14ac:dyDescent="1.3">
      <c r="B21" s="42">
        <v>15</v>
      </c>
      <c r="C21" s="488" t="s">
        <v>656</v>
      </c>
      <c r="D21" s="489"/>
      <c r="E21" s="489"/>
      <c r="F21" s="490"/>
      <c r="G21" s="145" t="s">
        <v>76</v>
      </c>
      <c r="H21" s="102">
        <v>1.22</v>
      </c>
      <c r="I21" s="72">
        <v>1</v>
      </c>
      <c r="J21" s="100">
        <v>7829</v>
      </c>
      <c r="K21" s="100">
        <v>7829</v>
      </c>
      <c r="L21" s="99">
        <v>0.252</v>
      </c>
      <c r="M21" s="98">
        <f t="shared" si="3"/>
        <v>9.55138</v>
      </c>
      <c r="N21" s="88">
        <f t="shared" si="4"/>
        <v>9.2993799999999993</v>
      </c>
    </row>
    <row r="22" spans="2:14" s="36" customFormat="1" ht="200.1" customHeight="1" thickBot="1" x14ac:dyDescent="1.1000000000000001">
      <c r="B22" s="42">
        <v>16</v>
      </c>
      <c r="C22" s="555" t="s">
        <v>657</v>
      </c>
      <c r="D22" s="492" t="s">
        <v>191</v>
      </c>
      <c r="E22" s="493"/>
      <c r="F22" s="493"/>
      <c r="G22" s="142" t="s">
        <v>100</v>
      </c>
      <c r="H22" s="45">
        <v>2.19</v>
      </c>
      <c r="I22" s="72">
        <v>0</v>
      </c>
      <c r="J22" s="70">
        <v>5486</v>
      </c>
      <c r="K22" s="70">
        <v>5486</v>
      </c>
      <c r="L22" s="46">
        <v>0</v>
      </c>
      <c r="M22" s="88">
        <f>ROUNDUP(H22*K22/1000,1)</f>
        <v>12.1</v>
      </c>
      <c r="N22" s="88">
        <f t="shared" si="4"/>
        <v>0</v>
      </c>
    </row>
    <row r="23" spans="2:14" s="36" customFormat="1" ht="200.1" customHeight="1" thickBot="1" x14ac:dyDescent="1.1000000000000001">
      <c r="B23" s="42">
        <v>17</v>
      </c>
      <c r="C23" s="556"/>
      <c r="D23" s="492" t="s">
        <v>658</v>
      </c>
      <c r="E23" s="493"/>
      <c r="F23" s="493"/>
      <c r="G23" s="142" t="s">
        <v>97</v>
      </c>
      <c r="H23" s="45">
        <v>0.93400000000000005</v>
      </c>
      <c r="I23" s="72">
        <v>1</v>
      </c>
      <c r="J23" s="70">
        <v>1794</v>
      </c>
      <c r="K23" s="70">
        <v>1794</v>
      </c>
      <c r="L23" s="46">
        <v>0</v>
      </c>
      <c r="M23" s="88">
        <f>ROUNDUP(H23*K23/1000,1)</f>
        <v>1.7000000000000002</v>
      </c>
      <c r="N23" s="88">
        <f t="shared" si="4"/>
        <v>1.7000000000000002</v>
      </c>
    </row>
    <row r="24" spans="2:14" s="36" customFormat="1" ht="200.1" customHeight="1" thickBot="1" x14ac:dyDescent="1.1000000000000001">
      <c r="B24" s="42">
        <v>18</v>
      </c>
      <c r="C24" s="556"/>
      <c r="D24" s="492" t="s">
        <v>659</v>
      </c>
      <c r="E24" s="493"/>
      <c r="F24" s="493"/>
      <c r="G24" s="142" t="s">
        <v>97</v>
      </c>
      <c r="H24" s="45">
        <v>0.93400000000000005</v>
      </c>
      <c r="I24" s="72">
        <v>2</v>
      </c>
      <c r="J24" s="70">
        <v>3124</v>
      </c>
      <c r="K24" s="70">
        <v>2983</v>
      </c>
      <c r="L24" s="46">
        <v>0</v>
      </c>
      <c r="M24" s="88">
        <f>ROUNDUP(H24*K24/1000,1)</f>
        <v>2.8000000000000003</v>
      </c>
      <c r="N24" s="88">
        <f t="shared" si="4"/>
        <v>5.6000000000000005</v>
      </c>
    </row>
    <row r="25" spans="2:14" s="36" customFormat="1" ht="200.1" customHeight="1" thickBot="1" x14ac:dyDescent="1.1000000000000001">
      <c r="B25" s="42">
        <v>19</v>
      </c>
      <c r="C25" s="492" t="s">
        <v>203</v>
      </c>
      <c r="D25" s="493"/>
      <c r="E25" s="493"/>
      <c r="F25" s="494"/>
      <c r="G25" s="142" t="s">
        <v>182</v>
      </c>
      <c r="H25" s="45">
        <v>1.254</v>
      </c>
      <c r="I25" s="72">
        <v>4</v>
      </c>
      <c r="J25" s="70">
        <v>5460</v>
      </c>
      <c r="K25" s="70">
        <v>5460</v>
      </c>
      <c r="L25" s="46">
        <f>0.25*0.165</f>
        <v>4.1250000000000002E-2</v>
      </c>
      <c r="M25" s="40">
        <f>ROUNDUP(H25*K25/1000,2)</f>
        <v>6.85</v>
      </c>
      <c r="N25" s="88">
        <f t="shared" si="4"/>
        <v>27.234999999999999</v>
      </c>
    </row>
    <row r="26" spans="2:14" s="36" customFormat="1" ht="200.1" customHeight="1" thickBot="1" x14ac:dyDescent="1.1000000000000001">
      <c r="B26" s="42">
        <v>20</v>
      </c>
      <c r="C26" s="492" t="s">
        <v>516</v>
      </c>
      <c r="D26" s="493"/>
      <c r="E26" s="493"/>
      <c r="F26" s="494"/>
      <c r="G26" s="142" t="s">
        <v>321</v>
      </c>
      <c r="H26" s="45">
        <v>0.38119999999999998</v>
      </c>
      <c r="I26" s="72">
        <v>4</v>
      </c>
      <c r="J26" s="131" t="s">
        <v>514</v>
      </c>
      <c r="K26" s="131" t="s">
        <v>514</v>
      </c>
      <c r="L26" s="46">
        <f>0.165*0.25</f>
        <v>4.1250000000000002E-2</v>
      </c>
      <c r="M26" s="40">
        <f>H26</f>
        <v>0.38119999999999998</v>
      </c>
      <c r="N26" s="88">
        <f t="shared" si="4"/>
        <v>1.3597999999999999</v>
      </c>
    </row>
    <row r="27" spans="2:14" s="96" customFormat="1" ht="200.1" customHeight="1" thickBot="1" x14ac:dyDescent="1.3">
      <c r="B27" s="42">
        <v>21</v>
      </c>
      <c r="C27" s="565" t="s">
        <v>660</v>
      </c>
      <c r="D27" s="570" t="s">
        <v>655</v>
      </c>
      <c r="E27" s="570"/>
      <c r="F27" s="570"/>
      <c r="G27" s="145" t="s">
        <v>76</v>
      </c>
      <c r="H27" s="102">
        <v>1.22</v>
      </c>
      <c r="I27" s="72">
        <v>1</v>
      </c>
      <c r="J27" s="100">
        <v>5486</v>
      </c>
      <c r="K27" s="100">
        <v>5486</v>
      </c>
      <c r="L27" s="99">
        <f>2*0.21*0.3+0.154*0.21</f>
        <v>0.15834000000000001</v>
      </c>
      <c r="M27" s="98">
        <f t="shared" ref="M27:M33" si="5">H27*K27/1000</f>
        <v>6.69292</v>
      </c>
      <c r="N27" s="88">
        <f t="shared" si="4"/>
        <v>6.5345800000000001</v>
      </c>
    </row>
    <row r="28" spans="2:14" s="96" customFormat="1" ht="200.1" customHeight="1" thickBot="1" x14ac:dyDescent="1.3">
      <c r="B28" s="42">
        <v>22</v>
      </c>
      <c r="C28" s="566"/>
      <c r="D28" s="488" t="s">
        <v>652</v>
      </c>
      <c r="E28" s="489"/>
      <c r="F28" s="490"/>
      <c r="G28" s="145" t="s">
        <v>76</v>
      </c>
      <c r="H28" s="102">
        <v>1.22</v>
      </c>
      <c r="I28" s="72">
        <v>1</v>
      </c>
      <c r="J28" s="100">
        <v>5486</v>
      </c>
      <c r="K28" s="100">
        <v>5486</v>
      </c>
      <c r="L28" s="99">
        <v>0.126</v>
      </c>
      <c r="M28" s="98">
        <f t="shared" si="5"/>
        <v>6.69292</v>
      </c>
      <c r="N28" s="88">
        <f t="shared" si="4"/>
        <v>6.5669199999999996</v>
      </c>
    </row>
    <row r="29" spans="2:14" s="96" customFormat="1" ht="200.1" customHeight="1" thickBot="1" x14ac:dyDescent="1.3">
      <c r="B29" s="42">
        <v>23</v>
      </c>
      <c r="C29" s="566"/>
      <c r="D29" s="488" t="s">
        <v>661</v>
      </c>
      <c r="E29" s="489"/>
      <c r="F29" s="490"/>
      <c r="G29" s="145" t="s">
        <v>35</v>
      </c>
      <c r="H29" s="102">
        <v>0.94399999999999995</v>
      </c>
      <c r="I29" s="72">
        <v>2</v>
      </c>
      <c r="J29" s="100">
        <v>2948</v>
      </c>
      <c r="K29" s="100">
        <v>2746</v>
      </c>
      <c r="L29" s="99">
        <v>0</v>
      </c>
      <c r="M29" s="98">
        <f t="shared" si="5"/>
        <v>2.5922239999999999</v>
      </c>
      <c r="N29" s="88">
        <f t="shared" si="4"/>
        <v>5.1844479999999997</v>
      </c>
    </row>
    <row r="30" spans="2:14" s="96" customFormat="1" ht="200.1" customHeight="1" thickBot="1" x14ac:dyDescent="1.3">
      <c r="B30" s="42">
        <v>24</v>
      </c>
      <c r="C30" s="569"/>
      <c r="D30" s="488" t="s">
        <v>662</v>
      </c>
      <c r="E30" s="489"/>
      <c r="F30" s="490"/>
      <c r="G30" s="145" t="s">
        <v>35</v>
      </c>
      <c r="H30" s="102">
        <v>0.94399999999999995</v>
      </c>
      <c r="I30" s="72">
        <v>1</v>
      </c>
      <c r="J30" s="100">
        <v>1629</v>
      </c>
      <c r="K30" s="100">
        <v>1629</v>
      </c>
      <c r="L30" s="99">
        <v>0</v>
      </c>
      <c r="M30" s="98">
        <f t="shared" si="5"/>
        <v>1.5377759999999998</v>
      </c>
      <c r="N30" s="88">
        <f t="shared" si="4"/>
        <v>1.5377759999999998</v>
      </c>
    </row>
    <row r="31" spans="2:14" s="96" customFormat="1" ht="200.1" customHeight="1" thickBot="1" x14ac:dyDescent="1.3">
      <c r="B31" s="42">
        <v>25</v>
      </c>
      <c r="C31" s="551" t="s">
        <v>663</v>
      </c>
      <c r="D31" s="489"/>
      <c r="E31" s="489"/>
      <c r="F31" s="490"/>
      <c r="G31" s="145" t="s">
        <v>27</v>
      </c>
      <c r="H31" s="45">
        <v>1.8280000000000001</v>
      </c>
      <c r="I31" s="72">
        <v>0</v>
      </c>
      <c r="J31" s="100">
        <f>2*6096</f>
        <v>12192</v>
      </c>
      <c r="K31" s="100">
        <v>12192</v>
      </c>
      <c r="L31" s="46">
        <v>0.70989999999999998</v>
      </c>
      <c r="M31" s="98">
        <f t="shared" si="5"/>
        <v>22.286976000000003</v>
      </c>
      <c r="N31" s="88">
        <f>M31*I31-L31*I31</f>
        <v>0</v>
      </c>
    </row>
    <row r="32" spans="2:14" s="96" customFormat="1" ht="200.1" customHeight="1" thickBot="1" x14ac:dyDescent="1.3">
      <c r="B32" s="42">
        <v>26</v>
      </c>
      <c r="C32" s="488" t="s">
        <v>647</v>
      </c>
      <c r="D32" s="489"/>
      <c r="E32" s="489"/>
      <c r="F32" s="490"/>
      <c r="G32" s="145" t="s">
        <v>35</v>
      </c>
      <c r="H32" s="102">
        <v>0.94399999999999995</v>
      </c>
      <c r="I32" s="72">
        <v>3</v>
      </c>
      <c r="J32" s="100">
        <v>1510</v>
      </c>
      <c r="K32" s="100">
        <v>1510</v>
      </c>
      <c r="L32" s="99">
        <v>0</v>
      </c>
      <c r="M32" s="98">
        <f t="shared" si="5"/>
        <v>1.4254399999999998</v>
      </c>
      <c r="N32" s="88">
        <f t="shared" ref="N32:N33" si="6">M32*I32-L32*I32</f>
        <v>4.2763199999999992</v>
      </c>
    </row>
    <row r="33" spans="2:18" s="96" customFormat="1" ht="200.1" customHeight="1" thickBot="1" x14ac:dyDescent="1.3">
      <c r="B33" s="42">
        <v>27</v>
      </c>
      <c r="C33" s="488" t="s">
        <v>648</v>
      </c>
      <c r="D33" s="489"/>
      <c r="E33" s="489"/>
      <c r="F33" s="490"/>
      <c r="G33" s="145" t="s">
        <v>29</v>
      </c>
      <c r="H33" s="102">
        <v>1.284</v>
      </c>
      <c r="I33" s="72">
        <v>0</v>
      </c>
      <c r="J33" s="100">
        <v>2402</v>
      </c>
      <c r="K33" s="100">
        <v>2251</v>
      </c>
      <c r="L33" s="99">
        <v>0</v>
      </c>
      <c r="M33" s="98">
        <f t="shared" si="5"/>
        <v>2.8902840000000003</v>
      </c>
      <c r="N33" s="88">
        <f t="shared" si="6"/>
        <v>0</v>
      </c>
    </row>
    <row r="34" spans="2:18" s="36" customFormat="1" ht="200.1" customHeight="1" thickBot="1" x14ac:dyDescent="1.1000000000000001">
      <c r="B34" s="42">
        <v>28</v>
      </c>
      <c r="C34" s="492" t="s">
        <v>664</v>
      </c>
      <c r="D34" s="493"/>
      <c r="E34" s="493"/>
      <c r="F34" s="494"/>
      <c r="G34" s="142" t="s">
        <v>202</v>
      </c>
      <c r="H34" s="45">
        <v>0</v>
      </c>
      <c r="I34" s="72">
        <v>0</v>
      </c>
      <c r="J34" s="70" t="s">
        <v>160</v>
      </c>
      <c r="K34" s="70">
        <v>0</v>
      </c>
      <c r="L34" s="46">
        <v>0.63980000000000004</v>
      </c>
      <c r="M34" s="40">
        <v>1.258</v>
      </c>
      <c r="N34" s="88">
        <f>ROUNDUP(M34*I34-I34*L34,1)</f>
        <v>0</v>
      </c>
    </row>
    <row r="35" spans="2:18" s="36" customFormat="1" ht="200.1" customHeight="1" thickBot="1" x14ac:dyDescent="1.1000000000000001">
      <c r="B35" s="42">
        <v>29</v>
      </c>
      <c r="C35" s="560" t="s">
        <v>665</v>
      </c>
      <c r="D35" s="493"/>
      <c r="E35" s="493"/>
      <c r="F35" s="494"/>
      <c r="G35" s="142" t="s">
        <v>202</v>
      </c>
      <c r="H35" s="45">
        <v>0</v>
      </c>
      <c r="I35" s="72">
        <v>0</v>
      </c>
      <c r="J35" s="70" t="s">
        <v>160</v>
      </c>
      <c r="K35" s="70">
        <v>0</v>
      </c>
      <c r="L35" s="46">
        <v>0.63980000000000004</v>
      </c>
      <c r="M35" s="40">
        <v>1.258</v>
      </c>
      <c r="N35" s="88">
        <f>ROUNDUP(M35*I35-I35*L35,1)</f>
        <v>0</v>
      </c>
    </row>
    <row r="36" spans="2:18" s="96" customFormat="1" ht="200.1" customHeight="1" thickBot="1" x14ac:dyDescent="1.3">
      <c r="B36" s="42">
        <v>30</v>
      </c>
      <c r="C36" s="488" t="s">
        <v>656</v>
      </c>
      <c r="D36" s="489"/>
      <c r="E36" s="489"/>
      <c r="F36" s="490"/>
      <c r="G36" s="145" t="s">
        <v>76</v>
      </c>
      <c r="H36" s="102">
        <v>1.22</v>
      </c>
      <c r="I36" s="72">
        <v>1</v>
      </c>
      <c r="J36" s="100">
        <v>7829</v>
      </c>
      <c r="K36" s="100">
        <v>7829</v>
      </c>
      <c r="L36" s="99">
        <v>0.252</v>
      </c>
      <c r="M36" s="98">
        <f t="shared" ref="M36:M39" si="7">H36*K36/1000</f>
        <v>9.55138</v>
      </c>
      <c r="N36" s="88">
        <f t="shared" ref="N36:N39" si="8">M36*I36-L36*I36</f>
        <v>9.2993799999999993</v>
      </c>
    </row>
    <row r="37" spans="2:18" s="96" customFormat="1" ht="200.1" customHeight="1" thickBot="1" x14ac:dyDescent="1.3">
      <c r="B37" s="42">
        <v>31</v>
      </c>
      <c r="C37" s="488" t="s">
        <v>655</v>
      </c>
      <c r="D37" s="489"/>
      <c r="E37" s="489"/>
      <c r="F37" s="490"/>
      <c r="G37" s="145" t="s">
        <v>76</v>
      </c>
      <c r="H37" s="102">
        <v>1.22</v>
      </c>
      <c r="I37" s="72">
        <v>1</v>
      </c>
      <c r="J37" s="100">
        <v>5486</v>
      </c>
      <c r="K37" s="100">
        <v>5486</v>
      </c>
      <c r="L37" s="99">
        <v>0.15834000000000001</v>
      </c>
      <c r="M37" s="98">
        <f t="shared" si="7"/>
        <v>6.69292</v>
      </c>
      <c r="N37" s="88">
        <f t="shared" si="8"/>
        <v>6.5345800000000001</v>
      </c>
    </row>
    <row r="38" spans="2:18" s="96" customFormat="1" ht="200.1" customHeight="1" thickBot="1" x14ac:dyDescent="1.3">
      <c r="B38" s="42">
        <v>32</v>
      </c>
      <c r="C38" s="488" t="s">
        <v>652</v>
      </c>
      <c r="D38" s="489"/>
      <c r="E38" s="489"/>
      <c r="F38" s="490"/>
      <c r="G38" s="145" t="s">
        <v>76</v>
      </c>
      <c r="H38" s="102">
        <v>1.22</v>
      </c>
      <c r="I38" s="72">
        <v>1</v>
      </c>
      <c r="J38" s="100">
        <v>5486</v>
      </c>
      <c r="K38" s="100">
        <v>5486</v>
      </c>
      <c r="L38" s="99">
        <v>0.126</v>
      </c>
      <c r="M38" s="98">
        <f t="shared" si="7"/>
        <v>6.69292</v>
      </c>
      <c r="N38" s="88">
        <f t="shared" si="8"/>
        <v>6.5669199999999996</v>
      </c>
    </row>
    <row r="39" spans="2:18" s="96" customFormat="1" ht="200.1" customHeight="1" thickBot="1" x14ac:dyDescent="1.3">
      <c r="B39" s="42">
        <v>33</v>
      </c>
      <c r="C39" s="488" t="s">
        <v>653</v>
      </c>
      <c r="D39" s="489"/>
      <c r="E39" s="489"/>
      <c r="F39" s="490"/>
      <c r="G39" s="145" t="s">
        <v>76</v>
      </c>
      <c r="H39" s="102">
        <v>1.22</v>
      </c>
      <c r="I39" s="72">
        <v>1</v>
      </c>
      <c r="J39" s="100">
        <v>7829</v>
      </c>
      <c r="K39" s="100">
        <v>7829</v>
      </c>
      <c r="L39" s="99">
        <v>0.252</v>
      </c>
      <c r="M39" s="98">
        <f t="shared" si="7"/>
        <v>9.55138</v>
      </c>
      <c r="N39" s="88">
        <f t="shared" si="8"/>
        <v>9.2993799999999993</v>
      </c>
    </row>
    <row r="40" spans="2:18" s="36" customFormat="1" ht="200.1" customHeight="1" thickBot="1" x14ac:dyDescent="1.1000000000000001">
      <c r="B40" s="42">
        <v>34</v>
      </c>
      <c r="C40" s="560" t="s">
        <v>666</v>
      </c>
      <c r="D40" s="493"/>
      <c r="E40" s="493"/>
      <c r="F40" s="494"/>
      <c r="G40" s="142" t="s">
        <v>202</v>
      </c>
      <c r="H40" s="45">
        <v>0</v>
      </c>
      <c r="I40" s="72">
        <v>0</v>
      </c>
      <c r="J40" s="70" t="s">
        <v>160</v>
      </c>
      <c r="K40" s="70">
        <v>0</v>
      </c>
      <c r="L40" s="46">
        <v>0.63980000000000004</v>
      </c>
      <c r="M40" s="40">
        <v>1.258</v>
      </c>
      <c r="N40" s="88">
        <f>ROUNDUP(M40*I40-I40*L40,1)</f>
        <v>0</v>
      </c>
    </row>
    <row r="41" spans="2:18" s="36" customFormat="1" ht="200.1" customHeight="1" thickBot="1" x14ac:dyDescent="1.1000000000000001">
      <c r="B41" s="42">
        <v>35</v>
      </c>
      <c r="C41" s="560" t="s">
        <v>667</v>
      </c>
      <c r="D41" s="493"/>
      <c r="E41" s="493"/>
      <c r="F41" s="494"/>
      <c r="G41" s="142" t="s">
        <v>202</v>
      </c>
      <c r="H41" s="45">
        <v>0</v>
      </c>
      <c r="I41" s="72">
        <v>0</v>
      </c>
      <c r="J41" s="70" t="s">
        <v>160</v>
      </c>
      <c r="K41" s="70">
        <v>0</v>
      </c>
      <c r="L41" s="46">
        <v>0.63980000000000004</v>
      </c>
      <c r="M41" s="40">
        <v>1.258</v>
      </c>
      <c r="N41" s="88">
        <f>ROUNDUP(M41*I41-I41*L41,1)</f>
        <v>0</v>
      </c>
    </row>
    <row r="42" spans="2:18" s="50" customFormat="1" ht="219.75" customHeight="1" thickBot="1" x14ac:dyDescent="1.1000000000000001">
      <c r="B42" s="458" t="s">
        <v>30</v>
      </c>
      <c r="C42" s="459"/>
      <c r="D42" s="459"/>
      <c r="E42" s="459"/>
      <c r="F42" s="459"/>
      <c r="G42" s="459"/>
      <c r="H42" s="459"/>
      <c r="I42" s="459"/>
      <c r="J42" s="459"/>
      <c r="K42" s="459"/>
      <c r="L42" s="459"/>
      <c r="M42" s="460"/>
      <c r="N42" s="95">
        <f>SUM(N7:N41)</f>
        <v>160.53370800000005</v>
      </c>
    </row>
    <row r="43" spans="2:18" s="50" customFormat="1" ht="232.5" customHeight="1" thickBot="1" x14ac:dyDescent="1.1000000000000001">
      <c r="B43" s="513" t="s">
        <v>53</v>
      </c>
      <c r="C43" s="513"/>
      <c r="D43" s="513"/>
      <c r="E43" s="513"/>
      <c r="F43" s="513"/>
      <c r="G43" s="513"/>
      <c r="H43" s="513"/>
      <c r="I43" s="513"/>
      <c r="J43" s="513"/>
      <c r="K43" s="513"/>
      <c r="L43" s="513"/>
      <c r="M43" s="513"/>
      <c r="N43" s="88">
        <f>N42*2</f>
        <v>321.06741600000009</v>
      </c>
    </row>
    <row r="44" spans="2:18" s="51" customFormat="1" ht="58.5" customHeight="1" x14ac:dyDescent="1.1000000000000001">
      <c r="B44" s="577"/>
      <c r="C44" s="578"/>
      <c r="D44" s="578"/>
      <c r="E44" s="578"/>
      <c r="F44" s="578"/>
      <c r="G44" s="578"/>
      <c r="H44" s="578"/>
      <c r="I44" s="578"/>
      <c r="J44" s="578"/>
      <c r="K44" s="578"/>
      <c r="L44" s="578"/>
      <c r="M44" s="578"/>
      <c r="N44" s="579"/>
    </row>
    <row r="45" spans="2:18" s="51" customFormat="1" ht="43.5" customHeight="1" thickBot="1" x14ac:dyDescent="1.1499999999999999">
      <c r="B45" s="580"/>
      <c r="C45" s="581"/>
      <c r="D45" s="581"/>
      <c r="E45" s="581"/>
      <c r="F45" s="581"/>
      <c r="G45" s="581"/>
      <c r="H45" s="581"/>
      <c r="I45" s="581"/>
      <c r="J45" s="581"/>
      <c r="K45" s="581"/>
      <c r="L45" s="581"/>
      <c r="M45" s="581"/>
      <c r="N45" s="582"/>
    </row>
    <row r="46" spans="2:18" s="143" customFormat="1" ht="174.95" customHeight="1" x14ac:dyDescent="0.25">
      <c r="B46" s="422" t="s">
        <v>320</v>
      </c>
      <c r="C46" s="422"/>
      <c r="D46" s="422"/>
      <c r="E46" s="422"/>
      <c r="F46" s="422"/>
      <c r="G46" s="422"/>
      <c r="H46" s="422"/>
      <c r="I46" s="422" t="s">
        <v>319</v>
      </c>
      <c r="J46" s="422"/>
      <c r="K46" s="422"/>
      <c r="L46" s="422"/>
      <c r="M46" s="422"/>
      <c r="N46" s="422"/>
    </row>
    <row r="47" spans="2:18" s="51" customFormat="1" ht="409.5" customHeight="1" thickBot="1" x14ac:dyDescent="1.1499999999999999">
      <c r="B47" s="423"/>
      <c r="C47" s="423"/>
      <c r="D47" s="423"/>
      <c r="E47" s="423"/>
      <c r="F47" s="423"/>
      <c r="G47" s="423"/>
      <c r="H47" s="423"/>
      <c r="I47" s="423"/>
      <c r="J47" s="423"/>
      <c r="K47" s="423"/>
      <c r="L47" s="423"/>
      <c r="M47" s="423"/>
      <c r="N47" s="423"/>
    </row>
    <row r="48" spans="2:18" s="58" customFormat="1" ht="174.95" customHeight="1" thickBot="1" x14ac:dyDescent="1.1499999999999999">
      <c r="B48" s="53" t="s">
        <v>45</v>
      </c>
      <c r="C48" s="54"/>
      <c r="D48" s="54"/>
      <c r="E48" s="54"/>
      <c r="F48" s="54"/>
      <c r="G48" s="54"/>
      <c r="H48" s="54"/>
      <c r="I48" s="54"/>
      <c r="J48" s="54"/>
      <c r="K48" s="54"/>
      <c r="L48" s="54"/>
      <c r="M48" s="54"/>
      <c r="N48" s="55"/>
      <c r="O48" s="56"/>
      <c r="P48" s="68"/>
      <c r="Q48" s="35"/>
      <c r="R48" s="35"/>
    </row>
    <row r="49" s="51" customFormat="1" ht="174.95" customHeight="1" x14ac:dyDescent="1.1000000000000001"/>
  </sheetData>
  <mergeCells count="48">
    <mergeCell ref="C6:G6"/>
    <mergeCell ref="B43:M43"/>
    <mergeCell ref="B2:F3"/>
    <mergeCell ref="G2:K3"/>
    <mergeCell ref="L2:N3"/>
    <mergeCell ref="B4:N4"/>
    <mergeCell ref="B5:N5"/>
    <mergeCell ref="C18:F18"/>
    <mergeCell ref="C7:F7"/>
    <mergeCell ref="C8:F8"/>
    <mergeCell ref="C9:F9"/>
    <mergeCell ref="C10:F10"/>
    <mergeCell ref="C11:F11"/>
    <mergeCell ref="C12:F12"/>
    <mergeCell ref="C13:F13"/>
    <mergeCell ref="C14:F14"/>
    <mergeCell ref="C15:G15"/>
    <mergeCell ref="C16:F16"/>
    <mergeCell ref="C17:F17"/>
    <mergeCell ref="C19:F19"/>
    <mergeCell ref="C20:F20"/>
    <mergeCell ref="C21:F21"/>
    <mergeCell ref="C22:C24"/>
    <mergeCell ref="D22:F22"/>
    <mergeCell ref="D23:F23"/>
    <mergeCell ref="D24:F24"/>
    <mergeCell ref="C36:F36"/>
    <mergeCell ref="C25:F25"/>
    <mergeCell ref="C26:F26"/>
    <mergeCell ref="C27:C30"/>
    <mergeCell ref="D27:F27"/>
    <mergeCell ref="D28:F28"/>
    <mergeCell ref="D29:F29"/>
    <mergeCell ref="D30:F30"/>
    <mergeCell ref="C31:F31"/>
    <mergeCell ref="C32:F32"/>
    <mergeCell ref="C33:F33"/>
    <mergeCell ref="C34:F34"/>
    <mergeCell ref="C35:F35"/>
    <mergeCell ref="B44:N45"/>
    <mergeCell ref="B46:H47"/>
    <mergeCell ref="I46:N47"/>
    <mergeCell ref="C37:F37"/>
    <mergeCell ref="C38:F38"/>
    <mergeCell ref="C39:F39"/>
    <mergeCell ref="C40:F40"/>
    <mergeCell ref="C41:F41"/>
    <mergeCell ref="B42:M42"/>
  </mergeCells>
  <printOptions horizontalCentered="1"/>
  <pageMargins left="0.25" right="0.25" top="1" bottom="1" header="0.5" footer="0.255"/>
  <pageSetup paperSize="9" scale="10" orientation="portrait" r:id="rId1"/>
  <rowBreaks count="1" manualBreakCount="1">
    <brk id="30" max="14" man="1"/>
  </rowBreaks>
  <drawing r:id="rId2"/>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theme="9" tint="-0.499984740745262"/>
    <pageSetUpPr fitToPage="1"/>
  </sheetPr>
  <dimension ref="A1:AG35"/>
  <sheetViews>
    <sheetView rightToLeft="1" view="pageBreakPreview"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5" max="15" width="16.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740</v>
      </c>
      <c r="G11" s="332"/>
      <c r="H11" s="332"/>
      <c r="I11" s="333"/>
      <c r="J11" s="331" t="s">
        <v>750</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51</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747</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9.75" customHeight="1" thickBot="1" x14ac:dyDescent="0.3">
      <c r="B27" s="398"/>
      <c r="C27" s="401"/>
      <c r="D27" s="402"/>
      <c r="E27" s="401"/>
      <c r="F27" s="402"/>
      <c r="G27" s="402"/>
      <c r="H27" s="404"/>
      <c r="I27" s="401"/>
      <c r="J27" s="404"/>
      <c r="K27" s="401"/>
      <c r="L27" s="402"/>
      <c r="M27" s="404"/>
    </row>
    <row r="28" spans="2:15" ht="36" customHeight="1" x14ac:dyDescent="0.25">
      <c r="B28" s="405">
        <v>17</v>
      </c>
      <c r="C28" s="312">
        <v>641903107</v>
      </c>
      <c r="D28" s="313"/>
      <c r="E28" s="322" t="s">
        <v>52</v>
      </c>
      <c r="F28" s="323"/>
      <c r="G28" s="323"/>
      <c r="H28" s="324"/>
      <c r="I28" s="318" t="s">
        <v>744</v>
      </c>
      <c r="J28" s="319"/>
      <c r="K28" s="322" t="s">
        <v>16</v>
      </c>
      <c r="L28" s="323"/>
      <c r="M28" s="324"/>
    </row>
    <row r="29" spans="2:15" ht="45" customHeight="1" thickBot="1" x14ac:dyDescent="0.3">
      <c r="B29" s="406"/>
      <c r="C29" s="314"/>
      <c r="D29" s="315"/>
      <c r="E29" s="328"/>
      <c r="F29" s="329"/>
      <c r="G29" s="329"/>
      <c r="H29" s="330"/>
      <c r="I29" s="320"/>
      <c r="J29" s="321"/>
      <c r="K29" s="328"/>
      <c r="L29" s="329"/>
      <c r="M29" s="330"/>
      <c r="O29" s="147">
        <f>'المان PNT-G-050'!$N$100</f>
        <v>1258.9999999999995</v>
      </c>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20" customFormat="1" ht="25.5" customHeight="1" thickBot="1" x14ac:dyDescent="0.3">
      <c r="A35" s="21"/>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906241"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906241" r:id="rId4"/>
      </mc:Fallback>
    </mc:AlternateContent>
  </oleObjects>
  <mc:AlternateContent xmlns:mc="http://schemas.openxmlformats.org/markup-compatibility/2006">
    <mc:Choice Requires="x14">
      <controls>
        <mc:AlternateContent xmlns:mc="http://schemas.openxmlformats.org/markup-compatibility/2006">
          <mc:Choice Requires="x14">
            <control shapeId="906242"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906243"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906244"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906245"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906246"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theme="9" tint="-0.249977111117893"/>
  </sheetPr>
  <dimension ref="B1:AU49"/>
  <sheetViews>
    <sheetView rightToLeft="1" view="pageBreakPreview" topLeftCell="A16" zoomScale="10" zoomScaleNormal="100" zoomScaleSheetLayoutView="10" workbookViewId="0">
      <selection activeCell="B4" sqref="B4:N4"/>
    </sheetView>
  </sheetViews>
  <sheetFormatPr defaultRowHeight="23.25" x14ac:dyDescent="0.35"/>
  <cols>
    <col min="2" max="2" width="25.7109375" customWidth="1"/>
    <col min="3" max="3" width="32" customWidth="1"/>
    <col min="4" max="4" width="20.42578125" customWidth="1"/>
    <col min="5" max="5" width="44.5703125"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724</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59.5" customHeight="1" thickBot="1" x14ac:dyDescent="0.3">
      <c r="B4" s="522" t="s">
        <v>172</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03.25" customHeight="1" thickBot="1" x14ac:dyDescent="1.1499999999999999">
      <c r="B6" s="146" t="s">
        <v>9</v>
      </c>
      <c r="C6" s="434" t="s">
        <v>11</v>
      </c>
      <c r="D6" s="435"/>
      <c r="E6" s="435"/>
      <c r="F6" s="435"/>
      <c r="G6" s="436"/>
      <c r="H6" s="146" t="s">
        <v>122</v>
      </c>
      <c r="I6" s="146" t="s">
        <v>23</v>
      </c>
      <c r="J6" s="146" t="s">
        <v>24</v>
      </c>
      <c r="K6" s="146" t="s">
        <v>121</v>
      </c>
      <c r="L6" s="146" t="s">
        <v>183</v>
      </c>
      <c r="M6" s="146" t="s">
        <v>181</v>
      </c>
      <c r="N6" s="146" t="s">
        <v>124</v>
      </c>
    </row>
    <row r="7" spans="2:47" s="96" customFormat="1" ht="200.1" customHeight="1" thickBot="1" x14ac:dyDescent="1.3">
      <c r="B7" s="42">
        <v>1</v>
      </c>
      <c r="C7" s="551" t="s">
        <v>642</v>
      </c>
      <c r="D7" s="489"/>
      <c r="E7" s="489"/>
      <c r="F7" s="490"/>
      <c r="G7" s="145" t="s">
        <v>27</v>
      </c>
      <c r="H7" s="45">
        <v>1.8280000000000001</v>
      </c>
      <c r="I7" s="72">
        <v>1</v>
      </c>
      <c r="J7" s="100">
        <v>24752</v>
      </c>
      <c r="K7" s="100">
        <v>24752</v>
      </c>
      <c r="L7" s="46">
        <v>1.1596</v>
      </c>
      <c r="M7" s="98">
        <f t="shared" ref="M7:M13" si="0">H7*K7/1000</f>
        <v>45.246656000000002</v>
      </c>
      <c r="N7" s="88">
        <f>M7*I7-L7*I7</f>
        <v>44.087056000000004</v>
      </c>
    </row>
    <row r="8" spans="2:47" s="96" customFormat="1" ht="200.1" customHeight="1" thickBot="1" x14ac:dyDescent="1.3">
      <c r="B8" s="42">
        <v>2</v>
      </c>
      <c r="C8" s="488" t="s">
        <v>643</v>
      </c>
      <c r="D8" s="489"/>
      <c r="E8" s="489"/>
      <c r="F8" s="490"/>
      <c r="G8" s="145" t="s">
        <v>29</v>
      </c>
      <c r="H8" s="102">
        <v>1.284</v>
      </c>
      <c r="I8" s="72">
        <v>1</v>
      </c>
      <c r="J8" s="100">
        <v>1814</v>
      </c>
      <c r="K8" s="100">
        <v>1814</v>
      </c>
      <c r="L8" s="46">
        <v>0</v>
      </c>
      <c r="M8" s="98">
        <f t="shared" si="0"/>
        <v>2.3291759999999999</v>
      </c>
      <c r="N8" s="88">
        <f t="shared" ref="N8:N13" si="1">M8*I8-L8*I8</f>
        <v>2.3291759999999999</v>
      </c>
    </row>
    <row r="9" spans="2:47" s="96" customFormat="1" ht="200.1" customHeight="1" thickBot="1" x14ac:dyDescent="1.3">
      <c r="B9" s="42">
        <v>3</v>
      </c>
      <c r="C9" s="488" t="s">
        <v>644</v>
      </c>
      <c r="D9" s="489"/>
      <c r="E9" s="489"/>
      <c r="F9" s="490"/>
      <c r="G9" s="145" t="s">
        <v>35</v>
      </c>
      <c r="H9" s="102">
        <v>0.94399999999999995</v>
      </c>
      <c r="I9" s="72">
        <v>1</v>
      </c>
      <c r="J9" s="100">
        <v>2415</v>
      </c>
      <c r="K9" s="100">
        <v>2253</v>
      </c>
      <c r="L9" s="99">
        <v>0</v>
      </c>
      <c r="M9" s="98">
        <f t="shared" si="0"/>
        <v>2.1268319999999998</v>
      </c>
      <c r="N9" s="88">
        <f t="shared" si="1"/>
        <v>2.1268319999999998</v>
      </c>
    </row>
    <row r="10" spans="2:47" s="96" customFormat="1" ht="200.1" customHeight="1" thickBot="1" x14ac:dyDescent="1.3">
      <c r="B10" s="42">
        <v>4</v>
      </c>
      <c r="C10" s="488" t="s">
        <v>645</v>
      </c>
      <c r="D10" s="489"/>
      <c r="E10" s="489"/>
      <c r="F10" s="490"/>
      <c r="G10" s="145" t="s">
        <v>29</v>
      </c>
      <c r="H10" s="102">
        <v>1.284</v>
      </c>
      <c r="I10" s="72">
        <v>2</v>
      </c>
      <c r="J10" s="100">
        <v>1510</v>
      </c>
      <c r="K10" s="100">
        <v>1510</v>
      </c>
      <c r="L10" s="99">
        <v>0</v>
      </c>
      <c r="M10" s="98">
        <f t="shared" si="0"/>
        <v>1.9388400000000001</v>
      </c>
      <c r="N10" s="88">
        <f t="shared" si="1"/>
        <v>3.8776800000000002</v>
      </c>
    </row>
    <row r="11" spans="2:47" s="96" customFormat="1" ht="200.1" customHeight="1" thickBot="1" x14ac:dyDescent="1.3">
      <c r="B11" s="42">
        <v>5</v>
      </c>
      <c r="C11" s="488" t="s">
        <v>646</v>
      </c>
      <c r="D11" s="489"/>
      <c r="E11" s="489"/>
      <c r="F11" s="490"/>
      <c r="G11" s="145" t="s">
        <v>35</v>
      </c>
      <c r="H11" s="102">
        <v>0.94399999999999995</v>
      </c>
      <c r="I11" s="72">
        <v>1</v>
      </c>
      <c r="J11" s="100">
        <v>2379</v>
      </c>
      <c r="K11" s="100">
        <v>2239</v>
      </c>
      <c r="L11" s="46">
        <v>0</v>
      </c>
      <c r="M11" s="98">
        <f t="shared" si="0"/>
        <v>2.1136159999999999</v>
      </c>
      <c r="N11" s="88">
        <f t="shared" si="1"/>
        <v>2.1136159999999999</v>
      </c>
    </row>
    <row r="12" spans="2:47" s="96" customFormat="1" ht="200.1" customHeight="1" thickBot="1" x14ac:dyDescent="1.3">
      <c r="B12" s="42">
        <v>6</v>
      </c>
      <c r="C12" s="488" t="s">
        <v>647</v>
      </c>
      <c r="D12" s="489"/>
      <c r="E12" s="489"/>
      <c r="F12" s="490"/>
      <c r="G12" s="145" t="s">
        <v>35</v>
      </c>
      <c r="H12" s="102">
        <v>0.94399999999999995</v>
      </c>
      <c r="I12" s="72">
        <v>4</v>
      </c>
      <c r="J12" s="100">
        <v>1510</v>
      </c>
      <c r="K12" s="100">
        <v>1510</v>
      </c>
      <c r="L12" s="99">
        <v>0</v>
      </c>
      <c r="M12" s="98">
        <f t="shared" si="0"/>
        <v>1.4254399999999998</v>
      </c>
      <c r="N12" s="88">
        <f t="shared" si="1"/>
        <v>5.7017599999999993</v>
      </c>
    </row>
    <row r="13" spans="2:47" s="96" customFormat="1" ht="200.1" customHeight="1" thickBot="1" x14ac:dyDescent="1.3">
      <c r="B13" s="42">
        <v>7</v>
      </c>
      <c r="C13" s="488" t="s">
        <v>648</v>
      </c>
      <c r="D13" s="489"/>
      <c r="E13" s="489"/>
      <c r="F13" s="490"/>
      <c r="G13" s="145" t="s">
        <v>35</v>
      </c>
      <c r="H13" s="102">
        <v>0.94399999999999995</v>
      </c>
      <c r="I13" s="72">
        <v>4</v>
      </c>
      <c r="J13" s="100">
        <v>2402</v>
      </c>
      <c r="K13" s="100">
        <v>2251</v>
      </c>
      <c r="L13" s="99">
        <v>0</v>
      </c>
      <c r="M13" s="98">
        <f t="shared" si="0"/>
        <v>2.1249440000000002</v>
      </c>
      <c r="N13" s="88">
        <f t="shared" si="1"/>
        <v>8.4997760000000007</v>
      </c>
    </row>
    <row r="14" spans="2:47" s="36" customFormat="1" ht="200.1" customHeight="1" thickBot="1" x14ac:dyDescent="1.1000000000000001">
      <c r="B14" s="42">
        <v>8</v>
      </c>
      <c r="C14" s="492" t="s">
        <v>649</v>
      </c>
      <c r="D14" s="493"/>
      <c r="E14" s="493"/>
      <c r="F14" s="494"/>
      <c r="G14" s="142" t="s">
        <v>202</v>
      </c>
      <c r="H14" s="45">
        <v>0</v>
      </c>
      <c r="I14" s="72">
        <v>4</v>
      </c>
      <c r="J14" s="70" t="s">
        <v>160</v>
      </c>
      <c r="K14" s="70">
        <v>0</v>
      </c>
      <c r="L14" s="46">
        <v>0.378</v>
      </c>
      <c r="M14" s="40">
        <f>0.85*0.37+0.76*0.415</f>
        <v>0.62990000000000002</v>
      </c>
      <c r="N14" s="88">
        <f>ROUNDUP(M14*I14-I14*L14,1)</f>
        <v>1.1000000000000001</v>
      </c>
    </row>
    <row r="15" spans="2:47" s="36" customFormat="1" ht="200.1" customHeight="1" thickBot="1" x14ac:dyDescent="1.1000000000000001">
      <c r="B15" s="42">
        <v>9</v>
      </c>
      <c r="C15" s="488" t="s">
        <v>650</v>
      </c>
      <c r="D15" s="489"/>
      <c r="E15" s="489"/>
      <c r="F15" s="489"/>
      <c r="G15" s="490">
        <v>0</v>
      </c>
      <c r="H15" s="45">
        <v>0.85699999999999998</v>
      </c>
      <c r="I15" s="72">
        <v>1</v>
      </c>
      <c r="J15" s="70">
        <f>2*5486</f>
        <v>10972</v>
      </c>
      <c r="K15" s="138" t="s">
        <v>514</v>
      </c>
      <c r="L15" s="138" t="s">
        <v>514</v>
      </c>
      <c r="M15" s="138" t="s">
        <v>514</v>
      </c>
      <c r="N15" s="88">
        <f t="shared" ref="N15" si="2">ROUND(H15*I15*J15/1000,1)</f>
        <v>9.4</v>
      </c>
    </row>
    <row r="16" spans="2:47" s="96" customFormat="1" ht="200.1" customHeight="1" thickBot="1" x14ac:dyDescent="1.3">
      <c r="B16" s="42">
        <v>10</v>
      </c>
      <c r="C16" s="488" t="s">
        <v>651</v>
      </c>
      <c r="D16" s="489"/>
      <c r="E16" s="489"/>
      <c r="F16" s="490"/>
      <c r="G16" s="145" t="s">
        <v>76</v>
      </c>
      <c r="H16" s="102">
        <v>1.22</v>
      </c>
      <c r="I16" s="72">
        <v>1</v>
      </c>
      <c r="J16" s="100">
        <v>7869</v>
      </c>
      <c r="K16" s="100">
        <v>7869</v>
      </c>
      <c r="L16" s="99">
        <v>0.252</v>
      </c>
      <c r="M16" s="98">
        <f t="shared" ref="M16:M21" si="3">H16*K16/1000</f>
        <v>9.6001799999999999</v>
      </c>
      <c r="N16" s="88">
        <f t="shared" ref="N16:N30" si="4">M16*I16-L16*I16</f>
        <v>9.3481799999999993</v>
      </c>
    </row>
    <row r="17" spans="2:14" s="96" customFormat="1" ht="200.1" customHeight="1" thickBot="1" x14ac:dyDescent="1.3">
      <c r="B17" s="42">
        <v>11</v>
      </c>
      <c r="C17" s="488" t="s">
        <v>652</v>
      </c>
      <c r="D17" s="489"/>
      <c r="E17" s="489"/>
      <c r="F17" s="490"/>
      <c r="G17" s="145" t="s">
        <v>76</v>
      </c>
      <c r="H17" s="102">
        <v>1.22</v>
      </c>
      <c r="I17" s="72">
        <v>1</v>
      </c>
      <c r="J17" s="100">
        <v>5486</v>
      </c>
      <c r="K17" s="100">
        <v>5486</v>
      </c>
      <c r="L17" s="99">
        <v>0.126</v>
      </c>
      <c r="M17" s="98">
        <f t="shared" si="3"/>
        <v>6.69292</v>
      </c>
      <c r="N17" s="88">
        <f t="shared" si="4"/>
        <v>6.5669199999999996</v>
      </c>
    </row>
    <row r="18" spans="2:14" s="96" customFormat="1" ht="200.1" customHeight="1" thickBot="1" x14ac:dyDescent="1.3">
      <c r="B18" s="42">
        <v>12</v>
      </c>
      <c r="C18" s="488" t="s">
        <v>653</v>
      </c>
      <c r="D18" s="489"/>
      <c r="E18" s="489"/>
      <c r="F18" s="490"/>
      <c r="G18" s="145" t="s">
        <v>76</v>
      </c>
      <c r="H18" s="102">
        <v>1.22</v>
      </c>
      <c r="I18" s="72">
        <v>1</v>
      </c>
      <c r="J18" s="100">
        <v>7829</v>
      </c>
      <c r="K18" s="100">
        <v>7829</v>
      </c>
      <c r="L18" s="99">
        <v>0.252</v>
      </c>
      <c r="M18" s="98">
        <f t="shared" si="3"/>
        <v>9.55138</v>
      </c>
      <c r="N18" s="88">
        <f t="shared" si="4"/>
        <v>9.2993799999999993</v>
      </c>
    </row>
    <row r="19" spans="2:14" s="96" customFormat="1" ht="200.1" customHeight="1" thickBot="1" x14ac:dyDescent="1.3">
      <c r="B19" s="42">
        <v>13</v>
      </c>
      <c r="C19" s="488" t="s">
        <v>654</v>
      </c>
      <c r="D19" s="489"/>
      <c r="E19" s="489"/>
      <c r="F19" s="490"/>
      <c r="G19" s="145" t="s">
        <v>76</v>
      </c>
      <c r="H19" s="102">
        <v>1.22</v>
      </c>
      <c r="I19" s="72">
        <v>1</v>
      </c>
      <c r="J19" s="100">
        <v>7869</v>
      </c>
      <c r="K19" s="100">
        <v>7869</v>
      </c>
      <c r="L19" s="99">
        <v>0.252</v>
      </c>
      <c r="M19" s="98">
        <f t="shared" si="3"/>
        <v>9.6001799999999999</v>
      </c>
      <c r="N19" s="88">
        <f t="shared" si="4"/>
        <v>9.3481799999999993</v>
      </c>
    </row>
    <row r="20" spans="2:14" s="96" customFormat="1" ht="200.1" customHeight="1" thickBot="1" x14ac:dyDescent="1.3">
      <c r="B20" s="42">
        <v>14</v>
      </c>
      <c r="C20" s="488" t="s">
        <v>655</v>
      </c>
      <c r="D20" s="489"/>
      <c r="E20" s="489"/>
      <c r="F20" s="490"/>
      <c r="G20" s="145" t="s">
        <v>76</v>
      </c>
      <c r="H20" s="102">
        <v>1.22</v>
      </c>
      <c r="I20" s="72">
        <v>1</v>
      </c>
      <c r="J20" s="100">
        <v>5486</v>
      </c>
      <c r="K20" s="100">
        <v>5486</v>
      </c>
      <c r="L20" s="99">
        <v>0.15834000000000001</v>
      </c>
      <c r="M20" s="98">
        <f t="shared" si="3"/>
        <v>6.69292</v>
      </c>
      <c r="N20" s="88">
        <f t="shared" si="4"/>
        <v>6.5345800000000001</v>
      </c>
    </row>
    <row r="21" spans="2:14" s="96" customFormat="1" ht="200.1" customHeight="1" thickBot="1" x14ac:dyDescent="1.3">
      <c r="B21" s="42">
        <v>15</v>
      </c>
      <c r="C21" s="488" t="s">
        <v>656</v>
      </c>
      <c r="D21" s="489"/>
      <c r="E21" s="489"/>
      <c r="F21" s="490"/>
      <c r="G21" s="145" t="s">
        <v>76</v>
      </c>
      <c r="H21" s="102">
        <v>1.22</v>
      </c>
      <c r="I21" s="72">
        <v>1</v>
      </c>
      <c r="J21" s="100">
        <v>7829</v>
      </c>
      <c r="K21" s="100">
        <v>7829</v>
      </c>
      <c r="L21" s="99">
        <v>0.252</v>
      </c>
      <c r="M21" s="98">
        <f t="shared" si="3"/>
        <v>9.55138</v>
      </c>
      <c r="N21" s="88">
        <f t="shared" si="4"/>
        <v>9.2993799999999993</v>
      </c>
    </row>
    <row r="22" spans="2:14" s="36" customFormat="1" ht="200.1" customHeight="1" thickBot="1" x14ac:dyDescent="1.1000000000000001">
      <c r="B22" s="42">
        <v>16</v>
      </c>
      <c r="C22" s="555" t="s">
        <v>657</v>
      </c>
      <c r="D22" s="492" t="s">
        <v>191</v>
      </c>
      <c r="E22" s="493"/>
      <c r="F22" s="493"/>
      <c r="G22" s="142" t="s">
        <v>100</v>
      </c>
      <c r="H22" s="45">
        <v>2.19</v>
      </c>
      <c r="I22" s="72">
        <v>2</v>
      </c>
      <c r="J22" s="70">
        <v>5486</v>
      </c>
      <c r="K22" s="70">
        <v>5486</v>
      </c>
      <c r="L22" s="46">
        <v>0</v>
      </c>
      <c r="M22" s="88">
        <f>ROUNDUP(H22*K22/1000,1)</f>
        <v>12.1</v>
      </c>
      <c r="N22" s="88">
        <f t="shared" si="4"/>
        <v>24.2</v>
      </c>
    </row>
    <row r="23" spans="2:14" s="36" customFormat="1" ht="200.1" customHeight="1" thickBot="1" x14ac:dyDescent="1.1000000000000001">
      <c r="B23" s="42">
        <v>17</v>
      </c>
      <c r="C23" s="556"/>
      <c r="D23" s="492" t="s">
        <v>658</v>
      </c>
      <c r="E23" s="493"/>
      <c r="F23" s="493"/>
      <c r="G23" s="142" t="s">
        <v>97</v>
      </c>
      <c r="H23" s="45">
        <v>0.93400000000000005</v>
      </c>
      <c r="I23" s="72">
        <v>1</v>
      </c>
      <c r="J23" s="70">
        <v>1794</v>
      </c>
      <c r="K23" s="70">
        <v>1794</v>
      </c>
      <c r="L23" s="46">
        <v>0</v>
      </c>
      <c r="M23" s="88">
        <f>ROUNDUP(H23*K23/1000,1)</f>
        <v>1.7000000000000002</v>
      </c>
      <c r="N23" s="88">
        <f t="shared" si="4"/>
        <v>1.7000000000000002</v>
      </c>
    </row>
    <row r="24" spans="2:14" s="36" customFormat="1" ht="200.1" customHeight="1" thickBot="1" x14ac:dyDescent="1.1000000000000001">
      <c r="B24" s="42">
        <v>18</v>
      </c>
      <c r="C24" s="556"/>
      <c r="D24" s="492" t="s">
        <v>659</v>
      </c>
      <c r="E24" s="493"/>
      <c r="F24" s="493"/>
      <c r="G24" s="142" t="s">
        <v>97</v>
      </c>
      <c r="H24" s="45">
        <v>0.93400000000000005</v>
      </c>
      <c r="I24" s="72">
        <v>2</v>
      </c>
      <c r="J24" s="70">
        <v>3124</v>
      </c>
      <c r="K24" s="70">
        <v>2983</v>
      </c>
      <c r="L24" s="46">
        <v>0</v>
      </c>
      <c r="M24" s="88">
        <f>ROUNDUP(H24*K24/1000,1)</f>
        <v>2.8000000000000003</v>
      </c>
      <c r="N24" s="88">
        <f t="shared" si="4"/>
        <v>5.6000000000000005</v>
      </c>
    </row>
    <row r="25" spans="2:14" s="36" customFormat="1" ht="200.1" customHeight="1" thickBot="1" x14ac:dyDescent="1.1000000000000001">
      <c r="B25" s="42">
        <v>19</v>
      </c>
      <c r="C25" s="492" t="s">
        <v>203</v>
      </c>
      <c r="D25" s="493"/>
      <c r="E25" s="493"/>
      <c r="F25" s="494"/>
      <c r="G25" s="142" t="s">
        <v>182</v>
      </c>
      <c r="H25" s="45">
        <v>1.254</v>
      </c>
      <c r="I25" s="72">
        <v>4</v>
      </c>
      <c r="J25" s="70">
        <v>5460</v>
      </c>
      <c r="K25" s="70">
        <v>5460</v>
      </c>
      <c r="L25" s="46">
        <f>0.25*0.165</f>
        <v>4.1250000000000002E-2</v>
      </c>
      <c r="M25" s="40">
        <f>ROUNDUP(H25*K25/1000,2)</f>
        <v>6.85</v>
      </c>
      <c r="N25" s="88">
        <f t="shared" si="4"/>
        <v>27.234999999999999</v>
      </c>
    </row>
    <row r="26" spans="2:14" s="36" customFormat="1" ht="200.1" customHeight="1" thickBot="1" x14ac:dyDescent="1.1000000000000001">
      <c r="B26" s="42">
        <v>20</v>
      </c>
      <c r="C26" s="492" t="s">
        <v>516</v>
      </c>
      <c r="D26" s="493"/>
      <c r="E26" s="493"/>
      <c r="F26" s="494"/>
      <c r="G26" s="142" t="s">
        <v>321</v>
      </c>
      <c r="H26" s="45">
        <v>0.38119999999999998</v>
      </c>
      <c r="I26" s="72">
        <v>4</v>
      </c>
      <c r="J26" s="131" t="s">
        <v>514</v>
      </c>
      <c r="K26" s="131" t="s">
        <v>514</v>
      </c>
      <c r="L26" s="46">
        <f>0.165*0.25</f>
        <v>4.1250000000000002E-2</v>
      </c>
      <c r="M26" s="40">
        <f>H26</f>
        <v>0.38119999999999998</v>
      </c>
      <c r="N26" s="88">
        <f t="shared" si="4"/>
        <v>1.3597999999999999</v>
      </c>
    </row>
    <row r="27" spans="2:14" s="96" customFormat="1" ht="200.1" customHeight="1" thickBot="1" x14ac:dyDescent="1.3">
      <c r="B27" s="42">
        <v>21</v>
      </c>
      <c r="C27" s="565" t="s">
        <v>660</v>
      </c>
      <c r="D27" s="570" t="s">
        <v>655</v>
      </c>
      <c r="E27" s="570"/>
      <c r="F27" s="570"/>
      <c r="G27" s="145" t="s">
        <v>76</v>
      </c>
      <c r="H27" s="102">
        <v>1.22</v>
      </c>
      <c r="I27" s="72">
        <v>1</v>
      </c>
      <c r="J27" s="100">
        <v>5486</v>
      </c>
      <c r="K27" s="100">
        <v>5486</v>
      </c>
      <c r="L27" s="99">
        <f>2*0.21*0.3+0.154*0.21</f>
        <v>0.15834000000000001</v>
      </c>
      <c r="M27" s="98">
        <f t="shared" ref="M27:M33" si="5">H27*K27/1000</f>
        <v>6.69292</v>
      </c>
      <c r="N27" s="88">
        <f t="shared" si="4"/>
        <v>6.5345800000000001</v>
      </c>
    </row>
    <row r="28" spans="2:14" s="96" customFormat="1" ht="200.1" customHeight="1" thickBot="1" x14ac:dyDescent="1.3">
      <c r="B28" s="42">
        <v>22</v>
      </c>
      <c r="C28" s="566"/>
      <c r="D28" s="488" t="s">
        <v>652</v>
      </c>
      <c r="E28" s="489"/>
      <c r="F28" s="490"/>
      <c r="G28" s="145" t="s">
        <v>76</v>
      </c>
      <c r="H28" s="102">
        <v>1.22</v>
      </c>
      <c r="I28" s="72">
        <v>1</v>
      </c>
      <c r="J28" s="100">
        <v>5486</v>
      </c>
      <c r="K28" s="100">
        <v>5486</v>
      </c>
      <c r="L28" s="99">
        <v>0.126</v>
      </c>
      <c r="M28" s="98">
        <f t="shared" si="5"/>
        <v>6.69292</v>
      </c>
      <c r="N28" s="88">
        <f t="shared" si="4"/>
        <v>6.5669199999999996</v>
      </c>
    </row>
    <row r="29" spans="2:14" s="96" customFormat="1" ht="200.1" customHeight="1" thickBot="1" x14ac:dyDescent="1.3">
      <c r="B29" s="42">
        <v>23</v>
      </c>
      <c r="C29" s="566"/>
      <c r="D29" s="488" t="s">
        <v>661</v>
      </c>
      <c r="E29" s="489"/>
      <c r="F29" s="490"/>
      <c r="G29" s="145" t="s">
        <v>35</v>
      </c>
      <c r="H29" s="102">
        <v>0.94399999999999995</v>
      </c>
      <c r="I29" s="72">
        <v>2</v>
      </c>
      <c r="J29" s="100">
        <v>2948</v>
      </c>
      <c r="K29" s="100">
        <v>2746</v>
      </c>
      <c r="L29" s="99">
        <v>0</v>
      </c>
      <c r="M29" s="98">
        <f t="shared" si="5"/>
        <v>2.5922239999999999</v>
      </c>
      <c r="N29" s="88">
        <f t="shared" si="4"/>
        <v>5.1844479999999997</v>
      </c>
    </row>
    <row r="30" spans="2:14" s="96" customFormat="1" ht="200.1" customHeight="1" thickBot="1" x14ac:dyDescent="1.3">
      <c r="B30" s="42">
        <v>24</v>
      </c>
      <c r="C30" s="569"/>
      <c r="D30" s="488" t="s">
        <v>662</v>
      </c>
      <c r="E30" s="489"/>
      <c r="F30" s="490"/>
      <c r="G30" s="145" t="s">
        <v>35</v>
      </c>
      <c r="H30" s="102">
        <v>0.94399999999999995</v>
      </c>
      <c r="I30" s="72">
        <v>1</v>
      </c>
      <c r="J30" s="100">
        <v>1629</v>
      </c>
      <c r="K30" s="100">
        <v>1629</v>
      </c>
      <c r="L30" s="99">
        <v>0</v>
      </c>
      <c r="M30" s="98">
        <f t="shared" si="5"/>
        <v>1.5377759999999998</v>
      </c>
      <c r="N30" s="88">
        <f t="shared" si="4"/>
        <v>1.5377759999999998</v>
      </c>
    </row>
    <row r="31" spans="2:14" s="96" customFormat="1" ht="200.1" customHeight="1" thickBot="1" x14ac:dyDescent="1.3">
      <c r="B31" s="42">
        <v>25</v>
      </c>
      <c r="C31" s="551" t="s">
        <v>663</v>
      </c>
      <c r="D31" s="489"/>
      <c r="E31" s="489"/>
      <c r="F31" s="490"/>
      <c r="G31" s="145" t="s">
        <v>27</v>
      </c>
      <c r="H31" s="45">
        <v>1.8280000000000001</v>
      </c>
      <c r="I31" s="72">
        <v>1</v>
      </c>
      <c r="J31" s="100">
        <f>2*6096</f>
        <v>12192</v>
      </c>
      <c r="K31" s="100">
        <v>12192</v>
      </c>
      <c r="L31" s="46">
        <v>0.70989999999999998</v>
      </c>
      <c r="M31" s="98">
        <f t="shared" si="5"/>
        <v>22.286976000000003</v>
      </c>
      <c r="N31" s="88">
        <f>M31*I31-L31*I31</f>
        <v>21.577076000000002</v>
      </c>
    </row>
    <row r="32" spans="2:14" s="96" customFormat="1" ht="200.1" customHeight="1" thickBot="1" x14ac:dyDescent="1.3">
      <c r="B32" s="42">
        <v>26</v>
      </c>
      <c r="C32" s="488" t="s">
        <v>647</v>
      </c>
      <c r="D32" s="489"/>
      <c r="E32" s="489"/>
      <c r="F32" s="490"/>
      <c r="G32" s="145" t="s">
        <v>35</v>
      </c>
      <c r="H32" s="102">
        <v>0.94399999999999995</v>
      </c>
      <c r="I32" s="72">
        <v>3</v>
      </c>
      <c r="J32" s="100">
        <v>1510</v>
      </c>
      <c r="K32" s="100">
        <v>1510</v>
      </c>
      <c r="L32" s="99">
        <v>0</v>
      </c>
      <c r="M32" s="98">
        <f t="shared" si="5"/>
        <v>1.4254399999999998</v>
      </c>
      <c r="N32" s="88">
        <f t="shared" ref="N32:N33" si="6">M32*I32-L32*I32</f>
        <v>4.2763199999999992</v>
      </c>
    </row>
    <row r="33" spans="2:18" s="96" customFormat="1" ht="200.1" customHeight="1" thickBot="1" x14ac:dyDescent="1.3">
      <c r="B33" s="42">
        <v>27</v>
      </c>
      <c r="C33" s="488" t="s">
        <v>648</v>
      </c>
      <c r="D33" s="489"/>
      <c r="E33" s="489"/>
      <c r="F33" s="490"/>
      <c r="G33" s="145" t="s">
        <v>29</v>
      </c>
      <c r="H33" s="102">
        <v>1.284</v>
      </c>
      <c r="I33" s="72">
        <v>3</v>
      </c>
      <c r="J33" s="100">
        <v>2402</v>
      </c>
      <c r="K33" s="100">
        <v>2251</v>
      </c>
      <c r="L33" s="99">
        <v>0</v>
      </c>
      <c r="M33" s="98">
        <f t="shared" si="5"/>
        <v>2.8902840000000003</v>
      </c>
      <c r="N33" s="88">
        <f t="shared" si="6"/>
        <v>8.670852</v>
      </c>
    </row>
    <row r="34" spans="2:18" s="36" customFormat="1" ht="200.1" customHeight="1" thickBot="1" x14ac:dyDescent="1.1000000000000001">
      <c r="B34" s="42">
        <v>28</v>
      </c>
      <c r="C34" s="492" t="s">
        <v>664</v>
      </c>
      <c r="D34" s="493"/>
      <c r="E34" s="493"/>
      <c r="F34" s="494"/>
      <c r="G34" s="142" t="s">
        <v>202</v>
      </c>
      <c r="H34" s="45">
        <v>0</v>
      </c>
      <c r="I34" s="72">
        <v>4</v>
      </c>
      <c r="J34" s="70" t="s">
        <v>160</v>
      </c>
      <c r="K34" s="70">
        <v>0</v>
      </c>
      <c r="L34" s="46">
        <v>0.63980000000000004</v>
      </c>
      <c r="M34" s="40">
        <v>1.258</v>
      </c>
      <c r="N34" s="88">
        <f>ROUNDUP(M34*I34-I34*L34,1)</f>
        <v>2.5</v>
      </c>
    </row>
    <row r="35" spans="2:18" s="36" customFormat="1" ht="200.1" customHeight="1" thickBot="1" x14ac:dyDescent="1.1000000000000001">
      <c r="B35" s="42">
        <v>29</v>
      </c>
      <c r="C35" s="560" t="s">
        <v>665</v>
      </c>
      <c r="D35" s="493"/>
      <c r="E35" s="493"/>
      <c r="F35" s="494"/>
      <c r="G35" s="142" t="s">
        <v>202</v>
      </c>
      <c r="H35" s="45">
        <v>0</v>
      </c>
      <c r="I35" s="72">
        <v>2</v>
      </c>
      <c r="J35" s="70" t="s">
        <v>160</v>
      </c>
      <c r="K35" s="70">
        <v>0</v>
      </c>
      <c r="L35" s="46">
        <v>0.63980000000000004</v>
      </c>
      <c r="M35" s="40">
        <v>1.258</v>
      </c>
      <c r="N35" s="88">
        <f>ROUNDUP(M35*I35-I35*L35,1)</f>
        <v>1.3</v>
      </c>
    </row>
    <row r="36" spans="2:18" s="96" customFormat="1" ht="200.1" customHeight="1" thickBot="1" x14ac:dyDescent="1.3">
      <c r="B36" s="42">
        <v>30</v>
      </c>
      <c r="C36" s="488" t="s">
        <v>656</v>
      </c>
      <c r="D36" s="489"/>
      <c r="E36" s="489"/>
      <c r="F36" s="490"/>
      <c r="G36" s="145" t="s">
        <v>76</v>
      </c>
      <c r="H36" s="102">
        <v>1.22</v>
      </c>
      <c r="I36" s="72">
        <v>1</v>
      </c>
      <c r="J36" s="100">
        <v>7829</v>
      </c>
      <c r="K36" s="100">
        <v>7829</v>
      </c>
      <c r="L36" s="99">
        <v>0.252</v>
      </c>
      <c r="M36" s="98">
        <f t="shared" ref="M36:M39" si="7">H36*K36/1000</f>
        <v>9.55138</v>
      </c>
      <c r="N36" s="88">
        <f t="shared" ref="N36:N39" si="8">M36*I36-L36*I36</f>
        <v>9.2993799999999993</v>
      </c>
    </row>
    <row r="37" spans="2:18" s="96" customFormat="1" ht="200.1" customHeight="1" thickBot="1" x14ac:dyDescent="1.3">
      <c r="B37" s="42">
        <v>31</v>
      </c>
      <c r="C37" s="488" t="s">
        <v>655</v>
      </c>
      <c r="D37" s="489"/>
      <c r="E37" s="489"/>
      <c r="F37" s="490"/>
      <c r="G37" s="145" t="s">
        <v>76</v>
      </c>
      <c r="H37" s="102">
        <v>1.22</v>
      </c>
      <c r="I37" s="72">
        <v>1</v>
      </c>
      <c r="J37" s="100">
        <v>5486</v>
      </c>
      <c r="K37" s="100">
        <v>5486</v>
      </c>
      <c r="L37" s="99">
        <v>0.15834000000000001</v>
      </c>
      <c r="M37" s="98">
        <f t="shared" si="7"/>
        <v>6.69292</v>
      </c>
      <c r="N37" s="88">
        <f t="shared" si="8"/>
        <v>6.5345800000000001</v>
      </c>
    </row>
    <row r="38" spans="2:18" s="96" customFormat="1" ht="200.1" customHeight="1" thickBot="1" x14ac:dyDescent="1.3">
      <c r="B38" s="42">
        <v>32</v>
      </c>
      <c r="C38" s="488" t="s">
        <v>652</v>
      </c>
      <c r="D38" s="489"/>
      <c r="E38" s="489"/>
      <c r="F38" s="490"/>
      <c r="G38" s="145" t="s">
        <v>76</v>
      </c>
      <c r="H38" s="102">
        <v>1.22</v>
      </c>
      <c r="I38" s="72">
        <v>1</v>
      </c>
      <c r="J38" s="100">
        <v>5486</v>
      </c>
      <c r="K38" s="100">
        <v>5486</v>
      </c>
      <c r="L38" s="99">
        <v>0.126</v>
      </c>
      <c r="M38" s="98">
        <f t="shared" si="7"/>
        <v>6.69292</v>
      </c>
      <c r="N38" s="88">
        <f t="shared" si="8"/>
        <v>6.5669199999999996</v>
      </c>
    </row>
    <row r="39" spans="2:18" s="96" customFormat="1" ht="200.1" customHeight="1" thickBot="1" x14ac:dyDescent="1.3">
      <c r="B39" s="42">
        <v>33</v>
      </c>
      <c r="C39" s="488" t="s">
        <v>653</v>
      </c>
      <c r="D39" s="489"/>
      <c r="E39" s="489"/>
      <c r="F39" s="490"/>
      <c r="G39" s="145" t="s">
        <v>76</v>
      </c>
      <c r="H39" s="102">
        <v>1.22</v>
      </c>
      <c r="I39" s="72">
        <v>1</v>
      </c>
      <c r="J39" s="100">
        <v>7829</v>
      </c>
      <c r="K39" s="100">
        <v>7829</v>
      </c>
      <c r="L39" s="99">
        <v>0.252</v>
      </c>
      <c r="M39" s="98">
        <f t="shared" si="7"/>
        <v>9.55138</v>
      </c>
      <c r="N39" s="88">
        <f t="shared" si="8"/>
        <v>9.2993799999999993</v>
      </c>
    </row>
    <row r="40" spans="2:18" s="36" customFormat="1" ht="200.1" customHeight="1" thickBot="1" x14ac:dyDescent="1.1000000000000001">
      <c r="B40" s="42">
        <v>34</v>
      </c>
      <c r="C40" s="560" t="s">
        <v>666</v>
      </c>
      <c r="D40" s="493"/>
      <c r="E40" s="493"/>
      <c r="F40" s="494"/>
      <c r="G40" s="142" t="s">
        <v>202</v>
      </c>
      <c r="H40" s="45">
        <v>0</v>
      </c>
      <c r="I40" s="72">
        <v>4</v>
      </c>
      <c r="J40" s="70" t="s">
        <v>160</v>
      </c>
      <c r="K40" s="70">
        <v>0</v>
      </c>
      <c r="L40" s="46">
        <v>0.63980000000000004</v>
      </c>
      <c r="M40" s="40">
        <v>1.258</v>
      </c>
      <c r="N40" s="88">
        <f>ROUNDUP(M40*I40-I40*L40,1)</f>
        <v>2.5</v>
      </c>
    </row>
    <row r="41" spans="2:18" s="36" customFormat="1" ht="200.1" customHeight="1" thickBot="1" x14ac:dyDescent="1.1000000000000001">
      <c r="B41" s="42">
        <v>35</v>
      </c>
      <c r="C41" s="560" t="s">
        <v>667</v>
      </c>
      <c r="D41" s="493"/>
      <c r="E41" s="493"/>
      <c r="F41" s="494"/>
      <c r="G41" s="142" t="s">
        <v>202</v>
      </c>
      <c r="H41" s="45">
        <v>0</v>
      </c>
      <c r="I41" s="72">
        <v>4</v>
      </c>
      <c r="J41" s="70" t="s">
        <v>160</v>
      </c>
      <c r="K41" s="70">
        <v>0</v>
      </c>
      <c r="L41" s="46">
        <v>0.63980000000000004</v>
      </c>
      <c r="M41" s="40">
        <v>1.258</v>
      </c>
      <c r="N41" s="88">
        <f>ROUNDUP(M41*I41-I41*L41,1)</f>
        <v>2.5</v>
      </c>
    </row>
    <row r="42" spans="2:18" s="50" customFormat="1" ht="219.75" customHeight="1" thickBot="1" x14ac:dyDescent="1.1000000000000001">
      <c r="B42" s="458" t="s">
        <v>30</v>
      </c>
      <c r="C42" s="459"/>
      <c r="D42" s="459"/>
      <c r="E42" s="459"/>
      <c r="F42" s="459"/>
      <c r="G42" s="459"/>
      <c r="H42" s="459"/>
      <c r="I42" s="459"/>
      <c r="J42" s="459"/>
      <c r="K42" s="459"/>
      <c r="L42" s="459"/>
      <c r="M42" s="460"/>
      <c r="N42" s="95">
        <f>SUM(N7:N41)</f>
        <v>284.57554799999997</v>
      </c>
    </row>
    <row r="43" spans="2:18" s="50" customFormat="1" ht="232.5" customHeight="1" thickBot="1" x14ac:dyDescent="1.1000000000000001">
      <c r="B43" s="513" t="s">
        <v>53</v>
      </c>
      <c r="C43" s="513"/>
      <c r="D43" s="513"/>
      <c r="E43" s="513"/>
      <c r="F43" s="513"/>
      <c r="G43" s="513"/>
      <c r="H43" s="513"/>
      <c r="I43" s="513"/>
      <c r="J43" s="513"/>
      <c r="K43" s="513"/>
      <c r="L43" s="513"/>
      <c r="M43" s="513"/>
      <c r="N43" s="88">
        <f>N42*2</f>
        <v>569.15109599999994</v>
      </c>
    </row>
    <row r="44" spans="2:18" s="51" customFormat="1" ht="58.5" customHeight="1" x14ac:dyDescent="1.1000000000000001">
      <c r="B44" s="577"/>
      <c r="C44" s="578"/>
      <c r="D44" s="578"/>
      <c r="E44" s="578"/>
      <c r="F44" s="578"/>
      <c r="G44" s="578"/>
      <c r="H44" s="578"/>
      <c r="I44" s="578"/>
      <c r="J44" s="578"/>
      <c r="K44" s="578"/>
      <c r="L44" s="578"/>
      <c r="M44" s="578"/>
      <c r="N44" s="579"/>
    </row>
    <row r="45" spans="2:18" s="51" customFormat="1" ht="43.5" customHeight="1" thickBot="1" x14ac:dyDescent="1.1499999999999999">
      <c r="B45" s="580"/>
      <c r="C45" s="581"/>
      <c r="D45" s="581"/>
      <c r="E45" s="581"/>
      <c r="F45" s="581"/>
      <c r="G45" s="581"/>
      <c r="H45" s="581"/>
      <c r="I45" s="581"/>
      <c r="J45" s="581"/>
      <c r="K45" s="581"/>
      <c r="L45" s="581"/>
      <c r="M45" s="581"/>
      <c r="N45" s="582"/>
    </row>
    <row r="46" spans="2:18" s="143" customFormat="1" ht="174.95" customHeight="1" x14ac:dyDescent="0.25">
      <c r="B46" s="422" t="s">
        <v>320</v>
      </c>
      <c r="C46" s="422"/>
      <c r="D46" s="422"/>
      <c r="E46" s="422"/>
      <c r="F46" s="422"/>
      <c r="G46" s="422"/>
      <c r="H46" s="422"/>
      <c r="I46" s="422" t="s">
        <v>319</v>
      </c>
      <c r="J46" s="422"/>
      <c r="K46" s="422"/>
      <c r="L46" s="422"/>
      <c r="M46" s="422"/>
      <c r="N46" s="422"/>
    </row>
    <row r="47" spans="2:18" s="51" customFormat="1" ht="409.5" customHeight="1" thickBot="1" x14ac:dyDescent="1.1499999999999999">
      <c r="B47" s="423"/>
      <c r="C47" s="423"/>
      <c r="D47" s="423"/>
      <c r="E47" s="423"/>
      <c r="F47" s="423"/>
      <c r="G47" s="423"/>
      <c r="H47" s="423"/>
      <c r="I47" s="423"/>
      <c r="J47" s="423"/>
      <c r="K47" s="423"/>
      <c r="L47" s="423"/>
      <c r="M47" s="423"/>
      <c r="N47" s="423"/>
    </row>
    <row r="48" spans="2:18" s="58" customFormat="1" ht="174.95" customHeight="1" thickBot="1" x14ac:dyDescent="1.1499999999999999">
      <c r="B48" s="53" t="s">
        <v>45</v>
      </c>
      <c r="C48" s="54"/>
      <c r="D48" s="54"/>
      <c r="E48" s="54"/>
      <c r="F48" s="54"/>
      <c r="G48" s="54"/>
      <c r="H48" s="54"/>
      <c r="I48" s="54"/>
      <c r="J48" s="54"/>
      <c r="K48" s="54"/>
      <c r="L48" s="54"/>
      <c r="M48" s="54"/>
      <c r="N48" s="55"/>
      <c r="O48" s="56"/>
      <c r="P48" s="68"/>
      <c r="Q48" s="35"/>
      <c r="R48" s="35"/>
    </row>
    <row r="49" s="51" customFormat="1" ht="174.95" customHeight="1" x14ac:dyDescent="1.1000000000000001"/>
  </sheetData>
  <mergeCells count="48">
    <mergeCell ref="C6:G6"/>
    <mergeCell ref="B43:M43"/>
    <mergeCell ref="B2:F3"/>
    <mergeCell ref="G2:K3"/>
    <mergeCell ref="L2:N3"/>
    <mergeCell ref="B4:N4"/>
    <mergeCell ref="B5:N5"/>
    <mergeCell ref="C18:F18"/>
    <mergeCell ref="C7:F7"/>
    <mergeCell ref="C8:F8"/>
    <mergeCell ref="C9:F9"/>
    <mergeCell ref="C10:F10"/>
    <mergeCell ref="C11:F11"/>
    <mergeCell ref="C12:F12"/>
    <mergeCell ref="C13:F13"/>
    <mergeCell ref="C14:F14"/>
    <mergeCell ref="C15:G15"/>
    <mergeCell ref="C16:F16"/>
    <mergeCell ref="C17:F17"/>
    <mergeCell ref="C19:F19"/>
    <mergeCell ref="C20:F20"/>
    <mergeCell ref="C21:F21"/>
    <mergeCell ref="C22:C24"/>
    <mergeCell ref="D22:F22"/>
    <mergeCell ref="D23:F23"/>
    <mergeCell ref="D24:F24"/>
    <mergeCell ref="C36:F36"/>
    <mergeCell ref="C25:F25"/>
    <mergeCell ref="C26:F26"/>
    <mergeCell ref="C27:C30"/>
    <mergeCell ref="D27:F27"/>
    <mergeCell ref="D28:F28"/>
    <mergeCell ref="D29:F29"/>
    <mergeCell ref="D30:F30"/>
    <mergeCell ref="C31:F31"/>
    <mergeCell ref="C32:F32"/>
    <mergeCell ref="C33:F33"/>
    <mergeCell ref="C34:F34"/>
    <mergeCell ref="C35:F35"/>
    <mergeCell ref="B44:N45"/>
    <mergeCell ref="B46:H47"/>
    <mergeCell ref="I46:N47"/>
    <mergeCell ref="C37:F37"/>
    <mergeCell ref="C38:F38"/>
    <mergeCell ref="C39:F39"/>
    <mergeCell ref="C40:F40"/>
    <mergeCell ref="C41:F41"/>
    <mergeCell ref="B42:M42"/>
  </mergeCells>
  <printOptions horizontalCentered="1"/>
  <pageMargins left="0.25" right="0.25" top="1" bottom="1" header="0.5" footer="0.255"/>
  <pageSetup paperSize="9" scale="10" orientation="portrait" r:id="rId1"/>
  <rowBreaks count="1" manualBreakCount="1">
    <brk id="30" max="14" man="1"/>
  </rowBreaks>
  <drawing r:id="rId2"/>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theme="9" tint="-0.499984740745262"/>
    <pageSetUpPr fitToPage="1"/>
  </sheetPr>
  <dimension ref="B1:M35"/>
  <sheetViews>
    <sheetView rightToLeft="1" view="pageBreakPreview" topLeftCell="A4" zoomScale="85" zoomScaleNormal="85" zoomScaleSheetLayoutView="85" workbookViewId="0">
      <selection activeCell="E26" sqref="E26:H27"/>
    </sheetView>
  </sheetViews>
  <sheetFormatPr defaultRowHeight="15" x14ac:dyDescent="0.25"/>
  <cols>
    <col min="1" max="1" width="4.85546875" customWidth="1"/>
    <col min="4" max="4" width="11.85546875" customWidth="1"/>
    <col min="5" max="5" width="24" customWidth="1"/>
    <col min="7" max="7" width="20.140625" customWidth="1"/>
    <col min="8" max="8" width="18.7109375" customWidth="1"/>
    <col min="9" max="9" width="16.285156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739</v>
      </c>
      <c r="G11" s="323"/>
      <c r="H11" s="323"/>
      <c r="I11" s="324"/>
      <c r="J11" s="322" t="s">
        <v>751</v>
      </c>
      <c r="K11" s="323"/>
      <c r="L11" s="323"/>
      <c r="M11" s="324"/>
    </row>
    <row r="12" spans="2:13" ht="15.75" customHeight="1" x14ac:dyDescent="0.25">
      <c r="B12" s="325"/>
      <c r="C12" s="326"/>
      <c r="D12" s="326"/>
      <c r="E12" s="327"/>
      <c r="F12" s="325"/>
      <c r="G12" s="326"/>
      <c r="H12" s="326"/>
      <c r="I12" s="327"/>
      <c r="J12" s="325"/>
      <c r="K12" s="326"/>
      <c r="L12" s="326"/>
      <c r="M12" s="327"/>
    </row>
    <row r="13" spans="2:13" ht="25.5" customHeight="1" thickBot="1" x14ac:dyDescent="0.3">
      <c r="B13" s="328"/>
      <c r="C13" s="329"/>
      <c r="D13" s="329"/>
      <c r="E13" s="330"/>
      <c r="F13" s="328"/>
      <c r="G13" s="329"/>
      <c r="H13" s="329"/>
      <c r="I13" s="330"/>
      <c r="J13" s="328"/>
      <c r="K13" s="329"/>
      <c r="L13" s="329"/>
      <c r="M13" s="330"/>
    </row>
    <row r="14" spans="2:13" ht="15" customHeight="1" x14ac:dyDescent="0.25">
      <c r="B14" s="322" t="s">
        <v>6</v>
      </c>
      <c r="C14" s="323"/>
      <c r="D14" s="323"/>
      <c r="E14" s="324"/>
      <c r="F14" s="322" t="s">
        <v>7</v>
      </c>
      <c r="G14" s="323"/>
      <c r="H14" s="323"/>
      <c r="I14" s="324"/>
      <c r="J14" s="322" t="s">
        <v>640</v>
      </c>
      <c r="K14" s="323"/>
      <c r="L14" s="323"/>
      <c r="M14" s="324"/>
    </row>
    <row r="15" spans="2:13" ht="15" customHeight="1" x14ac:dyDescent="0.25">
      <c r="B15" s="325"/>
      <c r="C15" s="326"/>
      <c r="D15" s="326"/>
      <c r="E15" s="327"/>
      <c r="F15" s="325"/>
      <c r="G15" s="326"/>
      <c r="H15" s="326"/>
      <c r="I15" s="327"/>
      <c r="J15" s="325"/>
      <c r="K15" s="326"/>
      <c r="L15" s="326"/>
      <c r="M15" s="327"/>
    </row>
    <row r="16" spans="2:13" ht="19.5" customHeight="1" thickBot="1" x14ac:dyDescent="0.3">
      <c r="B16" s="328"/>
      <c r="C16" s="329"/>
      <c r="D16" s="329"/>
      <c r="E16" s="330"/>
      <c r="F16" s="328"/>
      <c r="G16" s="329"/>
      <c r="H16" s="329"/>
      <c r="I16" s="330"/>
      <c r="J16" s="328"/>
      <c r="K16" s="329"/>
      <c r="L16" s="329"/>
      <c r="M16" s="330"/>
    </row>
    <row r="17" spans="2:13" ht="15" customHeight="1" x14ac:dyDescent="0.25">
      <c r="B17" s="287" t="s">
        <v>63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733</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52.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65</v>
      </c>
      <c r="F28" s="316"/>
      <c r="G28" s="316"/>
      <c r="H28" s="313"/>
      <c r="I28" s="318" t="s">
        <v>729</v>
      </c>
      <c r="J28" s="319"/>
      <c r="K28" s="312" t="s">
        <v>16</v>
      </c>
      <c r="L28" s="316"/>
      <c r="M28" s="313"/>
    </row>
    <row r="29" spans="2:13" ht="49.5" customHeight="1" thickBot="1" x14ac:dyDescent="0.3">
      <c r="B29" s="311"/>
      <c r="C29" s="314"/>
      <c r="D29" s="315"/>
      <c r="E29" s="314"/>
      <c r="F29" s="317"/>
      <c r="G29" s="317"/>
      <c r="H29" s="315"/>
      <c r="I29" s="320"/>
      <c r="J29" s="321"/>
      <c r="K29" s="314"/>
      <c r="L29" s="317"/>
      <c r="M29" s="315"/>
    </row>
    <row r="30" spans="2:13" ht="36" customHeight="1" thickBot="1" x14ac:dyDescent="0.3">
      <c r="B30" s="284"/>
      <c r="C30" s="285"/>
      <c r="D30" s="285"/>
      <c r="E30" s="285"/>
      <c r="F30" s="285"/>
      <c r="G30" s="285"/>
      <c r="H30" s="285"/>
      <c r="I30" s="285"/>
      <c r="J30" s="285"/>
      <c r="K30" s="285"/>
      <c r="L30" s="285"/>
      <c r="M30" s="286"/>
    </row>
    <row r="31" spans="2:13" ht="18.75" customHeight="1" x14ac:dyDescent="0.25">
      <c r="B31" s="272" t="s">
        <v>17</v>
      </c>
      <c r="C31" s="273"/>
      <c r="D31" s="273"/>
      <c r="E31" s="274"/>
      <c r="F31" s="272" t="s">
        <v>18</v>
      </c>
      <c r="G31" s="273"/>
      <c r="H31" s="273"/>
      <c r="I31" s="274"/>
      <c r="J31" s="272" t="s">
        <v>19</v>
      </c>
      <c r="K31" s="273"/>
      <c r="L31" s="273"/>
      <c r="M31" s="274"/>
    </row>
    <row r="32" spans="2:13" ht="29.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18" customFormat="1" ht="22.5" customHeight="1" thickBot="1" x14ac:dyDescent="0.3">
      <c r="B35" s="269" t="s">
        <v>61</v>
      </c>
      <c r="C35" s="270"/>
      <c r="D35" s="270"/>
      <c r="E35" s="270"/>
      <c r="F35" s="270"/>
      <c r="G35" s="270"/>
      <c r="H35" s="270"/>
      <c r="I35" s="270"/>
      <c r="J35" s="270"/>
      <c r="K35" s="270"/>
      <c r="L35" s="270"/>
      <c r="M35" s="271"/>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25" top="0.75" bottom="0.75" header="0.3" footer="0.3"/>
  <pageSetup paperSize="9" scale="56" orientation="portrait" r:id="rId1"/>
  <colBreaks count="1" manualBreakCount="1">
    <brk id="13" max="1048575" man="1"/>
  </colBreaks>
  <drawing r:id="rId2"/>
  <legacyDrawing r:id="rId3"/>
  <oleObjects>
    <mc:AlternateContent xmlns:mc="http://schemas.openxmlformats.org/markup-compatibility/2006">
      <mc:Choice Requires="x14">
        <oleObject progId="PBrush" shapeId="899078" r:id="rId4">
          <objectPr defaultSize="0" autoPict="0" r:id="rId5">
            <anchor moveWithCells="1" sizeWithCells="1">
              <from>
                <xdr:col>1</xdr:col>
                <xdr:colOff>95250</xdr:colOff>
                <xdr:row>3</xdr:row>
                <xdr:rowOff>85725</xdr:rowOff>
              </from>
              <to>
                <xdr:col>2</xdr:col>
                <xdr:colOff>447675</xdr:colOff>
                <xdr:row>7</xdr:row>
                <xdr:rowOff>9525</xdr:rowOff>
              </to>
            </anchor>
          </objectPr>
        </oleObject>
      </mc:Choice>
      <mc:Fallback>
        <oleObject progId="PBrush" shapeId="899078" r:id="rId4"/>
      </mc:Fallback>
    </mc:AlternateContent>
  </oleObjects>
  <mc:AlternateContent xmlns:mc="http://schemas.openxmlformats.org/markup-compatibility/2006">
    <mc:Choice Requires="x14">
      <controls>
        <mc:AlternateContent xmlns:mc="http://schemas.openxmlformats.org/markup-compatibility/2006">
          <mc:Choice Requires="x14">
            <control shapeId="899073" r:id="rId6" name="Check Box 1">
              <controlPr defaultSize="0" autoFill="0" autoLine="0" autoPict="0">
                <anchor moveWithCells="1">
                  <from>
                    <xdr:col>3</xdr:col>
                    <xdr:colOff>381000</xdr:colOff>
                    <xdr:row>35</xdr:row>
                    <xdr:rowOff>0</xdr:rowOff>
                  </from>
                  <to>
                    <xdr:col>4</xdr:col>
                    <xdr:colOff>419100</xdr:colOff>
                    <xdr:row>36</xdr:row>
                    <xdr:rowOff>38100</xdr:rowOff>
                  </to>
                </anchor>
              </controlPr>
            </control>
          </mc:Choice>
        </mc:AlternateContent>
        <mc:AlternateContent xmlns:mc="http://schemas.openxmlformats.org/markup-compatibility/2006">
          <mc:Choice Requires="x14">
            <control shapeId="899074" r:id="rId7" name="Check Box 2">
              <controlPr defaultSize="0" autoFill="0" autoLine="0" autoPict="0">
                <anchor moveWithCells="1">
                  <from>
                    <xdr:col>6</xdr:col>
                    <xdr:colOff>180975</xdr:colOff>
                    <xdr:row>35</xdr:row>
                    <xdr:rowOff>0</xdr:rowOff>
                  </from>
                  <to>
                    <xdr:col>6</xdr:col>
                    <xdr:colOff>1009650</xdr:colOff>
                    <xdr:row>36</xdr:row>
                    <xdr:rowOff>9525</xdr:rowOff>
                  </to>
                </anchor>
              </controlPr>
            </control>
          </mc:Choice>
        </mc:AlternateContent>
        <mc:AlternateContent xmlns:mc="http://schemas.openxmlformats.org/markup-compatibility/2006">
          <mc:Choice Requires="x14">
            <control shapeId="899075"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899076" r:id="rId9" name="Check Box 4">
              <controlPr defaultSize="0" autoFill="0" autoLine="0" autoPict="0">
                <anchor moveWithCells="1">
                  <from>
                    <xdr:col>10</xdr:col>
                    <xdr:colOff>381000</xdr:colOff>
                    <xdr:row>35</xdr:row>
                    <xdr:rowOff>0</xdr:rowOff>
                  </from>
                  <to>
                    <xdr:col>11</xdr:col>
                    <xdr:colOff>609600</xdr:colOff>
                    <xdr:row>36</xdr:row>
                    <xdr:rowOff>38100</xdr:rowOff>
                  </to>
                </anchor>
              </controlPr>
            </control>
          </mc:Choice>
        </mc:AlternateContent>
        <mc:AlternateContent xmlns:mc="http://schemas.openxmlformats.org/markup-compatibility/2006">
          <mc:Choice Requires="x14">
            <control shapeId="899077" r:id="rId10" name="Check Box 5">
              <controlPr defaultSize="0" autoFill="0" autoLine="0" autoPict="0">
                <anchor moveWithCells="1">
                  <from>
                    <xdr:col>11</xdr:col>
                    <xdr:colOff>552450</xdr:colOff>
                    <xdr:row>35</xdr:row>
                    <xdr:rowOff>0</xdr:rowOff>
                  </from>
                  <to>
                    <xdr:col>12</xdr:col>
                    <xdr:colOff>628650</xdr:colOff>
                    <xdr:row>36</xdr:row>
                    <xdr:rowOff>38100</xdr:rowOff>
                  </to>
                </anchor>
              </controlPr>
            </control>
          </mc:Choice>
        </mc:AlternateContent>
        <mc:AlternateContent xmlns:mc="http://schemas.openxmlformats.org/markup-compatibility/2006">
          <mc:Choice Requires="x14">
            <control shapeId="899079" r:id="rId11" name="Check Box 7">
              <controlPr defaultSize="0" autoFill="0" autoLine="0" autoPict="0">
                <anchor moveWithCells="1">
                  <from>
                    <xdr:col>2</xdr:col>
                    <xdr:colOff>476250</xdr:colOff>
                    <xdr:row>34</xdr:row>
                    <xdr:rowOff>47625</xdr:rowOff>
                  </from>
                  <to>
                    <xdr:col>3</xdr:col>
                    <xdr:colOff>180975</xdr:colOff>
                    <xdr:row>34</xdr:row>
                    <xdr:rowOff>247650</xdr:rowOff>
                  </to>
                </anchor>
              </controlPr>
            </control>
          </mc:Choice>
        </mc:AlternateContent>
        <mc:AlternateContent xmlns:mc="http://schemas.openxmlformats.org/markup-compatibility/2006">
          <mc:Choice Requires="x14">
            <control shapeId="899080" r:id="rId12" name="Check Box 8">
              <controlPr defaultSize="0" autoFill="0" autoLine="0" autoPict="0">
                <anchor moveWithCells="1">
                  <from>
                    <xdr:col>4</xdr:col>
                    <xdr:colOff>400050</xdr:colOff>
                    <xdr:row>34</xdr:row>
                    <xdr:rowOff>57150</xdr:rowOff>
                  </from>
                  <to>
                    <xdr:col>4</xdr:col>
                    <xdr:colOff>657225</xdr:colOff>
                    <xdr:row>34</xdr:row>
                    <xdr:rowOff>247650</xdr:rowOff>
                  </to>
                </anchor>
              </controlPr>
            </control>
          </mc:Choice>
        </mc:AlternateContent>
        <mc:AlternateContent xmlns:mc="http://schemas.openxmlformats.org/markup-compatibility/2006">
          <mc:Choice Requires="x14">
            <control shapeId="899081" r:id="rId13" name="Check Box 9">
              <controlPr defaultSize="0" autoFill="0" autoLine="0" autoPict="0">
                <anchor moveWithCells="1">
                  <from>
                    <xdr:col>7</xdr:col>
                    <xdr:colOff>1104900</xdr:colOff>
                    <xdr:row>34</xdr:row>
                    <xdr:rowOff>57150</xdr:rowOff>
                  </from>
                  <to>
                    <xdr:col>8</xdr:col>
                    <xdr:colOff>85725</xdr:colOff>
                    <xdr:row>34</xdr:row>
                    <xdr:rowOff>228600</xdr:rowOff>
                  </to>
                </anchor>
              </controlPr>
            </control>
          </mc:Choice>
        </mc:AlternateContent>
        <mc:AlternateContent xmlns:mc="http://schemas.openxmlformats.org/markup-compatibility/2006">
          <mc:Choice Requires="x14">
            <control shapeId="899082" r:id="rId14" name="Check Box 10">
              <controlPr defaultSize="0" autoFill="0" autoLine="0" autoPict="0">
                <anchor moveWithCells="1">
                  <from>
                    <xdr:col>6</xdr:col>
                    <xdr:colOff>457200</xdr:colOff>
                    <xdr:row>34</xdr:row>
                    <xdr:rowOff>66675</xdr:rowOff>
                  </from>
                  <to>
                    <xdr:col>6</xdr:col>
                    <xdr:colOff>657225</xdr:colOff>
                    <xdr:row>34</xdr:row>
                    <xdr:rowOff>276225</xdr:rowOff>
                  </to>
                </anchor>
              </controlPr>
            </control>
          </mc:Choice>
        </mc:AlternateContent>
        <mc:AlternateContent xmlns:mc="http://schemas.openxmlformats.org/markup-compatibility/2006">
          <mc:Choice Requires="x14">
            <control shapeId="899083" r:id="rId15" name="Check Box 11">
              <controlPr defaultSize="0" autoFill="0" autoLine="0" autoPict="0">
                <anchor moveWithCells="1">
                  <from>
                    <xdr:col>9</xdr:col>
                    <xdr:colOff>409575</xdr:colOff>
                    <xdr:row>34</xdr:row>
                    <xdr:rowOff>66675</xdr:rowOff>
                  </from>
                  <to>
                    <xdr:col>10</xdr:col>
                    <xdr:colOff>228600</xdr:colOff>
                    <xdr:row>34</xdr:row>
                    <xdr:rowOff>228600</xdr:rowOff>
                  </to>
                </anchor>
              </controlPr>
            </control>
          </mc:Choice>
        </mc:AlternateContent>
      </controls>
    </mc:Choice>
  </mc:AlternateContent>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tabColor theme="9" tint="-0.499984740745262"/>
    <pageSetUpPr fitToPage="1"/>
  </sheetPr>
  <dimension ref="B1:P39"/>
  <sheetViews>
    <sheetView rightToLeft="1" view="pageBreakPreview" topLeftCell="A7" zoomScale="85" zoomScaleNormal="85" zoomScaleSheetLayoutView="85"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738</v>
      </c>
      <c r="G11" s="332"/>
      <c r="H11" s="332"/>
      <c r="I11" s="333"/>
      <c r="J11" s="331" t="s">
        <v>750</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732</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6" ht="15" customHeight="1" x14ac:dyDescent="0.25">
      <c r="B17" s="385" t="s">
        <v>54</v>
      </c>
      <c r="C17" s="386"/>
      <c r="D17" s="386"/>
      <c r="E17" s="386"/>
      <c r="F17" s="386"/>
      <c r="G17" s="386"/>
      <c r="H17" s="386"/>
      <c r="I17" s="386"/>
      <c r="J17" s="386"/>
      <c r="K17" s="386"/>
      <c r="L17" s="386"/>
      <c r="M17" s="387"/>
    </row>
    <row r="18" spans="2:16" ht="15" customHeight="1" x14ac:dyDescent="0.25">
      <c r="B18" s="388"/>
      <c r="C18" s="389"/>
      <c r="D18" s="389"/>
      <c r="E18" s="389"/>
      <c r="F18" s="389"/>
      <c r="G18" s="389"/>
      <c r="H18" s="389"/>
      <c r="I18" s="389"/>
      <c r="J18" s="389"/>
      <c r="K18" s="389"/>
      <c r="L18" s="389"/>
      <c r="M18" s="390"/>
    </row>
    <row r="19" spans="2:16" ht="41.25" customHeight="1" thickBot="1" x14ac:dyDescent="0.3">
      <c r="B19" s="388"/>
      <c r="C19" s="389"/>
      <c r="D19" s="389"/>
      <c r="E19" s="389"/>
      <c r="F19" s="389"/>
      <c r="G19" s="389"/>
      <c r="H19" s="389"/>
      <c r="I19" s="389"/>
      <c r="J19" s="389"/>
      <c r="K19" s="389"/>
      <c r="L19" s="389"/>
      <c r="M19" s="390"/>
    </row>
    <row r="20" spans="2:16" ht="15" customHeight="1" x14ac:dyDescent="0.25">
      <c r="B20" s="391" t="s">
        <v>734</v>
      </c>
      <c r="C20" s="392"/>
      <c r="D20" s="392"/>
      <c r="E20" s="392"/>
      <c r="F20" s="392"/>
      <c r="G20" s="392"/>
      <c r="H20" s="392"/>
      <c r="I20" s="392"/>
      <c r="J20" s="392"/>
      <c r="K20" s="392"/>
      <c r="L20" s="392"/>
      <c r="M20" s="393"/>
    </row>
    <row r="21" spans="2:16" ht="15" customHeight="1" x14ac:dyDescent="0.25">
      <c r="B21" s="394"/>
      <c r="C21" s="395"/>
      <c r="D21" s="395"/>
      <c r="E21" s="395"/>
      <c r="F21" s="395"/>
      <c r="G21" s="395"/>
      <c r="H21" s="395"/>
      <c r="I21" s="395"/>
      <c r="J21" s="395"/>
      <c r="K21" s="395"/>
      <c r="L21" s="395"/>
      <c r="M21" s="396"/>
    </row>
    <row r="22" spans="2:16" ht="15" customHeight="1" x14ac:dyDescent="0.25">
      <c r="B22" s="394"/>
      <c r="C22" s="395"/>
      <c r="D22" s="395"/>
      <c r="E22" s="395"/>
      <c r="F22" s="395"/>
      <c r="G22" s="395"/>
      <c r="H22" s="395"/>
      <c r="I22" s="395"/>
      <c r="J22" s="395"/>
      <c r="K22" s="395"/>
      <c r="L22" s="395"/>
      <c r="M22" s="396"/>
    </row>
    <row r="23" spans="2:16" ht="15.75" customHeight="1" x14ac:dyDescent="0.25">
      <c r="B23" s="394"/>
      <c r="C23" s="395"/>
      <c r="D23" s="395"/>
      <c r="E23" s="395"/>
      <c r="F23" s="395"/>
      <c r="G23" s="395"/>
      <c r="H23" s="395"/>
      <c r="I23" s="395"/>
      <c r="J23" s="395"/>
      <c r="K23" s="395"/>
      <c r="L23" s="395"/>
      <c r="M23" s="396"/>
    </row>
    <row r="24" spans="2:16" ht="51.75" customHeight="1" thickBot="1" x14ac:dyDescent="0.3">
      <c r="B24" s="394"/>
      <c r="C24" s="395"/>
      <c r="D24" s="395"/>
      <c r="E24" s="395"/>
      <c r="F24" s="395"/>
      <c r="G24" s="395"/>
      <c r="H24" s="395"/>
      <c r="I24" s="395"/>
      <c r="J24" s="395"/>
      <c r="K24" s="395"/>
      <c r="L24" s="395"/>
      <c r="M24" s="396"/>
    </row>
    <row r="25" spans="2:16" ht="31.5" customHeight="1" thickBot="1" x14ac:dyDescent="0.3">
      <c r="B25" s="299"/>
      <c r="C25" s="300"/>
      <c r="D25" s="300"/>
      <c r="E25" s="300"/>
      <c r="F25" s="300"/>
      <c r="G25" s="300"/>
      <c r="H25" s="300"/>
      <c r="I25" s="300"/>
      <c r="J25" s="300"/>
      <c r="K25" s="300"/>
      <c r="L25" s="300"/>
      <c r="M25" s="301"/>
    </row>
    <row r="26" spans="2:16" ht="15.75" customHeight="1" x14ac:dyDescent="0.25">
      <c r="B26" s="397" t="s">
        <v>9</v>
      </c>
      <c r="C26" s="399" t="s">
        <v>10</v>
      </c>
      <c r="D26" s="400"/>
      <c r="E26" s="399" t="s">
        <v>11</v>
      </c>
      <c r="F26" s="400"/>
      <c r="G26" s="400"/>
      <c r="H26" s="403"/>
      <c r="I26" s="399" t="s">
        <v>12</v>
      </c>
      <c r="J26" s="403"/>
      <c r="K26" s="399" t="s">
        <v>13</v>
      </c>
      <c r="L26" s="400"/>
      <c r="M26" s="403"/>
    </row>
    <row r="27" spans="2:16" ht="15.75" customHeight="1" thickBot="1" x14ac:dyDescent="0.3">
      <c r="B27" s="398"/>
      <c r="C27" s="401"/>
      <c r="D27" s="402"/>
      <c r="E27" s="401"/>
      <c r="F27" s="402"/>
      <c r="G27" s="402"/>
      <c r="H27" s="404"/>
      <c r="I27" s="401"/>
      <c r="J27" s="404"/>
      <c r="K27" s="401"/>
      <c r="L27" s="402"/>
      <c r="M27" s="404"/>
    </row>
    <row r="28" spans="2:16" ht="49.5" customHeight="1" x14ac:dyDescent="0.25">
      <c r="B28" s="405">
        <v>24</v>
      </c>
      <c r="C28" s="312" t="s">
        <v>14</v>
      </c>
      <c r="D28" s="313"/>
      <c r="E28" s="331" t="s">
        <v>15</v>
      </c>
      <c r="F28" s="332"/>
      <c r="G28" s="332"/>
      <c r="H28" s="333"/>
      <c r="I28" s="318" t="s">
        <v>729</v>
      </c>
      <c r="J28" s="319"/>
      <c r="K28" s="322" t="s">
        <v>16</v>
      </c>
      <c r="L28" s="323"/>
      <c r="M28" s="324"/>
      <c r="P28" t="s">
        <v>339</v>
      </c>
    </row>
    <row r="29" spans="2:16" ht="57" customHeight="1" thickBot="1" x14ac:dyDescent="0.3">
      <c r="B29" s="406"/>
      <c r="C29" s="314"/>
      <c r="D29" s="315"/>
      <c r="E29" s="337"/>
      <c r="F29" s="338"/>
      <c r="G29" s="338"/>
      <c r="H29" s="339"/>
      <c r="I29" s="320"/>
      <c r="J29" s="321"/>
      <c r="K29" s="328"/>
      <c r="L29" s="329"/>
      <c r="M29" s="330"/>
    </row>
    <row r="30" spans="2:16" ht="37.5" customHeight="1" thickBot="1" x14ac:dyDescent="0.3">
      <c r="B30" s="382"/>
      <c r="C30" s="383"/>
      <c r="D30" s="383"/>
      <c r="E30" s="383"/>
      <c r="F30" s="383"/>
      <c r="G30" s="383"/>
      <c r="H30" s="383"/>
      <c r="I30" s="383"/>
      <c r="J30" s="383"/>
      <c r="K30" s="383"/>
      <c r="L30" s="383"/>
      <c r="M30" s="384"/>
    </row>
    <row r="31" spans="2:16" ht="18.75" customHeight="1" x14ac:dyDescent="0.25">
      <c r="B31" s="375" t="s">
        <v>17</v>
      </c>
      <c r="C31" s="376"/>
      <c r="D31" s="376"/>
      <c r="E31" s="377"/>
      <c r="F31" s="375" t="s">
        <v>18</v>
      </c>
      <c r="G31" s="376"/>
      <c r="H31" s="376"/>
      <c r="I31" s="377"/>
      <c r="J31" s="375" t="s">
        <v>19</v>
      </c>
      <c r="K31" s="376"/>
      <c r="L31" s="376"/>
      <c r="M31" s="377"/>
    </row>
    <row r="32" spans="2:16"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B35:M35"/>
    <mergeCell ref="D39:E39"/>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64" orientation="portrait" r:id="rId1"/>
  <colBreaks count="1" manualBreakCount="1">
    <brk id="13" max="1048575" man="1"/>
  </colBreaks>
  <drawing r:id="rId2"/>
  <legacyDrawing r:id="rId3"/>
  <oleObjects>
    <mc:AlternateContent xmlns:mc="http://schemas.openxmlformats.org/markup-compatibility/2006">
      <mc:Choice Requires="x14">
        <oleObject progId="PBrush" shapeId="900101"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900101" r:id="rId4"/>
      </mc:Fallback>
    </mc:AlternateContent>
  </oleObjects>
  <mc:AlternateContent xmlns:mc="http://schemas.openxmlformats.org/markup-compatibility/2006">
    <mc:Choice Requires="x14">
      <controls>
        <mc:AlternateContent xmlns:mc="http://schemas.openxmlformats.org/markup-compatibility/2006">
          <mc:Choice Requires="x14">
            <control shapeId="900097" r:id="rId6" name="Check Box 1">
              <controlPr defaultSize="0" autoFill="0" autoLine="0" autoPict="0">
                <anchor moveWithCells="1">
                  <from>
                    <xdr:col>2</xdr:col>
                    <xdr:colOff>476250</xdr:colOff>
                    <xdr:row>34</xdr:row>
                    <xdr:rowOff>47625</xdr:rowOff>
                  </from>
                  <to>
                    <xdr:col>3</xdr:col>
                    <xdr:colOff>152400</xdr:colOff>
                    <xdr:row>34</xdr:row>
                    <xdr:rowOff>247650</xdr:rowOff>
                  </to>
                </anchor>
              </controlPr>
            </control>
          </mc:Choice>
        </mc:AlternateContent>
        <mc:AlternateContent xmlns:mc="http://schemas.openxmlformats.org/markup-compatibility/2006">
          <mc:Choice Requires="x14">
            <control shapeId="900098"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900099" r:id="rId8" name="Check Box 3">
              <controlPr defaultSize="0" autoFill="0" autoLine="0" autoPict="0">
                <anchor moveWithCells="1">
                  <from>
                    <xdr:col>7</xdr:col>
                    <xdr:colOff>1104900</xdr:colOff>
                    <xdr:row>34</xdr:row>
                    <xdr:rowOff>57150</xdr:rowOff>
                  </from>
                  <to>
                    <xdr:col>8</xdr:col>
                    <xdr:colOff>76200</xdr:colOff>
                    <xdr:row>34</xdr:row>
                    <xdr:rowOff>228600</xdr:rowOff>
                  </to>
                </anchor>
              </controlPr>
            </control>
          </mc:Choice>
        </mc:AlternateContent>
        <mc:AlternateContent xmlns:mc="http://schemas.openxmlformats.org/markup-compatibility/2006">
          <mc:Choice Requires="x14">
            <control shapeId="900100" r:id="rId9" name="Check Box 4">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900102" r:id="rId10" name="Check Box 6">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theme="9" tint="-0.249977111117893"/>
  </sheetPr>
  <dimension ref="A1:AU106"/>
  <sheetViews>
    <sheetView rightToLeft="1" view="pageBreakPreview" topLeftCell="A80" zoomScale="10" zoomScaleNormal="100" zoomScaleSheetLayoutView="10" workbookViewId="0">
      <selection activeCell="A100" sqref="A100:XFD100"/>
    </sheetView>
  </sheetViews>
  <sheetFormatPr defaultRowHeight="23.25" x14ac:dyDescent="0.35"/>
  <cols>
    <col min="2" max="2" width="25.7109375" customWidth="1"/>
    <col min="3" max="3" width="32" customWidth="1"/>
    <col min="4" max="4" width="20.42578125" customWidth="1"/>
    <col min="5" max="5" width="32"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727</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18.25" customHeight="1" thickBot="1" x14ac:dyDescent="0.3">
      <c r="B4" s="522" t="s">
        <v>54</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180.7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25" customHeight="1" thickBot="1" x14ac:dyDescent="1.1499999999999999">
      <c r="B6" s="146" t="s">
        <v>9</v>
      </c>
      <c r="C6" s="434" t="s">
        <v>11</v>
      </c>
      <c r="D6" s="435"/>
      <c r="E6" s="435"/>
      <c r="F6" s="435"/>
      <c r="G6" s="436"/>
      <c r="H6" s="146" t="s">
        <v>122</v>
      </c>
      <c r="I6" s="146" t="s">
        <v>23</v>
      </c>
      <c r="J6" s="146" t="s">
        <v>24</v>
      </c>
      <c r="K6" s="146" t="s">
        <v>121</v>
      </c>
      <c r="L6" s="146" t="s">
        <v>183</v>
      </c>
      <c r="M6" s="146" t="s">
        <v>181</v>
      </c>
      <c r="N6" s="146" t="s">
        <v>124</v>
      </c>
    </row>
    <row r="7" spans="2:47" s="36" customFormat="1" ht="225" customHeight="1" thickBot="1" x14ac:dyDescent="1.1000000000000001">
      <c r="B7" s="42">
        <v>1</v>
      </c>
      <c r="C7" s="564" t="s">
        <v>668</v>
      </c>
      <c r="D7" s="561" t="s">
        <v>127</v>
      </c>
      <c r="E7" s="561"/>
      <c r="F7" s="561"/>
      <c r="G7" s="142" t="s">
        <v>27</v>
      </c>
      <c r="H7" s="142">
        <v>1.8280000000000001</v>
      </c>
      <c r="I7" s="38">
        <v>2</v>
      </c>
      <c r="J7" s="144">
        <v>6000</v>
      </c>
      <c r="K7" s="144">
        <v>6000</v>
      </c>
      <c r="L7" s="46">
        <v>0</v>
      </c>
      <c r="M7" s="40">
        <f t="shared" ref="M7:M70" si="0">ROUNDUP(H7*K7/1000,2)</f>
        <v>10.97</v>
      </c>
      <c r="N7" s="88">
        <f t="shared" ref="N7:N70" si="1">ROUND(M7*I7-I7*L7,1)</f>
        <v>21.9</v>
      </c>
    </row>
    <row r="8" spans="2:47" s="36" customFormat="1" ht="225" customHeight="1" thickBot="1" x14ac:dyDescent="1.1000000000000001">
      <c r="B8" s="67">
        <v>2</v>
      </c>
      <c r="C8" s="564"/>
      <c r="D8" s="561" t="s">
        <v>68</v>
      </c>
      <c r="E8" s="561"/>
      <c r="F8" s="561"/>
      <c r="G8" s="142" t="s">
        <v>35</v>
      </c>
      <c r="H8" s="142">
        <v>0.94399999999999995</v>
      </c>
      <c r="I8" s="142">
        <v>2</v>
      </c>
      <c r="J8" s="144">
        <v>2383</v>
      </c>
      <c r="K8" s="144">
        <v>2238</v>
      </c>
      <c r="L8" s="46">
        <v>0</v>
      </c>
      <c r="M8" s="40">
        <f t="shared" si="0"/>
        <v>2.1199999999999997</v>
      </c>
      <c r="N8" s="88">
        <f t="shared" si="1"/>
        <v>4.2</v>
      </c>
    </row>
    <row r="9" spans="2:47" s="36" customFormat="1" ht="225" customHeight="1" thickBot="1" x14ac:dyDescent="1.1000000000000001">
      <c r="B9" s="42">
        <v>3</v>
      </c>
      <c r="C9" s="564"/>
      <c r="D9" s="561" t="s">
        <v>69</v>
      </c>
      <c r="E9" s="561"/>
      <c r="F9" s="561"/>
      <c r="G9" s="142" t="s">
        <v>35</v>
      </c>
      <c r="H9" s="142">
        <v>0.94399999999999995</v>
      </c>
      <c r="I9" s="142">
        <v>2</v>
      </c>
      <c r="J9" s="144">
        <v>1510</v>
      </c>
      <c r="K9" s="144">
        <v>1510</v>
      </c>
      <c r="L9" s="46">
        <v>0</v>
      </c>
      <c r="M9" s="40">
        <f t="shared" si="0"/>
        <v>1.43</v>
      </c>
      <c r="N9" s="88">
        <f t="shared" si="1"/>
        <v>2.9</v>
      </c>
    </row>
    <row r="10" spans="2:47" s="36" customFormat="1" ht="225" customHeight="1" thickBot="1" x14ac:dyDescent="1.1000000000000001">
      <c r="B10" s="42">
        <v>4</v>
      </c>
      <c r="C10" s="564"/>
      <c r="D10" s="561" t="s">
        <v>70</v>
      </c>
      <c r="E10" s="561"/>
      <c r="F10" s="561"/>
      <c r="G10" s="142" t="s">
        <v>29</v>
      </c>
      <c r="H10" s="142">
        <v>1.284</v>
      </c>
      <c r="I10" s="142">
        <v>1</v>
      </c>
      <c r="J10" s="144">
        <v>1510</v>
      </c>
      <c r="K10" s="144">
        <v>1510</v>
      </c>
      <c r="L10" s="46">
        <v>0</v>
      </c>
      <c r="M10" s="40">
        <f t="shared" si="0"/>
        <v>1.94</v>
      </c>
      <c r="N10" s="88">
        <f t="shared" si="1"/>
        <v>1.9</v>
      </c>
    </row>
    <row r="11" spans="2:47" s="36" customFormat="1" ht="225" customHeight="1" thickBot="1" x14ac:dyDescent="1.1000000000000001">
      <c r="B11" s="67">
        <v>5</v>
      </c>
      <c r="C11" s="564" t="s">
        <v>669</v>
      </c>
      <c r="D11" s="561" t="s">
        <v>127</v>
      </c>
      <c r="E11" s="561"/>
      <c r="F11" s="561"/>
      <c r="G11" s="142" t="s">
        <v>27</v>
      </c>
      <c r="H11" s="142">
        <v>1.8280000000000001</v>
      </c>
      <c r="I11" s="38">
        <v>2</v>
      </c>
      <c r="J11" s="144">
        <v>4554</v>
      </c>
      <c r="K11" s="144">
        <v>4554</v>
      </c>
      <c r="L11" s="46">
        <v>0</v>
      </c>
      <c r="M11" s="40">
        <f t="shared" si="0"/>
        <v>8.33</v>
      </c>
      <c r="N11" s="88">
        <f t="shared" si="1"/>
        <v>16.7</v>
      </c>
    </row>
    <row r="12" spans="2:47" s="36" customFormat="1" ht="225" customHeight="1" thickBot="1" x14ac:dyDescent="1.1000000000000001">
      <c r="B12" s="42">
        <v>6</v>
      </c>
      <c r="C12" s="564"/>
      <c r="D12" s="561" t="s">
        <v>68</v>
      </c>
      <c r="E12" s="561"/>
      <c r="F12" s="561"/>
      <c r="G12" s="142" t="s">
        <v>35</v>
      </c>
      <c r="H12" s="142">
        <v>0.94399999999999995</v>
      </c>
      <c r="I12" s="142">
        <v>1</v>
      </c>
      <c r="J12" s="144">
        <v>2383</v>
      </c>
      <c r="K12" s="144">
        <v>2238</v>
      </c>
      <c r="L12" s="46">
        <v>0</v>
      </c>
      <c r="M12" s="40">
        <f t="shared" si="0"/>
        <v>2.1199999999999997</v>
      </c>
      <c r="N12" s="88">
        <f t="shared" si="1"/>
        <v>2.1</v>
      </c>
    </row>
    <row r="13" spans="2:47" s="36" customFormat="1" ht="225" customHeight="1" thickBot="1" x14ac:dyDescent="1.1000000000000001">
      <c r="B13" s="42">
        <v>7</v>
      </c>
      <c r="C13" s="564"/>
      <c r="D13" s="561" t="s">
        <v>69</v>
      </c>
      <c r="E13" s="561"/>
      <c r="F13" s="561"/>
      <c r="G13" s="142" t="s">
        <v>35</v>
      </c>
      <c r="H13" s="142">
        <v>0.94399999999999995</v>
      </c>
      <c r="I13" s="142">
        <v>2</v>
      </c>
      <c r="J13" s="144">
        <v>1510</v>
      </c>
      <c r="K13" s="144">
        <v>1510</v>
      </c>
      <c r="L13" s="46">
        <v>0</v>
      </c>
      <c r="M13" s="40">
        <f t="shared" si="0"/>
        <v>1.43</v>
      </c>
      <c r="N13" s="88">
        <f t="shared" si="1"/>
        <v>2.9</v>
      </c>
    </row>
    <row r="14" spans="2:47" s="36" customFormat="1" ht="225" customHeight="1" thickBot="1" x14ac:dyDescent="1.1000000000000001">
      <c r="B14" s="67">
        <v>8</v>
      </c>
      <c r="C14" s="564"/>
      <c r="D14" s="561" t="s">
        <v>71</v>
      </c>
      <c r="E14" s="561"/>
      <c r="F14" s="561"/>
      <c r="G14" s="142" t="s">
        <v>35</v>
      </c>
      <c r="H14" s="142">
        <v>0.94399999999999995</v>
      </c>
      <c r="I14" s="142">
        <v>1</v>
      </c>
      <c r="J14" s="144">
        <v>1817</v>
      </c>
      <c r="K14" s="144">
        <v>1735</v>
      </c>
      <c r="L14" s="46">
        <v>0</v>
      </c>
      <c r="M14" s="40">
        <f t="shared" si="0"/>
        <v>1.64</v>
      </c>
      <c r="N14" s="88">
        <f t="shared" si="1"/>
        <v>1.6</v>
      </c>
    </row>
    <row r="15" spans="2:47" s="36" customFormat="1" ht="225" customHeight="1" thickBot="1" x14ac:dyDescent="1.1000000000000001">
      <c r="B15" s="42">
        <v>9</v>
      </c>
      <c r="C15" s="564" t="s">
        <v>670</v>
      </c>
      <c r="D15" s="561" t="s">
        <v>127</v>
      </c>
      <c r="E15" s="561"/>
      <c r="F15" s="561"/>
      <c r="G15" s="142" t="s">
        <v>27</v>
      </c>
      <c r="H15" s="142">
        <v>1.8280000000000001</v>
      </c>
      <c r="I15" s="38">
        <v>2</v>
      </c>
      <c r="J15" s="144">
        <v>5180</v>
      </c>
      <c r="K15" s="144">
        <v>5180</v>
      </c>
      <c r="L15" s="46">
        <v>0</v>
      </c>
      <c r="M15" s="40">
        <f t="shared" si="0"/>
        <v>9.4700000000000006</v>
      </c>
      <c r="N15" s="88">
        <f t="shared" si="1"/>
        <v>18.899999999999999</v>
      </c>
    </row>
    <row r="16" spans="2:47" s="36" customFormat="1" ht="225" customHeight="1" thickBot="1" x14ac:dyDescent="1.1000000000000001">
      <c r="B16" s="42">
        <v>10</v>
      </c>
      <c r="C16" s="564"/>
      <c r="D16" s="561" t="s">
        <v>67</v>
      </c>
      <c r="E16" s="561"/>
      <c r="F16" s="561"/>
      <c r="G16" s="142" t="s">
        <v>35</v>
      </c>
      <c r="H16" s="142">
        <v>0.94399999999999995</v>
      </c>
      <c r="I16" s="142">
        <v>1</v>
      </c>
      <c r="J16" s="144">
        <v>2408</v>
      </c>
      <c r="K16" s="144">
        <v>2245</v>
      </c>
      <c r="L16" s="46">
        <v>0</v>
      </c>
      <c r="M16" s="40">
        <f t="shared" si="0"/>
        <v>2.1199999999999997</v>
      </c>
      <c r="N16" s="88">
        <f t="shared" si="1"/>
        <v>2.1</v>
      </c>
    </row>
    <row r="17" spans="2:14" s="36" customFormat="1" ht="225" customHeight="1" thickBot="1" x14ac:dyDescent="1.1000000000000001">
      <c r="B17" s="67">
        <v>11</v>
      </c>
      <c r="C17" s="564"/>
      <c r="D17" s="561" t="s">
        <v>68</v>
      </c>
      <c r="E17" s="561"/>
      <c r="F17" s="561"/>
      <c r="G17" s="142" t="s">
        <v>35</v>
      </c>
      <c r="H17" s="142">
        <v>0.94399999999999995</v>
      </c>
      <c r="I17" s="142">
        <v>1</v>
      </c>
      <c r="J17" s="144">
        <v>2383</v>
      </c>
      <c r="K17" s="144">
        <v>2238</v>
      </c>
      <c r="L17" s="46">
        <v>0</v>
      </c>
      <c r="M17" s="40">
        <f t="shared" si="0"/>
        <v>2.1199999999999997</v>
      </c>
      <c r="N17" s="88">
        <f t="shared" si="1"/>
        <v>2.1</v>
      </c>
    </row>
    <row r="18" spans="2:14" s="36" customFormat="1" ht="225" customHeight="1" thickBot="1" x14ac:dyDescent="1.1000000000000001">
      <c r="B18" s="42">
        <v>12</v>
      </c>
      <c r="C18" s="564"/>
      <c r="D18" s="561" t="s">
        <v>69</v>
      </c>
      <c r="E18" s="561"/>
      <c r="F18" s="561"/>
      <c r="G18" s="142" t="s">
        <v>35</v>
      </c>
      <c r="H18" s="142">
        <v>0.94399999999999995</v>
      </c>
      <c r="I18" s="142">
        <v>1</v>
      </c>
      <c r="J18" s="144">
        <v>1510</v>
      </c>
      <c r="K18" s="144">
        <v>1510</v>
      </c>
      <c r="L18" s="46">
        <v>0</v>
      </c>
      <c r="M18" s="40">
        <f t="shared" si="0"/>
        <v>1.43</v>
      </c>
      <c r="N18" s="88">
        <f t="shared" si="1"/>
        <v>1.4</v>
      </c>
    </row>
    <row r="19" spans="2:14" s="36" customFormat="1" ht="225" customHeight="1" thickBot="1" x14ac:dyDescent="1.1000000000000001">
      <c r="B19" s="42">
        <v>13</v>
      </c>
      <c r="C19" s="564"/>
      <c r="D19" s="561" t="s">
        <v>71</v>
      </c>
      <c r="E19" s="561"/>
      <c r="F19" s="561"/>
      <c r="G19" s="142" t="s">
        <v>35</v>
      </c>
      <c r="H19" s="142">
        <v>0.94399999999999995</v>
      </c>
      <c r="I19" s="142">
        <v>1</v>
      </c>
      <c r="J19" s="144">
        <v>1817</v>
      </c>
      <c r="K19" s="144">
        <v>1735</v>
      </c>
      <c r="L19" s="46">
        <v>0</v>
      </c>
      <c r="M19" s="40">
        <f t="shared" si="0"/>
        <v>1.64</v>
      </c>
      <c r="N19" s="88">
        <f t="shared" si="1"/>
        <v>1.6</v>
      </c>
    </row>
    <row r="20" spans="2:14" s="36" customFormat="1" ht="225" customHeight="1" thickBot="1" x14ac:dyDescent="1.1000000000000001">
      <c r="B20" s="67">
        <v>14</v>
      </c>
      <c r="C20" s="564"/>
      <c r="D20" s="561" t="s">
        <v>671</v>
      </c>
      <c r="E20" s="561"/>
      <c r="F20" s="561"/>
      <c r="G20" s="142" t="s">
        <v>29</v>
      </c>
      <c r="H20" s="142">
        <v>1.284</v>
      </c>
      <c r="I20" s="142">
        <v>1</v>
      </c>
      <c r="J20" s="144">
        <v>1510</v>
      </c>
      <c r="K20" s="144">
        <v>1510</v>
      </c>
      <c r="L20" s="46">
        <v>0</v>
      </c>
      <c r="M20" s="40">
        <f t="shared" si="0"/>
        <v>1.94</v>
      </c>
      <c r="N20" s="88">
        <f t="shared" si="1"/>
        <v>1.9</v>
      </c>
    </row>
    <row r="21" spans="2:14" s="36" customFormat="1" ht="225" customHeight="1" thickBot="1" x14ac:dyDescent="1.1000000000000001">
      <c r="B21" s="42">
        <v>15</v>
      </c>
      <c r="C21" s="564" t="s">
        <v>672</v>
      </c>
      <c r="D21" s="561" t="s">
        <v>127</v>
      </c>
      <c r="E21" s="561"/>
      <c r="F21" s="561"/>
      <c r="G21" s="142" t="s">
        <v>27</v>
      </c>
      <c r="H21" s="142">
        <v>1.8280000000000001</v>
      </c>
      <c r="I21" s="38">
        <v>2</v>
      </c>
      <c r="J21" s="144">
        <v>6000</v>
      </c>
      <c r="K21" s="144">
        <v>6000</v>
      </c>
      <c r="L21" s="46">
        <v>0</v>
      </c>
      <c r="M21" s="40">
        <f t="shared" si="0"/>
        <v>10.97</v>
      </c>
      <c r="N21" s="88">
        <f t="shared" si="1"/>
        <v>21.9</v>
      </c>
    </row>
    <row r="22" spans="2:14" s="36" customFormat="1" ht="225" customHeight="1" thickBot="1" x14ac:dyDescent="1.1000000000000001">
      <c r="B22" s="42">
        <v>16</v>
      </c>
      <c r="C22" s="564"/>
      <c r="D22" s="561" t="s">
        <v>673</v>
      </c>
      <c r="E22" s="561"/>
      <c r="F22" s="561"/>
      <c r="G22" s="142" t="s">
        <v>35</v>
      </c>
      <c r="H22" s="142">
        <v>0.94399999999999995</v>
      </c>
      <c r="I22" s="142">
        <v>2</v>
      </c>
      <c r="J22" s="144">
        <v>2383</v>
      </c>
      <c r="K22" s="144">
        <v>2238</v>
      </c>
      <c r="L22" s="46">
        <v>0</v>
      </c>
      <c r="M22" s="40">
        <f t="shared" si="0"/>
        <v>2.1199999999999997</v>
      </c>
      <c r="N22" s="88">
        <f t="shared" si="1"/>
        <v>4.2</v>
      </c>
    </row>
    <row r="23" spans="2:14" s="36" customFormat="1" ht="225" customHeight="1" thickBot="1" x14ac:dyDescent="1.1000000000000001">
      <c r="B23" s="67">
        <v>17</v>
      </c>
      <c r="C23" s="564"/>
      <c r="D23" s="561" t="s">
        <v>674</v>
      </c>
      <c r="E23" s="561"/>
      <c r="F23" s="561"/>
      <c r="G23" s="142" t="s">
        <v>35</v>
      </c>
      <c r="H23" s="142">
        <v>0.94399999999999995</v>
      </c>
      <c r="I23" s="142">
        <v>3</v>
      </c>
      <c r="J23" s="144">
        <v>1510</v>
      </c>
      <c r="K23" s="144">
        <v>1510</v>
      </c>
      <c r="L23" s="46">
        <v>0</v>
      </c>
      <c r="M23" s="40">
        <f t="shared" si="0"/>
        <v>1.43</v>
      </c>
      <c r="N23" s="88">
        <f t="shared" si="1"/>
        <v>4.3</v>
      </c>
    </row>
    <row r="24" spans="2:14" s="36" customFormat="1" ht="225" customHeight="1" thickBot="1" x14ac:dyDescent="1.1000000000000001">
      <c r="B24" s="42">
        <v>18</v>
      </c>
      <c r="C24" s="564" t="s">
        <v>675</v>
      </c>
      <c r="D24" s="561" t="s">
        <v>127</v>
      </c>
      <c r="E24" s="561"/>
      <c r="F24" s="561"/>
      <c r="G24" s="142" t="s">
        <v>27</v>
      </c>
      <c r="H24" s="142">
        <v>1.8280000000000001</v>
      </c>
      <c r="I24" s="38">
        <v>2</v>
      </c>
      <c r="J24" s="144">
        <v>6000</v>
      </c>
      <c r="K24" s="144">
        <v>6000</v>
      </c>
      <c r="L24" s="46">
        <v>0</v>
      </c>
      <c r="M24" s="40">
        <f t="shared" si="0"/>
        <v>10.97</v>
      </c>
      <c r="N24" s="88">
        <f t="shared" si="1"/>
        <v>21.9</v>
      </c>
    </row>
    <row r="25" spans="2:14" s="36" customFormat="1" ht="225" customHeight="1" thickBot="1" x14ac:dyDescent="1.1000000000000001">
      <c r="B25" s="42">
        <v>19</v>
      </c>
      <c r="C25" s="564"/>
      <c r="D25" s="561" t="s">
        <v>673</v>
      </c>
      <c r="E25" s="561"/>
      <c r="F25" s="561"/>
      <c r="G25" s="142" t="s">
        <v>35</v>
      </c>
      <c r="H25" s="142">
        <v>0.94399999999999995</v>
      </c>
      <c r="I25" s="142">
        <v>2</v>
      </c>
      <c r="J25" s="144">
        <v>2383</v>
      </c>
      <c r="K25" s="144">
        <v>2238</v>
      </c>
      <c r="L25" s="46">
        <v>0</v>
      </c>
      <c r="M25" s="40">
        <f t="shared" si="0"/>
        <v>2.1199999999999997</v>
      </c>
      <c r="N25" s="88">
        <f t="shared" si="1"/>
        <v>4.2</v>
      </c>
    </row>
    <row r="26" spans="2:14" s="36" customFormat="1" ht="225" customHeight="1" thickBot="1" x14ac:dyDescent="1.1000000000000001">
      <c r="B26" s="67">
        <v>20</v>
      </c>
      <c r="C26" s="564"/>
      <c r="D26" s="561" t="s">
        <v>674</v>
      </c>
      <c r="E26" s="561"/>
      <c r="F26" s="561"/>
      <c r="G26" s="142" t="s">
        <v>35</v>
      </c>
      <c r="H26" s="142">
        <v>0.94399999999999995</v>
      </c>
      <c r="I26" s="142">
        <v>2</v>
      </c>
      <c r="J26" s="144">
        <v>1510</v>
      </c>
      <c r="K26" s="144">
        <v>1510</v>
      </c>
      <c r="L26" s="46">
        <v>0</v>
      </c>
      <c r="M26" s="40">
        <f t="shared" si="0"/>
        <v>1.43</v>
      </c>
      <c r="N26" s="88">
        <f t="shared" si="1"/>
        <v>2.9</v>
      </c>
    </row>
    <row r="27" spans="2:14" s="36" customFormat="1" ht="225" customHeight="1" thickBot="1" x14ac:dyDescent="1.1000000000000001">
      <c r="B27" s="42">
        <v>21</v>
      </c>
      <c r="C27" s="564"/>
      <c r="D27" s="561" t="s">
        <v>676</v>
      </c>
      <c r="E27" s="561"/>
      <c r="F27" s="561"/>
      <c r="G27" s="142" t="s">
        <v>29</v>
      </c>
      <c r="H27" s="142">
        <v>1.284</v>
      </c>
      <c r="I27" s="142">
        <v>1</v>
      </c>
      <c r="J27" s="144">
        <v>1510</v>
      </c>
      <c r="K27" s="144">
        <v>1510</v>
      </c>
      <c r="L27" s="46">
        <v>0</v>
      </c>
      <c r="M27" s="40">
        <f t="shared" si="0"/>
        <v>1.94</v>
      </c>
      <c r="N27" s="88">
        <f t="shared" si="1"/>
        <v>1.9</v>
      </c>
    </row>
    <row r="28" spans="2:14" s="36" customFormat="1" ht="225" customHeight="1" thickBot="1" x14ac:dyDescent="1.1000000000000001">
      <c r="B28" s="42">
        <v>22</v>
      </c>
      <c r="C28" s="555" t="s">
        <v>677</v>
      </c>
      <c r="D28" s="492" t="s">
        <v>191</v>
      </c>
      <c r="E28" s="493"/>
      <c r="F28" s="493"/>
      <c r="G28" s="142" t="s">
        <v>100</v>
      </c>
      <c r="H28" s="45">
        <v>2.19</v>
      </c>
      <c r="I28" s="69">
        <v>2</v>
      </c>
      <c r="J28" s="70">
        <v>5486</v>
      </c>
      <c r="K28" s="70">
        <v>5486</v>
      </c>
      <c r="L28" s="46">
        <v>0</v>
      </c>
      <c r="M28" s="40">
        <f t="shared" si="0"/>
        <v>12.02</v>
      </c>
      <c r="N28" s="88">
        <f t="shared" si="1"/>
        <v>24</v>
      </c>
    </row>
    <row r="29" spans="2:14" s="36" customFormat="1" ht="225" customHeight="1" thickBot="1" x14ac:dyDescent="1.1000000000000001">
      <c r="B29" s="67">
        <v>23</v>
      </c>
      <c r="C29" s="556"/>
      <c r="D29" s="492" t="s">
        <v>592</v>
      </c>
      <c r="E29" s="493"/>
      <c r="F29" s="493"/>
      <c r="G29" s="142" t="s">
        <v>29</v>
      </c>
      <c r="H29" s="45">
        <v>1.284</v>
      </c>
      <c r="I29" s="72">
        <v>1</v>
      </c>
      <c r="J29" s="70">
        <v>1814</v>
      </c>
      <c r="K29" s="70">
        <v>1814</v>
      </c>
      <c r="L29" s="46">
        <v>0</v>
      </c>
      <c r="M29" s="40">
        <f t="shared" si="0"/>
        <v>2.3299999999999996</v>
      </c>
      <c r="N29" s="88">
        <f t="shared" si="1"/>
        <v>2.2999999999999998</v>
      </c>
    </row>
    <row r="30" spans="2:14" s="36" customFormat="1" ht="225" customHeight="1" thickBot="1" x14ac:dyDescent="1.1000000000000001">
      <c r="B30" s="42">
        <v>24</v>
      </c>
      <c r="C30" s="556"/>
      <c r="D30" s="492" t="s">
        <v>678</v>
      </c>
      <c r="E30" s="493"/>
      <c r="F30" s="493"/>
      <c r="G30" s="142" t="s">
        <v>97</v>
      </c>
      <c r="H30" s="45">
        <v>0.93400000000000005</v>
      </c>
      <c r="I30" s="72">
        <v>1</v>
      </c>
      <c r="J30" s="70">
        <v>1794</v>
      </c>
      <c r="K30" s="70">
        <v>1794</v>
      </c>
      <c r="L30" s="46">
        <v>0</v>
      </c>
      <c r="M30" s="40">
        <f t="shared" si="0"/>
        <v>1.68</v>
      </c>
      <c r="N30" s="88">
        <f t="shared" si="1"/>
        <v>1.7</v>
      </c>
    </row>
    <row r="31" spans="2:14" s="36" customFormat="1" ht="225" customHeight="1" thickBot="1" x14ac:dyDescent="1.1000000000000001">
      <c r="B31" s="42">
        <v>25</v>
      </c>
      <c r="C31" s="559"/>
      <c r="D31" s="492" t="s">
        <v>679</v>
      </c>
      <c r="E31" s="493"/>
      <c r="F31" s="493"/>
      <c r="G31" s="142" t="s">
        <v>97</v>
      </c>
      <c r="H31" s="45">
        <v>0.93400000000000005</v>
      </c>
      <c r="I31" s="72">
        <v>2</v>
      </c>
      <c r="J31" s="70">
        <v>3124</v>
      </c>
      <c r="K31" s="70">
        <v>2987</v>
      </c>
      <c r="L31" s="46">
        <v>0</v>
      </c>
      <c r="M31" s="40">
        <f t="shared" si="0"/>
        <v>2.7899999999999996</v>
      </c>
      <c r="N31" s="88">
        <f t="shared" si="1"/>
        <v>5.6</v>
      </c>
    </row>
    <row r="32" spans="2:14" s="36" customFormat="1" ht="225" customHeight="1" thickBot="1" x14ac:dyDescent="1.1000000000000001">
      <c r="B32" s="42">
        <v>26</v>
      </c>
      <c r="C32" s="564" t="s">
        <v>680</v>
      </c>
      <c r="D32" s="561" t="s">
        <v>127</v>
      </c>
      <c r="E32" s="561"/>
      <c r="F32" s="561"/>
      <c r="G32" s="142" t="s">
        <v>27</v>
      </c>
      <c r="H32" s="142">
        <v>1.8280000000000001</v>
      </c>
      <c r="I32" s="38">
        <v>2</v>
      </c>
      <c r="J32" s="144">
        <v>5486</v>
      </c>
      <c r="K32" s="144">
        <v>5486</v>
      </c>
      <c r="L32" s="46">
        <v>0</v>
      </c>
      <c r="M32" s="40">
        <f t="shared" si="0"/>
        <v>10.029999999999999</v>
      </c>
      <c r="N32" s="88">
        <f t="shared" si="1"/>
        <v>20.100000000000001</v>
      </c>
    </row>
    <row r="33" spans="1:14" s="36" customFormat="1" ht="225" customHeight="1" thickBot="1" x14ac:dyDescent="1.1000000000000001">
      <c r="B33" s="42">
        <v>27</v>
      </c>
      <c r="C33" s="564"/>
      <c r="D33" s="561" t="s">
        <v>681</v>
      </c>
      <c r="E33" s="561"/>
      <c r="F33" s="561"/>
      <c r="G33" s="142" t="s">
        <v>35</v>
      </c>
      <c r="H33" s="142">
        <v>0.94399999999999995</v>
      </c>
      <c r="I33" s="142">
        <v>2</v>
      </c>
      <c r="J33" s="144">
        <v>2055</v>
      </c>
      <c r="K33" s="144">
        <v>1947</v>
      </c>
      <c r="L33" s="46">
        <v>0</v>
      </c>
      <c r="M33" s="40">
        <f t="shared" si="0"/>
        <v>1.84</v>
      </c>
      <c r="N33" s="88">
        <f t="shared" si="1"/>
        <v>3.7</v>
      </c>
    </row>
    <row r="34" spans="1:14" s="36" customFormat="1" ht="225" customHeight="1" thickBot="1" x14ac:dyDescent="1.1000000000000001">
      <c r="B34" s="42">
        <v>28</v>
      </c>
      <c r="C34" s="564"/>
      <c r="D34" s="561" t="s">
        <v>674</v>
      </c>
      <c r="E34" s="561"/>
      <c r="F34" s="561"/>
      <c r="G34" s="142" t="s">
        <v>35</v>
      </c>
      <c r="H34" s="142">
        <v>0.94399999999999995</v>
      </c>
      <c r="I34" s="142">
        <v>2</v>
      </c>
      <c r="J34" s="144">
        <v>1510</v>
      </c>
      <c r="K34" s="144">
        <v>1510</v>
      </c>
      <c r="L34" s="46">
        <v>0</v>
      </c>
      <c r="M34" s="40">
        <f t="shared" si="0"/>
        <v>1.43</v>
      </c>
      <c r="N34" s="88">
        <f t="shared" si="1"/>
        <v>2.9</v>
      </c>
    </row>
    <row r="35" spans="1:14" s="36" customFormat="1" ht="225" customHeight="1" thickBot="1" x14ac:dyDescent="1.1000000000000001">
      <c r="B35" s="67">
        <v>29</v>
      </c>
      <c r="C35" s="564"/>
      <c r="D35" s="561" t="s">
        <v>676</v>
      </c>
      <c r="E35" s="561"/>
      <c r="F35" s="561"/>
      <c r="G35" s="142" t="s">
        <v>29</v>
      </c>
      <c r="H35" s="142">
        <v>1.284</v>
      </c>
      <c r="I35" s="142">
        <v>1</v>
      </c>
      <c r="J35" s="144">
        <v>1510</v>
      </c>
      <c r="K35" s="144">
        <v>1510</v>
      </c>
      <c r="L35" s="46">
        <v>0</v>
      </c>
      <c r="M35" s="40">
        <f t="shared" si="0"/>
        <v>1.94</v>
      </c>
      <c r="N35" s="88">
        <f t="shared" si="1"/>
        <v>1.9</v>
      </c>
    </row>
    <row r="36" spans="1:14" s="36" customFormat="1" ht="225" customHeight="1" thickBot="1" x14ac:dyDescent="1.1000000000000001">
      <c r="B36" s="42">
        <v>30</v>
      </c>
      <c r="C36" s="564" t="s">
        <v>682</v>
      </c>
      <c r="D36" s="561" t="s">
        <v>127</v>
      </c>
      <c r="E36" s="561"/>
      <c r="F36" s="561"/>
      <c r="G36" s="142" t="s">
        <v>27</v>
      </c>
      <c r="H36" s="142">
        <v>1.8280000000000001</v>
      </c>
      <c r="I36" s="38">
        <v>2</v>
      </c>
      <c r="J36" s="144">
        <v>6000</v>
      </c>
      <c r="K36" s="144">
        <v>6000</v>
      </c>
      <c r="L36" s="46">
        <v>0</v>
      </c>
      <c r="M36" s="40">
        <f t="shared" si="0"/>
        <v>10.97</v>
      </c>
      <c r="N36" s="88">
        <f t="shared" si="1"/>
        <v>21.9</v>
      </c>
    </row>
    <row r="37" spans="1:14" s="36" customFormat="1" ht="225" customHeight="1" thickBot="1" x14ac:dyDescent="1.1000000000000001">
      <c r="B37" s="42">
        <v>31</v>
      </c>
      <c r="C37" s="564"/>
      <c r="D37" s="561" t="s">
        <v>673</v>
      </c>
      <c r="E37" s="561"/>
      <c r="F37" s="561"/>
      <c r="G37" s="142" t="s">
        <v>35</v>
      </c>
      <c r="H37" s="142">
        <v>0.94399999999999995</v>
      </c>
      <c r="I37" s="142">
        <v>2</v>
      </c>
      <c r="J37" s="144">
        <v>2383</v>
      </c>
      <c r="K37" s="144">
        <v>2238</v>
      </c>
      <c r="L37" s="46">
        <v>0</v>
      </c>
      <c r="M37" s="40">
        <f t="shared" si="0"/>
        <v>2.1199999999999997</v>
      </c>
      <c r="N37" s="88">
        <f t="shared" si="1"/>
        <v>4.2</v>
      </c>
    </row>
    <row r="38" spans="1:14" s="36" customFormat="1" ht="225" customHeight="1" thickBot="1" x14ac:dyDescent="1.1000000000000001">
      <c r="B38" s="67">
        <v>32</v>
      </c>
      <c r="C38" s="564"/>
      <c r="D38" s="561" t="s">
        <v>674</v>
      </c>
      <c r="E38" s="561"/>
      <c r="F38" s="561"/>
      <c r="G38" s="142" t="s">
        <v>35</v>
      </c>
      <c r="H38" s="142">
        <v>0.94399999999999995</v>
      </c>
      <c r="I38" s="142">
        <v>3</v>
      </c>
      <c r="J38" s="144">
        <v>1510</v>
      </c>
      <c r="K38" s="144">
        <v>1510</v>
      </c>
      <c r="L38" s="46">
        <v>0</v>
      </c>
      <c r="M38" s="40">
        <f t="shared" si="0"/>
        <v>1.43</v>
      </c>
      <c r="N38" s="88">
        <f t="shared" si="1"/>
        <v>4.3</v>
      </c>
    </row>
    <row r="39" spans="1:14" s="96" customFormat="1" ht="225" customHeight="1" thickBot="1" x14ac:dyDescent="1.3">
      <c r="A39" s="36"/>
      <c r="B39" s="42">
        <v>33</v>
      </c>
      <c r="C39" s="488" t="s">
        <v>486</v>
      </c>
      <c r="D39" s="489"/>
      <c r="E39" s="489"/>
      <c r="F39" s="490"/>
      <c r="G39" s="145" t="s">
        <v>76</v>
      </c>
      <c r="H39" s="102">
        <v>1.22</v>
      </c>
      <c r="I39" s="106">
        <v>1</v>
      </c>
      <c r="J39" s="100">
        <v>3758</v>
      </c>
      <c r="K39" s="100">
        <v>3715</v>
      </c>
      <c r="L39" s="46">
        <v>0</v>
      </c>
      <c r="M39" s="40">
        <f t="shared" si="0"/>
        <v>4.54</v>
      </c>
      <c r="N39" s="88">
        <f t="shared" si="1"/>
        <v>4.5</v>
      </c>
    </row>
    <row r="40" spans="1:14" s="96" customFormat="1" ht="225" customHeight="1" thickBot="1" x14ac:dyDescent="1.3">
      <c r="A40" s="36"/>
      <c r="B40" s="42">
        <v>34</v>
      </c>
      <c r="C40" s="488" t="s">
        <v>286</v>
      </c>
      <c r="D40" s="489"/>
      <c r="E40" s="489"/>
      <c r="F40" s="490"/>
      <c r="G40" s="145" t="s">
        <v>76</v>
      </c>
      <c r="H40" s="102">
        <v>1.22</v>
      </c>
      <c r="I40" s="106">
        <v>1</v>
      </c>
      <c r="J40" s="100">
        <v>3791</v>
      </c>
      <c r="K40" s="100">
        <v>3756</v>
      </c>
      <c r="L40" s="46">
        <v>0</v>
      </c>
      <c r="M40" s="40">
        <f t="shared" si="0"/>
        <v>4.59</v>
      </c>
      <c r="N40" s="88">
        <f t="shared" si="1"/>
        <v>4.5999999999999996</v>
      </c>
    </row>
    <row r="41" spans="1:14" s="96" customFormat="1" ht="225" customHeight="1" thickBot="1" x14ac:dyDescent="1.3">
      <c r="A41" s="36"/>
      <c r="B41" s="67">
        <v>35</v>
      </c>
      <c r="C41" s="488" t="s">
        <v>683</v>
      </c>
      <c r="D41" s="489"/>
      <c r="E41" s="489"/>
      <c r="F41" s="490"/>
      <c r="G41" s="145" t="s">
        <v>76</v>
      </c>
      <c r="H41" s="102">
        <v>1.22</v>
      </c>
      <c r="I41" s="106">
        <v>1</v>
      </c>
      <c r="J41" s="100">
        <v>3908</v>
      </c>
      <c r="K41" s="100">
        <v>3845</v>
      </c>
      <c r="L41" s="46">
        <v>0</v>
      </c>
      <c r="M41" s="40">
        <f t="shared" si="0"/>
        <v>4.7</v>
      </c>
      <c r="N41" s="88">
        <f t="shared" si="1"/>
        <v>4.7</v>
      </c>
    </row>
    <row r="42" spans="1:14" s="96" customFormat="1" ht="225" customHeight="1" thickBot="1" x14ac:dyDescent="1.3">
      <c r="A42" s="36"/>
      <c r="B42" s="42">
        <v>36</v>
      </c>
      <c r="C42" s="488" t="s">
        <v>684</v>
      </c>
      <c r="D42" s="489"/>
      <c r="E42" s="489"/>
      <c r="F42" s="490"/>
      <c r="G42" s="145" t="s">
        <v>76</v>
      </c>
      <c r="H42" s="102">
        <v>1.22</v>
      </c>
      <c r="I42" s="106">
        <v>2</v>
      </c>
      <c r="J42" s="100">
        <v>3614</v>
      </c>
      <c r="K42" s="100">
        <v>3614</v>
      </c>
      <c r="L42" s="46">
        <v>0</v>
      </c>
      <c r="M42" s="40">
        <f t="shared" si="0"/>
        <v>4.41</v>
      </c>
      <c r="N42" s="88">
        <f t="shared" si="1"/>
        <v>8.8000000000000007</v>
      </c>
    </row>
    <row r="43" spans="1:14" s="36" customFormat="1" ht="225" customHeight="1" thickBot="1" x14ac:dyDescent="1.1000000000000001">
      <c r="B43" s="42">
        <v>37</v>
      </c>
      <c r="C43" s="492" t="s">
        <v>685</v>
      </c>
      <c r="D43" s="493"/>
      <c r="E43" s="493"/>
      <c r="F43" s="494"/>
      <c r="G43" s="142" t="s">
        <v>35</v>
      </c>
      <c r="H43" s="45">
        <v>0.94399999999999995</v>
      </c>
      <c r="I43" s="72">
        <v>2</v>
      </c>
      <c r="J43" s="70">
        <v>2004</v>
      </c>
      <c r="K43" s="70">
        <v>1914</v>
      </c>
      <c r="L43" s="46">
        <v>0</v>
      </c>
      <c r="M43" s="40">
        <f t="shared" si="0"/>
        <v>1.81</v>
      </c>
      <c r="N43" s="88">
        <f t="shared" si="1"/>
        <v>3.6</v>
      </c>
    </row>
    <row r="44" spans="1:14" s="36" customFormat="1" ht="225" customHeight="1" thickBot="1" x14ac:dyDescent="1.1000000000000001">
      <c r="B44" s="67">
        <v>38</v>
      </c>
      <c r="C44" s="492" t="s">
        <v>686</v>
      </c>
      <c r="D44" s="493"/>
      <c r="E44" s="493"/>
      <c r="F44" s="494"/>
      <c r="G44" s="142" t="s">
        <v>29</v>
      </c>
      <c r="H44" s="45">
        <v>1.284</v>
      </c>
      <c r="I44" s="72">
        <v>1</v>
      </c>
      <c r="J44" s="70">
        <v>2518</v>
      </c>
      <c r="K44" s="70">
        <v>2319</v>
      </c>
      <c r="L44" s="46">
        <v>0</v>
      </c>
      <c r="M44" s="40">
        <f t="shared" si="0"/>
        <v>2.98</v>
      </c>
      <c r="N44" s="88">
        <f t="shared" si="1"/>
        <v>3</v>
      </c>
    </row>
    <row r="45" spans="1:14" s="36" customFormat="1" ht="225" customHeight="1" thickBot="1" x14ac:dyDescent="1.1000000000000001">
      <c r="B45" s="42">
        <v>39</v>
      </c>
      <c r="C45" s="555" t="s">
        <v>687</v>
      </c>
      <c r="D45" s="492" t="s">
        <v>191</v>
      </c>
      <c r="E45" s="493"/>
      <c r="F45" s="493"/>
      <c r="G45" s="142" t="s">
        <v>100</v>
      </c>
      <c r="H45" s="45">
        <v>2.19</v>
      </c>
      <c r="I45" s="69">
        <v>2</v>
      </c>
      <c r="J45" s="70">
        <v>5486</v>
      </c>
      <c r="K45" s="70">
        <v>5486</v>
      </c>
      <c r="L45" s="46">
        <v>0</v>
      </c>
      <c r="M45" s="40">
        <f t="shared" si="0"/>
        <v>12.02</v>
      </c>
      <c r="N45" s="88">
        <f t="shared" si="1"/>
        <v>24</v>
      </c>
    </row>
    <row r="46" spans="1:14" s="36" customFormat="1" ht="225" customHeight="1" thickBot="1" x14ac:dyDescent="1.1000000000000001">
      <c r="B46" s="42">
        <v>40</v>
      </c>
      <c r="C46" s="556"/>
      <c r="D46" s="492" t="s">
        <v>688</v>
      </c>
      <c r="E46" s="493"/>
      <c r="F46" s="493"/>
      <c r="G46" s="142" t="s">
        <v>29</v>
      </c>
      <c r="H46" s="45">
        <v>1.284</v>
      </c>
      <c r="I46" s="72">
        <v>1</v>
      </c>
      <c r="J46" s="70">
        <v>1814</v>
      </c>
      <c r="K46" s="70">
        <v>1814</v>
      </c>
      <c r="L46" s="46">
        <v>0</v>
      </c>
      <c r="M46" s="40">
        <f t="shared" si="0"/>
        <v>2.3299999999999996</v>
      </c>
      <c r="N46" s="88">
        <f t="shared" si="1"/>
        <v>2.2999999999999998</v>
      </c>
    </row>
    <row r="47" spans="1:14" s="36" customFormat="1" ht="225" customHeight="1" thickBot="1" x14ac:dyDescent="1.1000000000000001">
      <c r="B47" s="67">
        <v>41</v>
      </c>
      <c r="C47" s="556"/>
      <c r="D47" s="492" t="s">
        <v>689</v>
      </c>
      <c r="E47" s="493"/>
      <c r="F47" s="493"/>
      <c r="G47" s="142" t="s">
        <v>97</v>
      </c>
      <c r="H47" s="45">
        <v>0.93400000000000005</v>
      </c>
      <c r="I47" s="72">
        <v>1</v>
      </c>
      <c r="J47" s="70">
        <v>1794</v>
      </c>
      <c r="K47" s="70">
        <v>1794</v>
      </c>
      <c r="L47" s="46">
        <v>0</v>
      </c>
      <c r="M47" s="40">
        <f t="shared" si="0"/>
        <v>1.68</v>
      </c>
      <c r="N47" s="88">
        <f t="shared" si="1"/>
        <v>1.7</v>
      </c>
    </row>
    <row r="48" spans="1:14" s="36" customFormat="1" ht="225" customHeight="1" thickBot="1" x14ac:dyDescent="1.1000000000000001">
      <c r="B48" s="42">
        <v>42</v>
      </c>
      <c r="C48" s="556"/>
      <c r="D48" s="492" t="s">
        <v>690</v>
      </c>
      <c r="E48" s="493"/>
      <c r="F48" s="493"/>
      <c r="G48" s="142" t="s">
        <v>97</v>
      </c>
      <c r="H48" s="45">
        <v>0.93400000000000005</v>
      </c>
      <c r="I48" s="72">
        <v>2</v>
      </c>
      <c r="J48" s="70">
        <v>3124</v>
      </c>
      <c r="K48" s="70">
        <v>2987</v>
      </c>
      <c r="L48" s="46">
        <v>0</v>
      </c>
      <c r="M48" s="40">
        <f t="shared" si="0"/>
        <v>2.7899999999999996</v>
      </c>
      <c r="N48" s="88">
        <f t="shared" si="1"/>
        <v>5.6</v>
      </c>
    </row>
    <row r="49" spans="2:14" s="36" customFormat="1" ht="225" customHeight="1" thickBot="1" x14ac:dyDescent="1.1000000000000001">
      <c r="B49" s="42">
        <v>43</v>
      </c>
      <c r="C49" s="555" t="s">
        <v>691</v>
      </c>
      <c r="D49" s="492" t="s">
        <v>191</v>
      </c>
      <c r="E49" s="493"/>
      <c r="F49" s="493"/>
      <c r="G49" s="142" t="s">
        <v>100</v>
      </c>
      <c r="H49" s="45">
        <v>2.19</v>
      </c>
      <c r="I49" s="69">
        <v>2</v>
      </c>
      <c r="J49" s="70">
        <v>5486</v>
      </c>
      <c r="K49" s="70">
        <v>5486</v>
      </c>
      <c r="L49" s="46">
        <v>0</v>
      </c>
      <c r="M49" s="40">
        <f t="shared" si="0"/>
        <v>12.02</v>
      </c>
      <c r="N49" s="88">
        <f t="shared" si="1"/>
        <v>24</v>
      </c>
    </row>
    <row r="50" spans="2:14" s="36" customFormat="1" ht="225" customHeight="1" thickBot="1" x14ac:dyDescent="1.1000000000000001">
      <c r="B50" s="67">
        <v>44</v>
      </c>
      <c r="C50" s="556"/>
      <c r="D50" s="492" t="s">
        <v>692</v>
      </c>
      <c r="E50" s="493"/>
      <c r="F50" s="493"/>
      <c r="G50" s="142" t="s">
        <v>29</v>
      </c>
      <c r="H50" s="45">
        <v>1.284</v>
      </c>
      <c r="I50" s="72">
        <v>1</v>
      </c>
      <c r="J50" s="70">
        <v>1814</v>
      </c>
      <c r="K50" s="70">
        <v>1814</v>
      </c>
      <c r="L50" s="46">
        <v>0</v>
      </c>
      <c r="M50" s="40">
        <f t="shared" si="0"/>
        <v>2.3299999999999996</v>
      </c>
      <c r="N50" s="88">
        <f t="shared" si="1"/>
        <v>2.2999999999999998</v>
      </c>
    </row>
    <row r="51" spans="2:14" s="36" customFormat="1" ht="225" customHeight="1" thickBot="1" x14ac:dyDescent="1.1000000000000001">
      <c r="B51" s="42">
        <v>45</v>
      </c>
      <c r="C51" s="556"/>
      <c r="D51" s="492" t="s">
        <v>693</v>
      </c>
      <c r="E51" s="493"/>
      <c r="F51" s="493"/>
      <c r="G51" s="142" t="s">
        <v>97</v>
      </c>
      <c r="H51" s="45">
        <v>0.93400000000000005</v>
      </c>
      <c r="I51" s="72">
        <v>1</v>
      </c>
      <c r="J51" s="70">
        <v>1794</v>
      </c>
      <c r="K51" s="70">
        <v>1794</v>
      </c>
      <c r="L51" s="46">
        <v>0</v>
      </c>
      <c r="M51" s="40">
        <f t="shared" si="0"/>
        <v>1.68</v>
      </c>
      <c r="N51" s="88">
        <f t="shared" si="1"/>
        <v>1.7</v>
      </c>
    </row>
    <row r="52" spans="2:14" s="36" customFormat="1" ht="225" customHeight="1" thickBot="1" x14ac:dyDescent="1.1000000000000001">
      <c r="B52" s="42">
        <v>46</v>
      </c>
      <c r="C52" s="556"/>
      <c r="D52" s="492" t="s">
        <v>694</v>
      </c>
      <c r="E52" s="493"/>
      <c r="F52" s="493"/>
      <c r="G52" s="142" t="s">
        <v>97</v>
      </c>
      <c r="H52" s="45">
        <v>0.93400000000000005</v>
      </c>
      <c r="I52" s="72">
        <v>2</v>
      </c>
      <c r="J52" s="70">
        <v>3124</v>
      </c>
      <c r="K52" s="70">
        <v>2987</v>
      </c>
      <c r="L52" s="46">
        <v>0</v>
      </c>
      <c r="M52" s="40">
        <f t="shared" si="0"/>
        <v>2.7899999999999996</v>
      </c>
      <c r="N52" s="88">
        <f t="shared" si="1"/>
        <v>5.6</v>
      </c>
    </row>
    <row r="53" spans="2:14" s="36" customFormat="1" ht="225" customHeight="1" thickBot="1" x14ac:dyDescent="1.1000000000000001">
      <c r="B53" s="67">
        <v>47</v>
      </c>
      <c r="C53" s="564" t="s">
        <v>695</v>
      </c>
      <c r="D53" s="561" t="s">
        <v>127</v>
      </c>
      <c r="E53" s="561"/>
      <c r="F53" s="561"/>
      <c r="G53" s="142" t="s">
        <v>27</v>
      </c>
      <c r="H53" s="142">
        <v>1.8280000000000001</v>
      </c>
      <c r="I53" s="38">
        <v>2</v>
      </c>
      <c r="J53" s="144">
        <v>4744</v>
      </c>
      <c r="K53" s="144">
        <v>4744</v>
      </c>
      <c r="L53" s="46">
        <v>0</v>
      </c>
      <c r="M53" s="40">
        <f t="shared" si="0"/>
        <v>8.68</v>
      </c>
      <c r="N53" s="88">
        <f t="shared" si="1"/>
        <v>17.399999999999999</v>
      </c>
    </row>
    <row r="54" spans="2:14" s="36" customFormat="1" ht="225" customHeight="1" thickBot="1" x14ac:dyDescent="1.1000000000000001">
      <c r="B54" s="42">
        <v>48</v>
      </c>
      <c r="C54" s="564"/>
      <c r="D54" s="561" t="s">
        <v>696</v>
      </c>
      <c r="E54" s="561"/>
      <c r="F54" s="561"/>
      <c r="G54" s="142" t="s">
        <v>35</v>
      </c>
      <c r="H54" s="142">
        <v>0.94399999999999995</v>
      </c>
      <c r="I54" s="142">
        <v>1</v>
      </c>
      <c r="J54" s="144">
        <v>2408</v>
      </c>
      <c r="K54" s="144">
        <v>2245</v>
      </c>
      <c r="L54" s="46">
        <v>0</v>
      </c>
      <c r="M54" s="40">
        <f t="shared" si="0"/>
        <v>2.1199999999999997</v>
      </c>
      <c r="N54" s="88">
        <f t="shared" si="1"/>
        <v>2.1</v>
      </c>
    </row>
    <row r="55" spans="2:14" s="36" customFormat="1" ht="225" customHeight="1" thickBot="1" x14ac:dyDescent="1.1000000000000001">
      <c r="B55" s="42">
        <v>49</v>
      </c>
      <c r="C55" s="564"/>
      <c r="D55" s="561" t="s">
        <v>673</v>
      </c>
      <c r="E55" s="561"/>
      <c r="F55" s="561"/>
      <c r="G55" s="142" t="s">
        <v>35</v>
      </c>
      <c r="H55" s="142">
        <v>0.94399999999999995</v>
      </c>
      <c r="I55" s="142">
        <v>1</v>
      </c>
      <c r="J55" s="144">
        <v>2383</v>
      </c>
      <c r="K55" s="144">
        <v>2238</v>
      </c>
      <c r="L55" s="46">
        <v>0</v>
      </c>
      <c r="M55" s="40">
        <f t="shared" si="0"/>
        <v>2.1199999999999997</v>
      </c>
      <c r="N55" s="88">
        <f t="shared" si="1"/>
        <v>2.1</v>
      </c>
    </row>
    <row r="56" spans="2:14" s="36" customFormat="1" ht="225" customHeight="1" thickBot="1" x14ac:dyDescent="1.1000000000000001">
      <c r="B56" s="67">
        <v>50</v>
      </c>
      <c r="C56" s="564"/>
      <c r="D56" s="561" t="s">
        <v>674</v>
      </c>
      <c r="E56" s="561"/>
      <c r="F56" s="561"/>
      <c r="G56" s="142" t="s">
        <v>35</v>
      </c>
      <c r="H56" s="142">
        <v>0.94399999999999995</v>
      </c>
      <c r="I56" s="142">
        <v>1</v>
      </c>
      <c r="J56" s="144">
        <v>1510</v>
      </c>
      <c r="K56" s="144">
        <v>1510</v>
      </c>
      <c r="L56" s="46">
        <v>0</v>
      </c>
      <c r="M56" s="40">
        <f t="shared" si="0"/>
        <v>1.43</v>
      </c>
      <c r="N56" s="88">
        <f t="shared" si="1"/>
        <v>1.4</v>
      </c>
    </row>
    <row r="57" spans="2:14" s="36" customFormat="1" ht="225" customHeight="1" thickBot="1" x14ac:dyDescent="1.1000000000000001">
      <c r="B57" s="42">
        <v>51</v>
      </c>
      <c r="C57" s="564"/>
      <c r="D57" s="561" t="s">
        <v>676</v>
      </c>
      <c r="E57" s="561"/>
      <c r="F57" s="561"/>
      <c r="G57" s="142" t="s">
        <v>29</v>
      </c>
      <c r="H57" s="142">
        <v>1.284</v>
      </c>
      <c r="I57" s="142">
        <v>1</v>
      </c>
      <c r="J57" s="144">
        <v>1510</v>
      </c>
      <c r="K57" s="144">
        <v>1510</v>
      </c>
      <c r="L57" s="46">
        <v>0</v>
      </c>
      <c r="M57" s="40">
        <f t="shared" si="0"/>
        <v>1.94</v>
      </c>
      <c r="N57" s="88">
        <f t="shared" si="1"/>
        <v>1.9</v>
      </c>
    </row>
    <row r="58" spans="2:14" s="36" customFormat="1" ht="225" customHeight="1" thickBot="1" x14ac:dyDescent="1.1000000000000001">
      <c r="B58" s="42">
        <v>52</v>
      </c>
      <c r="C58" s="564" t="s">
        <v>697</v>
      </c>
      <c r="D58" s="561" t="s">
        <v>127</v>
      </c>
      <c r="E58" s="561"/>
      <c r="F58" s="561"/>
      <c r="G58" s="142" t="s">
        <v>27</v>
      </c>
      <c r="H58" s="142">
        <v>1.8280000000000001</v>
      </c>
      <c r="I58" s="38">
        <v>2</v>
      </c>
      <c r="J58" s="144">
        <v>5564</v>
      </c>
      <c r="K58" s="144">
        <v>5564</v>
      </c>
      <c r="L58" s="46">
        <v>0</v>
      </c>
      <c r="M58" s="40">
        <f t="shared" si="0"/>
        <v>10.18</v>
      </c>
      <c r="N58" s="88">
        <f t="shared" si="1"/>
        <v>20.399999999999999</v>
      </c>
    </row>
    <row r="59" spans="2:14" s="36" customFormat="1" ht="225" customHeight="1" thickBot="1" x14ac:dyDescent="1.1000000000000001">
      <c r="B59" s="67">
        <v>53</v>
      </c>
      <c r="C59" s="564"/>
      <c r="D59" s="561" t="s">
        <v>698</v>
      </c>
      <c r="E59" s="561"/>
      <c r="F59" s="561"/>
      <c r="G59" s="142" t="s">
        <v>35</v>
      </c>
      <c r="H59" s="142">
        <v>0.94399999999999995</v>
      </c>
      <c r="I59" s="142">
        <v>1</v>
      </c>
      <c r="J59" s="144">
        <v>2408</v>
      </c>
      <c r="K59" s="144">
        <v>2245</v>
      </c>
      <c r="L59" s="46">
        <v>0</v>
      </c>
      <c r="M59" s="40">
        <f t="shared" si="0"/>
        <v>2.1199999999999997</v>
      </c>
      <c r="N59" s="88">
        <f t="shared" si="1"/>
        <v>2.1</v>
      </c>
    </row>
    <row r="60" spans="2:14" s="36" customFormat="1" ht="225" customHeight="1" thickBot="1" x14ac:dyDescent="1.1000000000000001">
      <c r="B60" s="42">
        <v>54</v>
      </c>
      <c r="C60" s="564"/>
      <c r="D60" s="561" t="s">
        <v>699</v>
      </c>
      <c r="E60" s="561"/>
      <c r="F60" s="561"/>
      <c r="G60" s="142" t="s">
        <v>35</v>
      </c>
      <c r="H60" s="142">
        <v>0.94399999999999995</v>
      </c>
      <c r="I60" s="142">
        <v>1</v>
      </c>
      <c r="J60" s="144">
        <v>2383</v>
      </c>
      <c r="K60" s="144">
        <v>2238</v>
      </c>
      <c r="L60" s="46">
        <v>0</v>
      </c>
      <c r="M60" s="40">
        <f t="shared" si="0"/>
        <v>2.1199999999999997</v>
      </c>
      <c r="N60" s="88">
        <f t="shared" si="1"/>
        <v>2.1</v>
      </c>
    </row>
    <row r="61" spans="2:14" s="36" customFormat="1" ht="225" customHeight="1" thickBot="1" x14ac:dyDescent="1.1000000000000001">
      <c r="B61" s="42">
        <v>55</v>
      </c>
      <c r="C61" s="564"/>
      <c r="D61" s="561" t="s">
        <v>700</v>
      </c>
      <c r="E61" s="561"/>
      <c r="F61" s="561"/>
      <c r="G61" s="142" t="s">
        <v>35</v>
      </c>
      <c r="H61" s="142">
        <v>0.94399999999999995</v>
      </c>
      <c r="I61" s="142">
        <v>1</v>
      </c>
      <c r="J61" s="144">
        <v>1510</v>
      </c>
      <c r="K61" s="144">
        <v>1510</v>
      </c>
      <c r="L61" s="46">
        <v>0</v>
      </c>
      <c r="M61" s="40">
        <f t="shared" si="0"/>
        <v>1.43</v>
      </c>
      <c r="N61" s="88">
        <f t="shared" si="1"/>
        <v>1.4</v>
      </c>
    </row>
    <row r="62" spans="2:14" s="36" customFormat="1" ht="225" customHeight="1" thickBot="1" x14ac:dyDescent="1.1000000000000001">
      <c r="B62" s="67">
        <v>56</v>
      </c>
      <c r="C62" s="564"/>
      <c r="D62" s="561" t="s">
        <v>701</v>
      </c>
      <c r="E62" s="561"/>
      <c r="F62" s="561"/>
      <c r="G62" s="142" t="s">
        <v>29</v>
      </c>
      <c r="H62" s="142">
        <v>1.284</v>
      </c>
      <c r="I62" s="142">
        <v>1</v>
      </c>
      <c r="J62" s="144">
        <v>1510</v>
      </c>
      <c r="K62" s="144">
        <v>1510</v>
      </c>
      <c r="L62" s="46">
        <v>0</v>
      </c>
      <c r="M62" s="40">
        <f t="shared" si="0"/>
        <v>1.94</v>
      </c>
      <c r="N62" s="88">
        <f t="shared" si="1"/>
        <v>1.9</v>
      </c>
    </row>
    <row r="63" spans="2:14" s="36" customFormat="1" ht="225" customHeight="1" thickBot="1" x14ac:dyDescent="1.1000000000000001">
      <c r="B63" s="42">
        <v>57</v>
      </c>
      <c r="C63" s="555" t="s">
        <v>702</v>
      </c>
      <c r="D63" s="492" t="s">
        <v>191</v>
      </c>
      <c r="E63" s="493"/>
      <c r="F63" s="493"/>
      <c r="G63" s="142" t="s">
        <v>100</v>
      </c>
      <c r="H63" s="45">
        <v>2.19</v>
      </c>
      <c r="I63" s="69">
        <v>2</v>
      </c>
      <c r="J63" s="70">
        <v>5486</v>
      </c>
      <c r="K63" s="70">
        <v>5486</v>
      </c>
      <c r="L63" s="46">
        <v>0</v>
      </c>
      <c r="M63" s="40">
        <f t="shared" si="0"/>
        <v>12.02</v>
      </c>
      <c r="N63" s="88">
        <f t="shared" si="1"/>
        <v>24</v>
      </c>
    </row>
    <row r="64" spans="2:14" s="36" customFormat="1" ht="225" customHeight="1" thickBot="1" x14ac:dyDescent="1.1000000000000001">
      <c r="B64" s="42">
        <v>58</v>
      </c>
      <c r="C64" s="556"/>
      <c r="D64" s="492" t="s">
        <v>703</v>
      </c>
      <c r="E64" s="493"/>
      <c r="F64" s="493"/>
      <c r="G64" s="142" t="s">
        <v>29</v>
      </c>
      <c r="H64" s="45">
        <v>1.284</v>
      </c>
      <c r="I64" s="72">
        <v>1</v>
      </c>
      <c r="J64" s="70">
        <v>1814</v>
      </c>
      <c r="K64" s="70">
        <v>1814</v>
      </c>
      <c r="L64" s="46">
        <v>0</v>
      </c>
      <c r="M64" s="40">
        <f t="shared" si="0"/>
        <v>2.3299999999999996</v>
      </c>
      <c r="N64" s="88">
        <f t="shared" si="1"/>
        <v>2.2999999999999998</v>
      </c>
    </row>
    <row r="65" spans="2:14" s="36" customFormat="1" ht="225" customHeight="1" thickBot="1" x14ac:dyDescent="1.1000000000000001">
      <c r="B65" s="67">
        <v>59</v>
      </c>
      <c r="C65" s="556"/>
      <c r="D65" s="492" t="s">
        <v>704</v>
      </c>
      <c r="E65" s="493"/>
      <c r="F65" s="493"/>
      <c r="G65" s="142" t="s">
        <v>97</v>
      </c>
      <c r="H65" s="45">
        <v>0.93400000000000005</v>
      </c>
      <c r="I65" s="72">
        <v>1</v>
      </c>
      <c r="J65" s="70">
        <v>1794</v>
      </c>
      <c r="K65" s="70">
        <v>1794</v>
      </c>
      <c r="L65" s="46">
        <v>0</v>
      </c>
      <c r="M65" s="40">
        <f t="shared" si="0"/>
        <v>1.68</v>
      </c>
      <c r="N65" s="88">
        <f t="shared" si="1"/>
        <v>1.7</v>
      </c>
    </row>
    <row r="66" spans="2:14" s="36" customFormat="1" ht="225" customHeight="1" thickBot="1" x14ac:dyDescent="1.1000000000000001">
      <c r="B66" s="42">
        <v>60</v>
      </c>
      <c r="C66" s="556"/>
      <c r="D66" s="492" t="s">
        <v>705</v>
      </c>
      <c r="E66" s="493"/>
      <c r="F66" s="493"/>
      <c r="G66" s="142" t="s">
        <v>97</v>
      </c>
      <c r="H66" s="45">
        <v>0.93400000000000005</v>
      </c>
      <c r="I66" s="72">
        <v>2</v>
      </c>
      <c r="J66" s="70">
        <v>3124</v>
      </c>
      <c r="K66" s="70">
        <v>2987</v>
      </c>
      <c r="L66" s="46">
        <v>0</v>
      </c>
      <c r="M66" s="40">
        <f t="shared" si="0"/>
        <v>2.7899999999999996</v>
      </c>
      <c r="N66" s="88">
        <f t="shared" si="1"/>
        <v>5.6</v>
      </c>
    </row>
    <row r="67" spans="2:14" s="36" customFormat="1" ht="225" customHeight="1" thickBot="1" x14ac:dyDescent="1.1000000000000001">
      <c r="B67" s="42">
        <v>61</v>
      </c>
      <c r="C67" s="555" t="s">
        <v>706</v>
      </c>
      <c r="D67" s="492" t="s">
        <v>191</v>
      </c>
      <c r="E67" s="493"/>
      <c r="F67" s="493"/>
      <c r="G67" s="142" t="s">
        <v>100</v>
      </c>
      <c r="H67" s="45">
        <v>2.19</v>
      </c>
      <c r="I67" s="69">
        <v>2</v>
      </c>
      <c r="J67" s="70">
        <v>5486</v>
      </c>
      <c r="K67" s="70">
        <v>5486</v>
      </c>
      <c r="L67" s="46">
        <v>0</v>
      </c>
      <c r="M67" s="40">
        <f t="shared" si="0"/>
        <v>12.02</v>
      </c>
      <c r="N67" s="88">
        <f t="shared" si="1"/>
        <v>24</v>
      </c>
    </row>
    <row r="68" spans="2:14" s="36" customFormat="1" ht="225" customHeight="1" thickBot="1" x14ac:dyDescent="1.1000000000000001">
      <c r="B68" s="67">
        <v>62</v>
      </c>
      <c r="C68" s="556"/>
      <c r="D68" s="492" t="s">
        <v>703</v>
      </c>
      <c r="E68" s="493"/>
      <c r="F68" s="493"/>
      <c r="G68" s="142" t="s">
        <v>29</v>
      </c>
      <c r="H68" s="45">
        <v>1.284</v>
      </c>
      <c r="I68" s="72">
        <v>1</v>
      </c>
      <c r="J68" s="70">
        <v>1814</v>
      </c>
      <c r="K68" s="70">
        <v>1814</v>
      </c>
      <c r="L68" s="46">
        <v>0</v>
      </c>
      <c r="M68" s="40">
        <f t="shared" si="0"/>
        <v>2.3299999999999996</v>
      </c>
      <c r="N68" s="88">
        <f t="shared" si="1"/>
        <v>2.2999999999999998</v>
      </c>
    </row>
    <row r="69" spans="2:14" s="36" customFormat="1" ht="225" customHeight="1" thickBot="1" x14ac:dyDescent="1.1000000000000001">
      <c r="B69" s="42">
        <v>63</v>
      </c>
      <c r="C69" s="556"/>
      <c r="D69" s="492" t="s">
        <v>707</v>
      </c>
      <c r="E69" s="493"/>
      <c r="F69" s="493"/>
      <c r="G69" s="142" t="s">
        <v>97</v>
      </c>
      <c r="H69" s="45">
        <v>0.93400000000000005</v>
      </c>
      <c r="I69" s="72">
        <v>1</v>
      </c>
      <c r="J69" s="70">
        <v>1794</v>
      </c>
      <c r="K69" s="70">
        <v>1794</v>
      </c>
      <c r="L69" s="46">
        <v>0</v>
      </c>
      <c r="M69" s="40">
        <f t="shared" si="0"/>
        <v>1.68</v>
      </c>
      <c r="N69" s="88">
        <f t="shared" si="1"/>
        <v>1.7</v>
      </c>
    </row>
    <row r="70" spans="2:14" s="36" customFormat="1" ht="225" customHeight="1" thickBot="1" x14ac:dyDescent="1.1000000000000001">
      <c r="B70" s="42">
        <v>64</v>
      </c>
      <c r="C70" s="556"/>
      <c r="D70" s="492" t="s">
        <v>708</v>
      </c>
      <c r="E70" s="493"/>
      <c r="F70" s="493"/>
      <c r="G70" s="142" t="s">
        <v>97</v>
      </c>
      <c r="H70" s="45">
        <v>0.93400000000000005</v>
      </c>
      <c r="I70" s="72">
        <v>2</v>
      </c>
      <c r="J70" s="70">
        <v>3124</v>
      </c>
      <c r="K70" s="70">
        <v>2987</v>
      </c>
      <c r="L70" s="46">
        <v>0</v>
      </c>
      <c r="M70" s="40">
        <f t="shared" si="0"/>
        <v>2.7899999999999996</v>
      </c>
      <c r="N70" s="88">
        <f t="shared" si="1"/>
        <v>5.6</v>
      </c>
    </row>
    <row r="71" spans="2:14" s="36" customFormat="1" ht="225" customHeight="1" thickBot="1" x14ac:dyDescent="1.1000000000000001">
      <c r="B71" s="67">
        <v>65</v>
      </c>
      <c r="C71" s="564" t="s">
        <v>709</v>
      </c>
      <c r="D71" s="561" t="s">
        <v>127</v>
      </c>
      <c r="E71" s="561"/>
      <c r="F71" s="561"/>
      <c r="G71" s="142" t="s">
        <v>27</v>
      </c>
      <c r="H71" s="142">
        <v>1.8280000000000001</v>
      </c>
      <c r="I71" s="38">
        <v>2</v>
      </c>
      <c r="J71" s="144">
        <v>6000</v>
      </c>
      <c r="K71" s="144">
        <v>6000</v>
      </c>
      <c r="L71" s="46">
        <v>0</v>
      </c>
      <c r="M71" s="40">
        <f t="shared" ref="M71:M98" si="2">ROUNDUP(H71*K71/1000,2)</f>
        <v>10.97</v>
      </c>
      <c r="N71" s="88">
        <f t="shared" ref="N71:N98" si="3">ROUND(M71*I71-I71*L71,1)</f>
        <v>21.9</v>
      </c>
    </row>
    <row r="72" spans="2:14" s="36" customFormat="1" ht="225" customHeight="1" thickBot="1" x14ac:dyDescent="1.1000000000000001">
      <c r="B72" s="42">
        <v>66</v>
      </c>
      <c r="C72" s="564"/>
      <c r="D72" s="561" t="s">
        <v>699</v>
      </c>
      <c r="E72" s="561"/>
      <c r="F72" s="561"/>
      <c r="G72" s="142" t="s">
        <v>35</v>
      </c>
      <c r="H72" s="142">
        <v>0.94399999999999995</v>
      </c>
      <c r="I72" s="142">
        <v>2</v>
      </c>
      <c r="J72" s="144">
        <v>2383</v>
      </c>
      <c r="K72" s="144">
        <v>2238</v>
      </c>
      <c r="L72" s="46">
        <v>0</v>
      </c>
      <c r="M72" s="40">
        <f t="shared" si="2"/>
        <v>2.1199999999999997</v>
      </c>
      <c r="N72" s="88">
        <f t="shared" si="3"/>
        <v>4.2</v>
      </c>
    </row>
    <row r="73" spans="2:14" s="36" customFormat="1" ht="225" customHeight="1" thickBot="1" x14ac:dyDescent="1.1000000000000001">
      <c r="B73" s="42">
        <v>67</v>
      </c>
      <c r="C73" s="564"/>
      <c r="D73" s="561" t="s">
        <v>700</v>
      </c>
      <c r="E73" s="561"/>
      <c r="F73" s="561"/>
      <c r="G73" s="142" t="s">
        <v>35</v>
      </c>
      <c r="H73" s="142">
        <v>0.94399999999999995</v>
      </c>
      <c r="I73" s="142">
        <v>2</v>
      </c>
      <c r="J73" s="144">
        <v>1510</v>
      </c>
      <c r="K73" s="144">
        <v>1510</v>
      </c>
      <c r="L73" s="46">
        <v>0</v>
      </c>
      <c r="M73" s="40">
        <f t="shared" si="2"/>
        <v>1.43</v>
      </c>
      <c r="N73" s="88">
        <f t="shared" si="3"/>
        <v>2.9</v>
      </c>
    </row>
    <row r="74" spans="2:14" s="36" customFormat="1" ht="225" customHeight="1" thickBot="1" x14ac:dyDescent="1.1000000000000001">
      <c r="B74" s="67">
        <v>68</v>
      </c>
      <c r="C74" s="564"/>
      <c r="D74" s="561" t="s">
        <v>701</v>
      </c>
      <c r="E74" s="561"/>
      <c r="F74" s="561"/>
      <c r="G74" s="142" t="s">
        <v>29</v>
      </c>
      <c r="H74" s="142">
        <v>1.284</v>
      </c>
      <c r="I74" s="142">
        <v>1</v>
      </c>
      <c r="J74" s="144">
        <v>1510</v>
      </c>
      <c r="K74" s="144">
        <v>1510</v>
      </c>
      <c r="L74" s="46">
        <v>0</v>
      </c>
      <c r="M74" s="40">
        <f t="shared" si="2"/>
        <v>1.94</v>
      </c>
      <c r="N74" s="88">
        <f t="shared" si="3"/>
        <v>1.9</v>
      </c>
    </row>
    <row r="75" spans="2:14" s="36" customFormat="1" ht="225" customHeight="1" thickBot="1" x14ac:dyDescent="1.1000000000000001">
      <c r="B75" s="42">
        <v>69</v>
      </c>
      <c r="C75" s="564" t="s">
        <v>710</v>
      </c>
      <c r="D75" s="561" t="s">
        <v>127</v>
      </c>
      <c r="E75" s="561"/>
      <c r="F75" s="561"/>
      <c r="G75" s="142" t="s">
        <v>27</v>
      </c>
      <c r="H75" s="142">
        <v>1.8280000000000001</v>
      </c>
      <c r="I75" s="38">
        <v>2</v>
      </c>
      <c r="J75" s="144">
        <v>5180</v>
      </c>
      <c r="K75" s="144">
        <v>5180</v>
      </c>
      <c r="L75" s="46">
        <v>0</v>
      </c>
      <c r="M75" s="40">
        <f t="shared" si="2"/>
        <v>9.4700000000000006</v>
      </c>
      <c r="N75" s="88">
        <f t="shared" si="3"/>
        <v>18.899999999999999</v>
      </c>
    </row>
    <row r="76" spans="2:14" s="36" customFormat="1" ht="225" customHeight="1" thickBot="1" x14ac:dyDescent="1.1000000000000001">
      <c r="B76" s="42">
        <v>70</v>
      </c>
      <c r="C76" s="564"/>
      <c r="D76" s="561" t="s">
        <v>698</v>
      </c>
      <c r="E76" s="561"/>
      <c r="F76" s="561"/>
      <c r="G76" s="142" t="s">
        <v>35</v>
      </c>
      <c r="H76" s="142">
        <v>0.94399999999999995</v>
      </c>
      <c r="I76" s="142">
        <v>1</v>
      </c>
      <c r="J76" s="144">
        <v>2408</v>
      </c>
      <c r="K76" s="144">
        <v>2245</v>
      </c>
      <c r="L76" s="46">
        <v>0</v>
      </c>
      <c r="M76" s="40">
        <f t="shared" si="2"/>
        <v>2.1199999999999997</v>
      </c>
      <c r="N76" s="88">
        <f t="shared" si="3"/>
        <v>2.1</v>
      </c>
    </row>
    <row r="77" spans="2:14" s="36" customFormat="1" ht="225" customHeight="1" thickBot="1" x14ac:dyDescent="1.1000000000000001">
      <c r="B77" s="67">
        <v>71</v>
      </c>
      <c r="C77" s="564"/>
      <c r="D77" s="561" t="s">
        <v>699</v>
      </c>
      <c r="E77" s="561"/>
      <c r="F77" s="561"/>
      <c r="G77" s="142" t="s">
        <v>35</v>
      </c>
      <c r="H77" s="142">
        <v>0.94399999999999995</v>
      </c>
      <c r="I77" s="142">
        <v>1</v>
      </c>
      <c r="J77" s="144">
        <v>2383</v>
      </c>
      <c r="K77" s="144">
        <v>2238</v>
      </c>
      <c r="L77" s="46">
        <v>0</v>
      </c>
      <c r="M77" s="40">
        <f t="shared" si="2"/>
        <v>2.1199999999999997</v>
      </c>
      <c r="N77" s="88">
        <f t="shared" si="3"/>
        <v>2.1</v>
      </c>
    </row>
    <row r="78" spans="2:14" s="36" customFormat="1" ht="225" customHeight="1" thickBot="1" x14ac:dyDescent="1.1000000000000001">
      <c r="B78" s="42">
        <v>72</v>
      </c>
      <c r="C78" s="564"/>
      <c r="D78" s="561" t="s">
        <v>700</v>
      </c>
      <c r="E78" s="561"/>
      <c r="F78" s="561"/>
      <c r="G78" s="142" t="s">
        <v>35</v>
      </c>
      <c r="H78" s="142">
        <v>0.94399999999999995</v>
      </c>
      <c r="I78" s="142">
        <v>1</v>
      </c>
      <c r="J78" s="144">
        <v>1510</v>
      </c>
      <c r="K78" s="144">
        <v>1510</v>
      </c>
      <c r="L78" s="46">
        <v>0</v>
      </c>
      <c r="M78" s="40">
        <f t="shared" si="2"/>
        <v>1.43</v>
      </c>
      <c r="N78" s="88">
        <f t="shared" si="3"/>
        <v>1.4</v>
      </c>
    </row>
    <row r="79" spans="2:14" s="36" customFormat="1" ht="225" customHeight="1" thickBot="1" x14ac:dyDescent="1.1000000000000001">
      <c r="B79" s="42">
        <v>73</v>
      </c>
      <c r="C79" s="564"/>
      <c r="D79" s="561" t="s">
        <v>701</v>
      </c>
      <c r="E79" s="561"/>
      <c r="F79" s="561"/>
      <c r="G79" s="142" t="s">
        <v>29</v>
      </c>
      <c r="H79" s="142">
        <v>1.284</v>
      </c>
      <c r="I79" s="142">
        <v>1</v>
      </c>
      <c r="J79" s="144">
        <v>1510</v>
      </c>
      <c r="K79" s="144">
        <v>1510</v>
      </c>
      <c r="L79" s="46">
        <v>0</v>
      </c>
      <c r="M79" s="40">
        <f t="shared" si="2"/>
        <v>1.94</v>
      </c>
      <c r="N79" s="88">
        <f t="shared" si="3"/>
        <v>1.9</v>
      </c>
    </row>
    <row r="80" spans="2:14" s="36" customFormat="1" ht="225" customHeight="1" thickBot="1" x14ac:dyDescent="1.1000000000000001">
      <c r="B80" s="67">
        <v>74</v>
      </c>
      <c r="C80" s="564" t="s">
        <v>711</v>
      </c>
      <c r="D80" s="561" t="s">
        <v>127</v>
      </c>
      <c r="E80" s="561"/>
      <c r="F80" s="561"/>
      <c r="G80" s="142" t="s">
        <v>27</v>
      </c>
      <c r="H80" s="142">
        <v>1.8280000000000001</v>
      </c>
      <c r="I80" s="38">
        <v>2</v>
      </c>
      <c r="J80" s="144">
        <v>6000</v>
      </c>
      <c r="K80" s="144">
        <v>6000</v>
      </c>
      <c r="L80" s="46">
        <v>0</v>
      </c>
      <c r="M80" s="40">
        <f t="shared" si="2"/>
        <v>10.97</v>
      </c>
      <c r="N80" s="88">
        <f t="shared" si="3"/>
        <v>21.9</v>
      </c>
    </row>
    <row r="81" spans="1:14" s="36" customFormat="1" ht="225" customHeight="1" thickBot="1" x14ac:dyDescent="1.1000000000000001">
      <c r="B81" s="42">
        <v>75</v>
      </c>
      <c r="C81" s="564"/>
      <c r="D81" s="561" t="s">
        <v>699</v>
      </c>
      <c r="E81" s="561"/>
      <c r="F81" s="561"/>
      <c r="G81" s="142" t="s">
        <v>35</v>
      </c>
      <c r="H81" s="142">
        <v>0.94399999999999995</v>
      </c>
      <c r="I81" s="142">
        <v>2</v>
      </c>
      <c r="J81" s="144">
        <v>2383</v>
      </c>
      <c r="K81" s="144">
        <v>2238</v>
      </c>
      <c r="L81" s="46">
        <v>0</v>
      </c>
      <c r="M81" s="40">
        <f t="shared" si="2"/>
        <v>2.1199999999999997</v>
      </c>
      <c r="N81" s="88">
        <f t="shared" si="3"/>
        <v>4.2</v>
      </c>
    </row>
    <row r="82" spans="1:14" s="36" customFormat="1" ht="225" customHeight="1" thickBot="1" x14ac:dyDescent="1.1000000000000001">
      <c r="B82" s="42">
        <v>76</v>
      </c>
      <c r="C82" s="564"/>
      <c r="D82" s="561" t="s">
        <v>700</v>
      </c>
      <c r="E82" s="561"/>
      <c r="F82" s="561"/>
      <c r="G82" s="142" t="s">
        <v>35</v>
      </c>
      <c r="H82" s="142">
        <v>0.94399999999999995</v>
      </c>
      <c r="I82" s="142">
        <v>2</v>
      </c>
      <c r="J82" s="144">
        <v>1510</v>
      </c>
      <c r="K82" s="144">
        <v>1510</v>
      </c>
      <c r="L82" s="46">
        <v>0</v>
      </c>
      <c r="M82" s="40">
        <f t="shared" si="2"/>
        <v>1.43</v>
      </c>
      <c r="N82" s="88">
        <f t="shared" si="3"/>
        <v>2.9</v>
      </c>
    </row>
    <row r="83" spans="1:14" s="36" customFormat="1" ht="225" customHeight="1" thickBot="1" x14ac:dyDescent="1.1000000000000001">
      <c r="B83" s="67">
        <v>77</v>
      </c>
      <c r="C83" s="564"/>
      <c r="D83" s="561" t="s">
        <v>701</v>
      </c>
      <c r="E83" s="561"/>
      <c r="F83" s="561"/>
      <c r="G83" s="142" t="s">
        <v>29</v>
      </c>
      <c r="H83" s="142">
        <v>1.284</v>
      </c>
      <c r="I83" s="142">
        <v>1</v>
      </c>
      <c r="J83" s="144">
        <v>1510</v>
      </c>
      <c r="K83" s="144">
        <v>1510</v>
      </c>
      <c r="L83" s="46">
        <v>0</v>
      </c>
      <c r="M83" s="40">
        <f t="shared" si="2"/>
        <v>1.94</v>
      </c>
      <c r="N83" s="88">
        <f t="shared" si="3"/>
        <v>1.9</v>
      </c>
    </row>
    <row r="84" spans="1:14" s="36" customFormat="1" ht="225" customHeight="1" thickBot="1" x14ac:dyDescent="1.1000000000000001">
      <c r="B84" s="42">
        <v>78</v>
      </c>
      <c r="C84" s="564" t="s">
        <v>712</v>
      </c>
      <c r="D84" s="561" t="s">
        <v>127</v>
      </c>
      <c r="E84" s="561"/>
      <c r="F84" s="561"/>
      <c r="G84" s="142" t="s">
        <v>27</v>
      </c>
      <c r="H84" s="142">
        <v>1.8280000000000001</v>
      </c>
      <c r="I84" s="38">
        <v>2</v>
      </c>
      <c r="J84" s="144">
        <v>6000</v>
      </c>
      <c r="K84" s="144">
        <v>6000</v>
      </c>
      <c r="L84" s="46">
        <v>0</v>
      </c>
      <c r="M84" s="40">
        <f t="shared" si="2"/>
        <v>10.97</v>
      </c>
      <c r="N84" s="88">
        <f t="shared" si="3"/>
        <v>21.9</v>
      </c>
    </row>
    <row r="85" spans="1:14" s="36" customFormat="1" ht="225" customHeight="1" thickBot="1" x14ac:dyDescent="1.1000000000000001">
      <c r="B85" s="42">
        <v>79</v>
      </c>
      <c r="C85" s="564"/>
      <c r="D85" s="561" t="s">
        <v>699</v>
      </c>
      <c r="E85" s="561"/>
      <c r="F85" s="561"/>
      <c r="G85" s="142" t="s">
        <v>35</v>
      </c>
      <c r="H85" s="142">
        <v>0.94399999999999995</v>
      </c>
      <c r="I85" s="142">
        <v>2</v>
      </c>
      <c r="J85" s="144">
        <v>2383</v>
      </c>
      <c r="K85" s="144">
        <v>2238</v>
      </c>
      <c r="L85" s="46">
        <v>0</v>
      </c>
      <c r="M85" s="40">
        <f t="shared" si="2"/>
        <v>2.1199999999999997</v>
      </c>
      <c r="N85" s="88">
        <f t="shared" si="3"/>
        <v>4.2</v>
      </c>
    </row>
    <row r="86" spans="1:14" s="36" customFormat="1" ht="225" customHeight="1" thickBot="1" x14ac:dyDescent="1.1000000000000001">
      <c r="B86" s="67">
        <v>80</v>
      </c>
      <c r="C86" s="564"/>
      <c r="D86" s="561" t="s">
        <v>700</v>
      </c>
      <c r="E86" s="561"/>
      <c r="F86" s="561"/>
      <c r="G86" s="142" t="s">
        <v>35</v>
      </c>
      <c r="H86" s="142">
        <v>0.94399999999999995</v>
      </c>
      <c r="I86" s="142">
        <v>2</v>
      </c>
      <c r="J86" s="144">
        <v>1510</v>
      </c>
      <c r="K86" s="144">
        <v>1510</v>
      </c>
      <c r="L86" s="46">
        <v>0</v>
      </c>
      <c r="M86" s="40">
        <f t="shared" si="2"/>
        <v>1.43</v>
      </c>
      <c r="N86" s="88">
        <f t="shared" si="3"/>
        <v>2.9</v>
      </c>
    </row>
    <row r="87" spans="1:14" s="36" customFormat="1" ht="225" customHeight="1" thickBot="1" x14ac:dyDescent="1.1000000000000001">
      <c r="B87" s="42">
        <v>81</v>
      </c>
      <c r="C87" s="564"/>
      <c r="D87" s="561" t="s">
        <v>701</v>
      </c>
      <c r="E87" s="561"/>
      <c r="F87" s="561"/>
      <c r="G87" s="142" t="s">
        <v>29</v>
      </c>
      <c r="H87" s="142">
        <v>1.284</v>
      </c>
      <c r="I87" s="142">
        <v>1</v>
      </c>
      <c r="J87" s="144">
        <v>1510</v>
      </c>
      <c r="K87" s="144">
        <v>1510</v>
      </c>
      <c r="L87" s="46">
        <v>0</v>
      </c>
      <c r="M87" s="40">
        <f t="shared" si="2"/>
        <v>1.94</v>
      </c>
      <c r="N87" s="88">
        <f t="shared" si="3"/>
        <v>1.9</v>
      </c>
    </row>
    <row r="88" spans="1:14" s="36" customFormat="1" ht="225" customHeight="1" thickBot="1" x14ac:dyDescent="1.1000000000000001">
      <c r="B88" s="42">
        <v>82</v>
      </c>
      <c r="C88" s="555" t="s">
        <v>713</v>
      </c>
      <c r="D88" s="492" t="s">
        <v>191</v>
      </c>
      <c r="E88" s="493"/>
      <c r="F88" s="493"/>
      <c r="G88" s="142" t="s">
        <v>100</v>
      </c>
      <c r="H88" s="45">
        <v>2.19</v>
      </c>
      <c r="I88" s="69">
        <v>2</v>
      </c>
      <c r="J88" s="70">
        <v>5486</v>
      </c>
      <c r="K88" s="70">
        <v>5486</v>
      </c>
      <c r="L88" s="46">
        <v>0</v>
      </c>
      <c r="M88" s="40">
        <f t="shared" si="2"/>
        <v>12.02</v>
      </c>
      <c r="N88" s="88">
        <f t="shared" si="3"/>
        <v>24</v>
      </c>
    </row>
    <row r="89" spans="1:14" s="36" customFormat="1" ht="225" customHeight="1" thickBot="1" x14ac:dyDescent="1.1000000000000001">
      <c r="B89" s="67">
        <v>83</v>
      </c>
      <c r="C89" s="556"/>
      <c r="D89" s="492" t="s">
        <v>551</v>
      </c>
      <c r="E89" s="493"/>
      <c r="F89" s="493"/>
      <c r="G89" s="142" t="s">
        <v>29</v>
      </c>
      <c r="H89" s="45">
        <v>1.284</v>
      </c>
      <c r="I89" s="72">
        <v>1</v>
      </c>
      <c r="J89" s="70">
        <v>1814</v>
      </c>
      <c r="K89" s="70">
        <v>1814</v>
      </c>
      <c r="L89" s="46">
        <v>0</v>
      </c>
      <c r="M89" s="40">
        <f t="shared" si="2"/>
        <v>2.3299999999999996</v>
      </c>
      <c r="N89" s="88">
        <f t="shared" si="3"/>
        <v>2.2999999999999998</v>
      </c>
    </row>
    <row r="90" spans="1:14" s="36" customFormat="1" ht="225" customHeight="1" thickBot="1" x14ac:dyDescent="1.1000000000000001">
      <c r="B90" s="42">
        <v>84</v>
      </c>
      <c r="C90" s="556"/>
      <c r="D90" s="492" t="s">
        <v>714</v>
      </c>
      <c r="E90" s="493"/>
      <c r="F90" s="493"/>
      <c r="G90" s="142" t="s">
        <v>97</v>
      </c>
      <c r="H90" s="45">
        <v>0.93400000000000005</v>
      </c>
      <c r="I90" s="72">
        <v>1</v>
      </c>
      <c r="J90" s="70">
        <v>1794</v>
      </c>
      <c r="K90" s="70">
        <v>1794</v>
      </c>
      <c r="L90" s="46">
        <v>0</v>
      </c>
      <c r="M90" s="40">
        <f t="shared" si="2"/>
        <v>1.68</v>
      </c>
      <c r="N90" s="88">
        <f t="shared" si="3"/>
        <v>1.7</v>
      </c>
    </row>
    <row r="91" spans="1:14" s="36" customFormat="1" ht="225" customHeight="1" thickBot="1" x14ac:dyDescent="1.1000000000000001">
      <c r="B91" s="42">
        <v>85</v>
      </c>
      <c r="C91" s="556"/>
      <c r="D91" s="492" t="s">
        <v>715</v>
      </c>
      <c r="E91" s="493"/>
      <c r="F91" s="493"/>
      <c r="G91" s="142" t="s">
        <v>97</v>
      </c>
      <c r="H91" s="45">
        <v>0.93400000000000005</v>
      </c>
      <c r="I91" s="72">
        <v>2</v>
      </c>
      <c r="J91" s="70">
        <v>3124</v>
      </c>
      <c r="K91" s="70">
        <v>2987</v>
      </c>
      <c r="L91" s="46">
        <v>0</v>
      </c>
      <c r="M91" s="40">
        <f t="shared" si="2"/>
        <v>2.7899999999999996</v>
      </c>
      <c r="N91" s="88">
        <f t="shared" si="3"/>
        <v>5.6</v>
      </c>
    </row>
    <row r="92" spans="1:14" s="36" customFormat="1" ht="225" customHeight="1" thickBot="1" x14ac:dyDescent="1.1000000000000001">
      <c r="B92" s="67">
        <v>86</v>
      </c>
      <c r="C92" s="492" t="s">
        <v>716</v>
      </c>
      <c r="D92" s="493"/>
      <c r="E92" s="493"/>
      <c r="F92" s="494"/>
      <c r="G92" s="142" t="s">
        <v>35</v>
      </c>
      <c r="H92" s="45">
        <v>0.94399999999999995</v>
      </c>
      <c r="I92" s="72">
        <v>1</v>
      </c>
      <c r="J92" s="70">
        <v>2004</v>
      </c>
      <c r="K92" s="70">
        <v>1914</v>
      </c>
      <c r="L92" s="46">
        <v>0</v>
      </c>
      <c r="M92" s="40">
        <f t="shared" si="2"/>
        <v>1.81</v>
      </c>
      <c r="N92" s="88">
        <f t="shared" si="3"/>
        <v>1.8</v>
      </c>
    </row>
    <row r="93" spans="1:14" s="96" customFormat="1" ht="225" customHeight="1" thickBot="1" x14ac:dyDescent="1.3">
      <c r="A93" s="36"/>
      <c r="B93" s="42">
        <v>87</v>
      </c>
      <c r="C93" s="488" t="s">
        <v>717</v>
      </c>
      <c r="D93" s="489"/>
      <c r="E93" s="489"/>
      <c r="F93" s="490"/>
      <c r="G93" s="145" t="s">
        <v>76</v>
      </c>
      <c r="H93" s="102">
        <v>1.22</v>
      </c>
      <c r="I93" s="106">
        <v>1</v>
      </c>
      <c r="J93" s="100">
        <v>5118</v>
      </c>
      <c r="K93" s="100">
        <v>5118</v>
      </c>
      <c r="L93" s="46">
        <v>0</v>
      </c>
      <c r="M93" s="40">
        <f t="shared" si="2"/>
        <v>6.25</v>
      </c>
      <c r="N93" s="88">
        <f t="shared" si="3"/>
        <v>6.3</v>
      </c>
    </row>
    <row r="94" spans="1:14" s="36" customFormat="1" ht="225" customHeight="1" thickBot="1" x14ac:dyDescent="1.1000000000000001">
      <c r="B94" s="42">
        <v>88</v>
      </c>
      <c r="C94" s="492" t="s">
        <v>718</v>
      </c>
      <c r="D94" s="493"/>
      <c r="E94" s="493"/>
      <c r="F94" s="494"/>
      <c r="G94" s="142" t="s">
        <v>29</v>
      </c>
      <c r="H94" s="45">
        <v>1.284</v>
      </c>
      <c r="I94" s="72">
        <v>2</v>
      </c>
      <c r="J94" s="70">
        <v>2004</v>
      </c>
      <c r="K94" s="70">
        <v>1899</v>
      </c>
      <c r="L94" s="46">
        <v>0</v>
      </c>
      <c r="M94" s="40">
        <f t="shared" si="2"/>
        <v>2.44</v>
      </c>
      <c r="N94" s="88">
        <f t="shared" si="3"/>
        <v>4.9000000000000004</v>
      </c>
    </row>
    <row r="95" spans="1:14" s="36" customFormat="1" ht="225" customHeight="1" thickBot="1" x14ac:dyDescent="1.1000000000000001">
      <c r="B95" s="42">
        <v>89</v>
      </c>
      <c r="C95" s="492" t="s">
        <v>719</v>
      </c>
      <c r="D95" s="493"/>
      <c r="E95" s="493"/>
      <c r="F95" s="494"/>
      <c r="G95" s="142" t="s">
        <v>29</v>
      </c>
      <c r="H95" s="45">
        <v>1.284</v>
      </c>
      <c r="I95" s="72">
        <v>1</v>
      </c>
      <c r="J95" s="70">
        <v>2518</v>
      </c>
      <c r="K95" s="70">
        <v>2319</v>
      </c>
      <c r="L95" s="46">
        <v>0</v>
      </c>
      <c r="M95" s="40">
        <f t="shared" si="2"/>
        <v>2.98</v>
      </c>
      <c r="N95" s="88">
        <f t="shared" si="3"/>
        <v>3</v>
      </c>
    </row>
    <row r="96" spans="1:14" s="36" customFormat="1" ht="225" customHeight="1" thickBot="1" x14ac:dyDescent="1.1000000000000001">
      <c r="B96" s="42">
        <v>90</v>
      </c>
      <c r="C96" s="492" t="s">
        <v>720</v>
      </c>
      <c r="D96" s="493"/>
      <c r="E96" s="493"/>
      <c r="F96" s="494"/>
      <c r="G96" s="142" t="s">
        <v>97</v>
      </c>
      <c r="H96" s="45">
        <v>0.93400000000000005</v>
      </c>
      <c r="I96" s="72">
        <v>1</v>
      </c>
      <c r="J96" s="70">
        <v>3099</v>
      </c>
      <c r="K96" s="70">
        <v>3018</v>
      </c>
      <c r="L96" s="46">
        <v>0</v>
      </c>
      <c r="M96" s="40">
        <f t="shared" si="2"/>
        <v>2.82</v>
      </c>
      <c r="N96" s="88">
        <f t="shared" si="3"/>
        <v>2.8</v>
      </c>
    </row>
    <row r="97" spans="2:18" s="36" customFormat="1" ht="225" customHeight="1" thickBot="1" x14ac:dyDescent="1.1000000000000001">
      <c r="B97" s="42">
        <v>91</v>
      </c>
      <c r="C97" s="492" t="s">
        <v>721</v>
      </c>
      <c r="D97" s="493"/>
      <c r="E97" s="493"/>
      <c r="F97" s="494"/>
      <c r="G97" s="142" t="s">
        <v>29</v>
      </c>
      <c r="H97" s="45">
        <v>1.284</v>
      </c>
      <c r="I97" s="72">
        <v>1</v>
      </c>
      <c r="J97" s="70">
        <v>2518</v>
      </c>
      <c r="K97" s="70">
        <v>2319</v>
      </c>
      <c r="L97" s="46">
        <v>0</v>
      </c>
      <c r="M97" s="40">
        <f t="shared" si="2"/>
        <v>2.98</v>
      </c>
      <c r="N97" s="88">
        <f t="shared" si="3"/>
        <v>3</v>
      </c>
    </row>
    <row r="98" spans="2:18" s="36" customFormat="1" ht="225" customHeight="1" thickBot="1" x14ac:dyDescent="1.1000000000000001">
      <c r="B98" s="67">
        <v>92</v>
      </c>
      <c r="C98" s="492" t="s">
        <v>722</v>
      </c>
      <c r="D98" s="493"/>
      <c r="E98" s="493"/>
      <c r="F98" s="494"/>
      <c r="G98" s="142" t="s">
        <v>35</v>
      </c>
      <c r="H98" s="45">
        <v>0.94399999999999995</v>
      </c>
      <c r="I98" s="72">
        <v>1</v>
      </c>
      <c r="J98" s="70">
        <v>2779</v>
      </c>
      <c r="K98" s="70">
        <v>2597</v>
      </c>
      <c r="L98" s="46">
        <v>0</v>
      </c>
      <c r="M98" s="40">
        <f t="shared" si="2"/>
        <v>2.46</v>
      </c>
      <c r="N98" s="88">
        <f t="shared" si="3"/>
        <v>2.5</v>
      </c>
    </row>
    <row r="99" spans="2:18" s="50" customFormat="1" ht="219.75" customHeight="1" thickBot="1" x14ac:dyDescent="1.1000000000000001">
      <c r="B99" s="458" t="s">
        <v>30</v>
      </c>
      <c r="C99" s="459"/>
      <c r="D99" s="459"/>
      <c r="E99" s="459"/>
      <c r="F99" s="459"/>
      <c r="G99" s="459"/>
      <c r="H99" s="459"/>
      <c r="I99" s="459"/>
      <c r="J99" s="459"/>
      <c r="K99" s="459"/>
      <c r="L99" s="459"/>
      <c r="M99" s="460"/>
      <c r="N99" s="95">
        <f>SUM(N7:N98)</f>
        <v>629.49999999999977</v>
      </c>
    </row>
    <row r="100" spans="2:18" s="50" customFormat="1" ht="232.5" customHeight="1" thickBot="1" x14ac:dyDescent="1.1000000000000001">
      <c r="B100" s="513" t="s">
        <v>53</v>
      </c>
      <c r="C100" s="513"/>
      <c r="D100" s="513"/>
      <c r="E100" s="513"/>
      <c r="F100" s="513"/>
      <c r="G100" s="513"/>
      <c r="H100" s="513"/>
      <c r="I100" s="513"/>
      <c r="J100" s="513"/>
      <c r="K100" s="513"/>
      <c r="L100" s="513"/>
      <c r="M100" s="513"/>
      <c r="N100" s="88">
        <f>N99*2</f>
        <v>1258.9999999999995</v>
      </c>
    </row>
    <row r="101" spans="2:18" s="51" customFormat="1" ht="58.5" customHeight="1" x14ac:dyDescent="1.1000000000000001">
      <c r="B101" s="577"/>
      <c r="C101" s="578"/>
      <c r="D101" s="578"/>
      <c r="E101" s="578"/>
      <c r="F101" s="578"/>
      <c r="G101" s="578"/>
      <c r="H101" s="578"/>
      <c r="I101" s="578"/>
      <c r="J101" s="578"/>
      <c r="K101" s="578"/>
      <c r="L101" s="578"/>
      <c r="M101" s="578"/>
      <c r="N101" s="579"/>
    </row>
    <row r="102" spans="2:18" s="51" customFormat="1" ht="43.5" customHeight="1" thickBot="1" x14ac:dyDescent="1.1499999999999999">
      <c r="B102" s="580"/>
      <c r="C102" s="581"/>
      <c r="D102" s="581"/>
      <c r="E102" s="581"/>
      <c r="F102" s="581"/>
      <c r="G102" s="581"/>
      <c r="H102" s="581"/>
      <c r="I102" s="581"/>
      <c r="J102" s="581"/>
      <c r="K102" s="581"/>
      <c r="L102" s="581"/>
      <c r="M102" s="581"/>
      <c r="N102" s="582"/>
    </row>
    <row r="103" spans="2:18" s="143" customFormat="1" ht="174.95" customHeight="1" x14ac:dyDescent="0.25">
      <c r="B103" s="422" t="s">
        <v>320</v>
      </c>
      <c r="C103" s="422"/>
      <c r="D103" s="422"/>
      <c r="E103" s="422"/>
      <c r="F103" s="422"/>
      <c r="G103" s="422"/>
      <c r="H103" s="422"/>
      <c r="I103" s="422" t="s">
        <v>319</v>
      </c>
      <c r="J103" s="422"/>
      <c r="K103" s="422"/>
      <c r="L103" s="422"/>
      <c r="M103" s="422"/>
      <c r="N103" s="422"/>
    </row>
    <row r="104" spans="2:18" s="51" customFormat="1" ht="409.5" customHeight="1" thickBot="1" x14ac:dyDescent="1.1499999999999999">
      <c r="B104" s="423"/>
      <c r="C104" s="423"/>
      <c r="D104" s="423"/>
      <c r="E104" s="423"/>
      <c r="F104" s="423"/>
      <c r="G104" s="423"/>
      <c r="H104" s="423"/>
      <c r="I104" s="423"/>
      <c r="J104" s="423"/>
      <c r="K104" s="423"/>
      <c r="L104" s="423"/>
      <c r="M104" s="423"/>
      <c r="N104" s="423"/>
    </row>
    <row r="105" spans="2:18" s="58" customFormat="1" ht="174.95" customHeight="1" thickBot="1" x14ac:dyDescent="1.1499999999999999">
      <c r="B105" s="53" t="s">
        <v>45</v>
      </c>
      <c r="C105" s="54"/>
      <c r="D105" s="54"/>
      <c r="E105" s="54"/>
      <c r="F105" s="54"/>
      <c r="G105" s="54"/>
      <c r="H105" s="54"/>
      <c r="I105" s="54"/>
      <c r="J105" s="54"/>
      <c r="K105" s="54"/>
      <c r="L105" s="54"/>
      <c r="M105" s="54"/>
      <c r="N105" s="55"/>
      <c r="O105" s="56"/>
      <c r="P105" s="68"/>
      <c r="Q105" s="35"/>
      <c r="R105" s="35"/>
    </row>
    <row r="106" spans="2:18" s="51" customFormat="1" ht="174.95" customHeight="1" x14ac:dyDescent="1.1000000000000001"/>
  </sheetData>
  <mergeCells count="122">
    <mergeCell ref="B2:F3"/>
    <mergeCell ref="G2:K3"/>
    <mergeCell ref="L2:N3"/>
    <mergeCell ref="B4:N4"/>
    <mergeCell ref="B5:N5"/>
    <mergeCell ref="C6:G6"/>
    <mergeCell ref="B100:M100"/>
    <mergeCell ref="C15:C20"/>
    <mergeCell ref="D15:F15"/>
    <mergeCell ref="D16:F16"/>
    <mergeCell ref="D17:F17"/>
    <mergeCell ref="D18:F18"/>
    <mergeCell ref="D19:F19"/>
    <mergeCell ref="D20:F20"/>
    <mergeCell ref="C7:C10"/>
    <mergeCell ref="D7:F7"/>
    <mergeCell ref="D8:F8"/>
    <mergeCell ref="D9:F9"/>
    <mergeCell ref="D10:F10"/>
    <mergeCell ref="C11:C14"/>
    <mergeCell ref="D11:F11"/>
    <mergeCell ref="D12:F12"/>
    <mergeCell ref="D13:F13"/>
    <mergeCell ref="D14:F14"/>
    <mergeCell ref="C21:C23"/>
    <mergeCell ref="D21:F21"/>
    <mergeCell ref="D22:F22"/>
    <mergeCell ref="D23:F23"/>
    <mergeCell ref="C24:C27"/>
    <mergeCell ref="D24:F24"/>
    <mergeCell ref="D25:F25"/>
    <mergeCell ref="D26:F26"/>
    <mergeCell ref="D27:F27"/>
    <mergeCell ref="C36:C38"/>
    <mergeCell ref="D36:F36"/>
    <mergeCell ref="D37:F37"/>
    <mergeCell ref="D38:F38"/>
    <mergeCell ref="C39:F39"/>
    <mergeCell ref="C40:F40"/>
    <mergeCell ref="C28:C31"/>
    <mergeCell ref="D28:F28"/>
    <mergeCell ref="D29:F29"/>
    <mergeCell ref="D30:F30"/>
    <mergeCell ref="D31:F31"/>
    <mergeCell ref="C32:C35"/>
    <mergeCell ref="D32:F32"/>
    <mergeCell ref="D33:F33"/>
    <mergeCell ref="D34:F34"/>
    <mergeCell ref="D35:F35"/>
    <mergeCell ref="C41:F41"/>
    <mergeCell ref="C42:F42"/>
    <mergeCell ref="C43:F43"/>
    <mergeCell ref="C44:F44"/>
    <mergeCell ref="C45:C48"/>
    <mergeCell ref="D45:F45"/>
    <mergeCell ref="D46:F46"/>
    <mergeCell ref="D47:F47"/>
    <mergeCell ref="D48:F48"/>
    <mergeCell ref="D57:F57"/>
    <mergeCell ref="C58:C62"/>
    <mergeCell ref="D58:F58"/>
    <mergeCell ref="D59:F59"/>
    <mergeCell ref="D60:F60"/>
    <mergeCell ref="D61:F61"/>
    <mergeCell ref="D62:F62"/>
    <mergeCell ref="C49:C52"/>
    <mergeCell ref="D49:F49"/>
    <mergeCell ref="D50:F50"/>
    <mergeCell ref="D51:F51"/>
    <mergeCell ref="D52:F52"/>
    <mergeCell ref="C53:C57"/>
    <mergeCell ref="D53:F53"/>
    <mergeCell ref="D54:F54"/>
    <mergeCell ref="D55:F55"/>
    <mergeCell ref="D56:F56"/>
    <mergeCell ref="C63:C66"/>
    <mergeCell ref="D63:F63"/>
    <mergeCell ref="D64:F64"/>
    <mergeCell ref="D65:F65"/>
    <mergeCell ref="D66:F66"/>
    <mergeCell ref="C67:C70"/>
    <mergeCell ref="D67:F67"/>
    <mergeCell ref="D68:F68"/>
    <mergeCell ref="D69:F69"/>
    <mergeCell ref="D70:F70"/>
    <mergeCell ref="D79:F79"/>
    <mergeCell ref="C80:C83"/>
    <mergeCell ref="D80:F80"/>
    <mergeCell ref="D81:F81"/>
    <mergeCell ref="D82:F82"/>
    <mergeCell ref="D83:F83"/>
    <mergeCell ref="C71:C74"/>
    <mergeCell ref="D71:F71"/>
    <mergeCell ref="D72:F72"/>
    <mergeCell ref="D73:F73"/>
    <mergeCell ref="D74:F74"/>
    <mergeCell ref="C75:C79"/>
    <mergeCell ref="D75:F75"/>
    <mergeCell ref="D76:F76"/>
    <mergeCell ref="D77:F77"/>
    <mergeCell ref="D78:F78"/>
    <mergeCell ref="C84:C87"/>
    <mergeCell ref="D84:F84"/>
    <mergeCell ref="D85:F85"/>
    <mergeCell ref="D86:F86"/>
    <mergeCell ref="D87:F87"/>
    <mergeCell ref="C88:C91"/>
    <mergeCell ref="D88:F88"/>
    <mergeCell ref="D89:F89"/>
    <mergeCell ref="D90:F90"/>
    <mergeCell ref="D91:F91"/>
    <mergeCell ref="C98:F98"/>
    <mergeCell ref="B99:M99"/>
    <mergeCell ref="B101:N102"/>
    <mergeCell ref="B103:H104"/>
    <mergeCell ref="I103:N104"/>
    <mergeCell ref="C92:F92"/>
    <mergeCell ref="C93:F93"/>
    <mergeCell ref="C94:F94"/>
    <mergeCell ref="C95:F95"/>
    <mergeCell ref="C96:F96"/>
    <mergeCell ref="C97:F97"/>
  </mergeCells>
  <printOptions horizontalCentered="1"/>
  <pageMargins left="0.25" right="0.25" top="1" bottom="1" header="0.5" footer="0.255"/>
  <pageSetup paperSize="9" scale="10" orientation="portrait" r:id="rId1"/>
  <rowBreaks count="2" manualBreakCount="2">
    <brk id="31" max="14" man="1"/>
    <brk id="62" max="14" man="1"/>
  </rowBreaks>
  <drawing r:id="rId2"/>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theme="9" tint="-0.499984740745262"/>
    <pageSetUpPr fitToPage="1"/>
  </sheetPr>
  <dimension ref="B1:O35"/>
  <sheetViews>
    <sheetView rightToLeft="1" view="pageBreakPreview"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737</v>
      </c>
      <c r="G11" s="332"/>
      <c r="H11" s="332"/>
      <c r="I11" s="333"/>
      <c r="J11" s="331" t="s">
        <v>750</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732</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55</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736</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15.75" customHeight="1" thickBot="1" x14ac:dyDescent="0.3">
      <c r="B27" s="398"/>
      <c r="C27" s="401"/>
      <c r="D27" s="402"/>
      <c r="E27" s="401"/>
      <c r="F27" s="402"/>
      <c r="G27" s="402"/>
      <c r="H27" s="404"/>
      <c r="I27" s="401"/>
      <c r="J27" s="404"/>
      <c r="K27" s="401"/>
      <c r="L27" s="402"/>
      <c r="M27" s="404"/>
    </row>
    <row r="28" spans="2:15" ht="36" customHeight="1" x14ac:dyDescent="0.25">
      <c r="B28" s="405">
        <v>21</v>
      </c>
      <c r="C28" s="312">
        <v>641903122</v>
      </c>
      <c r="D28" s="313"/>
      <c r="E28" s="322" t="s">
        <v>56</v>
      </c>
      <c r="F28" s="323"/>
      <c r="G28" s="323"/>
      <c r="H28" s="324"/>
      <c r="I28" s="318" t="s">
        <v>735</v>
      </c>
      <c r="J28" s="319"/>
      <c r="K28" s="322" t="s">
        <v>16</v>
      </c>
      <c r="L28" s="323"/>
      <c r="M28" s="324"/>
    </row>
    <row r="29" spans="2:15" ht="57" customHeight="1" thickBot="1" x14ac:dyDescent="0.3">
      <c r="B29" s="406"/>
      <c r="C29" s="314"/>
      <c r="D29" s="315"/>
      <c r="E29" s="328"/>
      <c r="F29" s="329"/>
      <c r="G29" s="329"/>
      <c r="H29" s="330"/>
      <c r="I29" s="320"/>
      <c r="J29" s="321"/>
      <c r="K29" s="328"/>
      <c r="L29" s="329"/>
      <c r="M29" s="330"/>
      <c r="O29" s="108"/>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5.5" customHeight="1" thickBot="1" x14ac:dyDescent="0.3">
      <c r="B35" s="370" t="s">
        <v>47</v>
      </c>
      <c r="C35" s="371"/>
      <c r="D35" s="371"/>
      <c r="E35" s="371"/>
      <c r="F35" s="371"/>
      <c r="G35" s="371"/>
      <c r="H35" s="371"/>
      <c r="I35" s="371"/>
      <c r="J35" s="371"/>
      <c r="K35" s="371"/>
      <c r="L35" s="371"/>
      <c r="M35" s="372"/>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901121"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901121" r:id="rId4"/>
      </mc:Fallback>
    </mc:AlternateContent>
  </oleObjects>
  <mc:AlternateContent xmlns:mc="http://schemas.openxmlformats.org/markup-compatibility/2006">
    <mc:Choice Requires="x14">
      <controls>
        <mc:AlternateContent xmlns:mc="http://schemas.openxmlformats.org/markup-compatibility/2006">
          <mc:Choice Requires="x14">
            <control shapeId="901122"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901123"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901124"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901125"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901126"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theme="9" tint="-0.249977111117893"/>
  </sheetPr>
  <dimension ref="A1:AU106"/>
  <sheetViews>
    <sheetView rightToLeft="1" view="pageBreakPreview" topLeftCell="A68" zoomScale="10" zoomScaleNormal="100" zoomScaleSheetLayoutView="10" workbookViewId="0">
      <selection activeCell="A100" sqref="A100:XFD100"/>
    </sheetView>
  </sheetViews>
  <sheetFormatPr defaultRowHeight="23.25" x14ac:dyDescent="0.35"/>
  <cols>
    <col min="2" max="2" width="25.7109375" customWidth="1"/>
    <col min="3" max="3" width="32" customWidth="1"/>
    <col min="4" max="4" width="20.42578125" customWidth="1"/>
    <col min="5" max="5" width="32"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725</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18.25" customHeight="1" thickBot="1" x14ac:dyDescent="0.3">
      <c r="B4" s="523" t="s">
        <v>55</v>
      </c>
      <c r="C4" s="524"/>
      <c r="D4" s="524"/>
      <c r="E4" s="524"/>
      <c r="F4" s="524"/>
      <c r="G4" s="524"/>
      <c r="H4" s="524"/>
      <c r="I4" s="524"/>
      <c r="J4" s="524"/>
      <c r="K4" s="524"/>
      <c r="L4" s="524"/>
      <c r="M4" s="524"/>
      <c r="N4" s="525"/>
      <c r="V4" s="6"/>
      <c r="W4" s="6"/>
      <c r="X4" s="6"/>
      <c r="Y4" s="6"/>
      <c r="Z4" s="6"/>
      <c r="AA4" s="6"/>
      <c r="AB4" s="6"/>
      <c r="AC4" s="6"/>
      <c r="AD4" s="6"/>
      <c r="AE4" s="6"/>
      <c r="AF4" s="6"/>
      <c r="AG4" s="6"/>
      <c r="AH4" s="6"/>
      <c r="AI4" s="6"/>
      <c r="AJ4" s="6"/>
      <c r="AK4" s="6"/>
      <c r="AL4" s="6"/>
      <c r="AM4" s="6"/>
      <c r="AN4" s="6"/>
      <c r="AO4" s="6"/>
      <c r="AP4" s="6"/>
      <c r="AQ4" s="6"/>
      <c r="AR4" s="6"/>
      <c r="AS4" s="6"/>
      <c r="AT4" s="6"/>
      <c r="AU4" s="6"/>
    </row>
    <row r="5" spans="2:47" ht="180.7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25" customHeight="1" thickBot="1" x14ac:dyDescent="1.1499999999999999">
      <c r="B6" s="146" t="s">
        <v>9</v>
      </c>
      <c r="C6" s="434" t="s">
        <v>11</v>
      </c>
      <c r="D6" s="435"/>
      <c r="E6" s="435"/>
      <c r="F6" s="435"/>
      <c r="G6" s="436"/>
      <c r="H6" s="146" t="s">
        <v>122</v>
      </c>
      <c r="I6" s="146" t="s">
        <v>23</v>
      </c>
      <c r="J6" s="146" t="s">
        <v>24</v>
      </c>
      <c r="K6" s="146" t="s">
        <v>121</v>
      </c>
      <c r="L6" s="146" t="s">
        <v>183</v>
      </c>
      <c r="M6" s="146" t="s">
        <v>181</v>
      </c>
      <c r="N6" s="146" t="s">
        <v>124</v>
      </c>
    </row>
    <row r="7" spans="2:47" s="36" customFormat="1" ht="225" customHeight="1" thickBot="1" x14ac:dyDescent="1.1000000000000001">
      <c r="B7" s="42">
        <v>1</v>
      </c>
      <c r="C7" s="564" t="s">
        <v>668</v>
      </c>
      <c r="D7" s="561" t="s">
        <v>127</v>
      </c>
      <c r="E7" s="561"/>
      <c r="F7" s="561"/>
      <c r="G7" s="142" t="s">
        <v>27</v>
      </c>
      <c r="H7" s="142">
        <v>1.8280000000000001</v>
      </c>
      <c r="I7" s="38">
        <v>0</v>
      </c>
      <c r="J7" s="144">
        <v>6000</v>
      </c>
      <c r="K7" s="144">
        <v>6000</v>
      </c>
      <c r="L7" s="46">
        <v>0</v>
      </c>
      <c r="M7" s="40">
        <f t="shared" ref="M7:M70" si="0">ROUNDUP(H7*K7/1000,2)</f>
        <v>10.97</v>
      </c>
      <c r="N7" s="88">
        <f t="shared" ref="N7:N70" si="1">ROUND(M7*I7-I7*L7,1)</f>
        <v>0</v>
      </c>
    </row>
    <row r="8" spans="2:47" s="36" customFormat="1" ht="225" customHeight="1" thickBot="1" x14ac:dyDescent="1.1000000000000001">
      <c r="B8" s="67">
        <v>2</v>
      </c>
      <c r="C8" s="564"/>
      <c r="D8" s="561" t="s">
        <v>68</v>
      </c>
      <c r="E8" s="561"/>
      <c r="F8" s="561"/>
      <c r="G8" s="142" t="s">
        <v>35</v>
      </c>
      <c r="H8" s="142">
        <v>0.94399999999999995</v>
      </c>
      <c r="I8" s="142">
        <v>2</v>
      </c>
      <c r="J8" s="144">
        <v>2383</v>
      </c>
      <c r="K8" s="144">
        <v>2238</v>
      </c>
      <c r="L8" s="46">
        <v>0</v>
      </c>
      <c r="M8" s="40">
        <f t="shared" si="0"/>
        <v>2.1199999999999997</v>
      </c>
      <c r="N8" s="88">
        <f t="shared" si="1"/>
        <v>4.2</v>
      </c>
    </row>
    <row r="9" spans="2:47" s="36" customFormat="1" ht="225" customHeight="1" thickBot="1" x14ac:dyDescent="1.1000000000000001">
      <c r="B9" s="42">
        <v>3</v>
      </c>
      <c r="C9" s="564"/>
      <c r="D9" s="561" t="s">
        <v>69</v>
      </c>
      <c r="E9" s="561"/>
      <c r="F9" s="561"/>
      <c r="G9" s="142" t="s">
        <v>35</v>
      </c>
      <c r="H9" s="142">
        <v>0.94399999999999995</v>
      </c>
      <c r="I9" s="142">
        <v>2</v>
      </c>
      <c r="J9" s="144">
        <v>1510</v>
      </c>
      <c r="K9" s="144">
        <v>1510</v>
      </c>
      <c r="L9" s="46">
        <v>0</v>
      </c>
      <c r="M9" s="40">
        <f t="shared" si="0"/>
        <v>1.43</v>
      </c>
      <c r="N9" s="88">
        <f t="shared" si="1"/>
        <v>2.9</v>
      </c>
    </row>
    <row r="10" spans="2:47" s="36" customFormat="1" ht="225" customHeight="1" thickBot="1" x14ac:dyDescent="1.1000000000000001">
      <c r="B10" s="42">
        <v>4</v>
      </c>
      <c r="C10" s="564"/>
      <c r="D10" s="561" t="s">
        <v>70</v>
      </c>
      <c r="E10" s="561"/>
      <c r="F10" s="561"/>
      <c r="G10" s="142" t="s">
        <v>29</v>
      </c>
      <c r="H10" s="142">
        <v>1.284</v>
      </c>
      <c r="I10" s="142">
        <v>0</v>
      </c>
      <c r="J10" s="144">
        <v>1510</v>
      </c>
      <c r="K10" s="144">
        <v>1510</v>
      </c>
      <c r="L10" s="46">
        <v>0</v>
      </c>
      <c r="M10" s="40">
        <f t="shared" si="0"/>
        <v>1.94</v>
      </c>
      <c r="N10" s="88">
        <f t="shared" si="1"/>
        <v>0</v>
      </c>
    </row>
    <row r="11" spans="2:47" s="36" customFormat="1" ht="225" customHeight="1" thickBot="1" x14ac:dyDescent="1.1000000000000001">
      <c r="B11" s="67">
        <v>5</v>
      </c>
      <c r="C11" s="564" t="s">
        <v>669</v>
      </c>
      <c r="D11" s="561" t="s">
        <v>127</v>
      </c>
      <c r="E11" s="561"/>
      <c r="F11" s="561"/>
      <c r="G11" s="142" t="s">
        <v>27</v>
      </c>
      <c r="H11" s="142">
        <v>1.8280000000000001</v>
      </c>
      <c r="I11" s="38">
        <v>0</v>
      </c>
      <c r="J11" s="144">
        <v>4554</v>
      </c>
      <c r="K11" s="144">
        <v>4554</v>
      </c>
      <c r="L11" s="46">
        <v>0</v>
      </c>
      <c r="M11" s="40">
        <f t="shared" si="0"/>
        <v>8.33</v>
      </c>
      <c r="N11" s="88">
        <f t="shared" si="1"/>
        <v>0</v>
      </c>
    </row>
    <row r="12" spans="2:47" s="36" customFormat="1" ht="225" customHeight="1" thickBot="1" x14ac:dyDescent="1.1000000000000001">
      <c r="B12" s="42">
        <v>6</v>
      </c>
      <c r="C12" s="564"/>
      <c r="D12" s="561" t="s">
        <v>68</v>
      </c>
      <c r="E12" s="561"/>
      <c r="F12" s="561"/>
      <c r="G12" s="142" t="s">
        <v>35</v>
      </c>
      <c r="H12" s="142">
        <v>0.94399999999999995</v>
      </c>
      <c r="I12" s="142">
        <v>1</v>
      </c>
      <c r="J12" s="144">
        <v>2383</v>
      </c>
      <c r="K12" s="144">
        <v>2238</v>
      </c>
      <c r="L12" s="46">
        <v>0</v>
      </c>
      <c r="M12" s="40">
        <f t="shared" si="0"/>
        <v>2.1199999999999997</v>
      </c>
      <c r="N12" s="88">
        <f t="shared" si="1"/>
        <v>2.1</v>
      </c>
    </row>
    <row r="13" spans="2:47" s="36" customFormat="1" ht="225" customHeight="1" thickBot="1" x14ac:dyDescent="1.1000000000000001">
      <c r="B13" s="42">
        <v>7</v>
      </c>
      <c r="C13" s="564"/>
      <c r="D13" s="561" t="s">
        <v>69</v>
      </c>
      <c r="E13" s="561"/>
      <c r="F13" s="561"/>
      <c r="G13" s="142" t="s">
        <v>35</v>
      </c>
      <c r="H13" s="142">
        <v>0.94399999999999995</v>
      </c>
      <c r="I13" s="142">
        <v>2</v>
      </c>
      <c r="J13" s="144">
        <v>1510</v>
      </c>
      <c r="K13" s="144">
        <v>1510</v>
      </c>
      <c r="L13" s="46">
        <v>0</v>
      </c>
      <c r="M13" s="40">
        <f t="shared" si="0"/>
        <v>1.43</v>
      </c>
      <c r="N13" s="88">
        <f t="shared" si="1"/>
        <v>2.9</v>
      </c>
    </row>
    <row r="14" spans="2:47" s="36" customFormat="1" ht="225" customHeight="1" thickBot="1" x14ac:dyDescent="1.1000000000000001">
      <c r="B14" s="67">
        <v>8</v>
      </c>
      <c r="C14" s="564"/>
      <c r="D14" s="561" t="s">
        <v>71</v>
      </c>
      <c r="E14" s="561"/>
      <c r="F14" s="561"/>
      <c r="G14" s="142" t="s">
        <v>35</v>
      </c>
      <c r="H14" s="142">
        <v>0.94399999999999995</v>
      </c>
      <c r="I14" s="142">
        <v>1</v>
      </c>
      <c r="J14" s="144">
        <v>1817</v>
      </c>
      <c r="K14" s="144">
        <v>1735</v>
      </c>
      <c r="L14" s="46">
        <v>0</v>
      </c>
      <c r="M14" s="40">
        <f t="shared" si="0"/>
        <v>1.64</v>
      </c>
      <c r="N14" s="88">
        <f t="shared" si="1"/>
        <v>1.6</v>
      </c>
    </row>
    <row r="15" spans="2:47" s="36" customFormat="1" ht="225" customHeight="1" thickBot="1" x14ac:dyDescent="1.1000000000000001">
      <c r="B15" s="42">
        <v>9</v>
      </c>
      <c r="C15" s="564" t="s">
        <v>670</v>
      </c>
      <c r="D15" s="561" t="s">
        <v>127</v>
      </c>
      <c r="E15" s="561"/>
      <c r="F15" s="561"/>
      <c r="G15" s="142" t="s">
        <v>27</v>
      </c>
      <c r="H15" s="142">
        <v>1.8280000000000001</v>
      </c>
      <c r="I15" s="38">
        <v>0</v>
      </c>
      <c r="J15" s="144">
        <v>5180</v>
      </c>
      <c r="K15" s="144">
        <v>5180</v>
      </c>
      <c r="L15" s="46">
        <v>0</v>
      </c>
      <c r="M15" s="40">
        <f t="shared" si="0"/>
        <v>9.4700000000000006</v>
      </c>
      <c r="N15" s="88">
        <f t="shared" si="1"/>
        <v>0</v>
      </c>
    </row>
    <row r="16" spans="2:47" s="36" customFormat="1" ht="225" customHeight="1" thickBot="1" x14ac:dyDescent="1.1000000000000001">
      <c r="B16" s="42">
        <v>10</v>
      </c>
      <c r="C16" s="564"/>
      <c r="D16" s="561" t="s">
        <v>67</v>
      </c>
      <c r="E16" s="561"/>
      <c r="F16" s="561"/>
      <c r="G16" s="142" t="s">
        <v>35</v>
      </c>
      <c r="H16" s="142">
        <v>0.94399999999999995</v>
      </c>
      <c r="I16" s="142">
        <v>1</v>
      </c>
      <c r="J16" s="144">
        <v>2408</v>
      </c>
      <c r="K16" s="144">
        <v>2245</v>
      </c>
      <c r="L16" s="46">
        <v>0</v>
      </c>
      <c r="M16" s="40">
        <f t="shared" si="0"/>
        <v>2.1199999999999997</v>
      </c>
      <c r="N16" s="88">
        <f t="shared" si="1"/>
        <v>2.1</v>
      </c>
    </row>
    <row r="17" spans="2:14" s="36" customFormat="1" ht="225" customHeight="1" thickBot="1" x14ac:dyDescent="1.1000000000000001">
      <c r="B17" s="67">
        <v>11</v>
      </c>
      <c r="C17" s="564"/>
      <c r="D17" s="561" t="s">
        <v>68</v>
      </c>
      <c r="E17" s="561"/>
      <c r="F17" s="561"/>
      <c r="G17" s="142" t="s">
        <v>35</v>
      </c>
      <c r="H17" s="142">
        <v>0.94399999999999995</v>
      </c>
      <c r="I17" s="142">
        <v>1</v>
      </c>
      <c r="J17" s="144">
        <v>2383</v>
      </c>
      <c r="K17" s="144">
        <v>2238</v>
      </c>
      <c r="L17" s="46">
        <v>0</v>
      </c>
      <c r="M17" s="40">
        <f t="shared" si="0"/>
        <v>2.1199999999999997</v>
      </c>
      <c r="N17" s="88">
        <f t="shared" si="1"/>
        <v>2.1</v>
      </c>
    </row>
    <row r="18" spans="2:14" s="36" customFormat="1" ht="225" customHeight="1" thickBot="1" x14ac:dyDescent="1.1000000000000001">
      <c r="B18" s="42">
        <v>12</v>
      </c>
      <c r="C18" s="564"/>
      <c r="D18" s="561" t="s">
        <v>69</v>
      </c>
      <c r="E18" s="561"/>
      <c r="F18" s="561"/>
      <c r="G18" s="142" t="s">
        <v>35</v>
      </c>
      <c r="H18" s="142">
        <v>0.94399999999999995</v>
      </c>
      <c r="I18" s="142">
        <v>1</v>
      </c>
      <c r="J18" s="144">
        <v>1510</v>
      </c>
      <c r="K18" s="144">
        <v>1510</v>
      </c>
      <c r="L18" s="46">
        <v>0</v>
      </c>
      <c r="M18" s="40">
        <f t="shared" si="0"/>
        <v>1.43</v>
      </c>
      <c r="N18" s="88">
        <f t="shared" si="1"/>
        <v>1.4</v>
      </c>
    </row>
    <row r="19" spans="2:14" s="36" customFormat="1" ht="225" customHeight="1" thickBot="1" x14ac:dyDescent="1.1000000000000001">
      <c r="B19" s="42">
        <v>13</v>
      </c>
      <c r="C19" s="564"/>
      <c r="D19" s="561" t="s">
        <v>71</v>
      </c>
      <c r="E19" s="561"/>
      <c r="F19" s="561"/>
      <c r="G19" s="142" t="s">
        <v>35</v>
      </c>
      <c r="H19" s="142">
        <v>0.94399999999999995</v>
      </c>
      <c r="I19" s="142">
        <v>1</v>
      </c>
      <c r="J19" s="144">
        <v>1817</v>
      </c>
      <c r="K19" s="144">
        <v>1735</v>
      </c>
      <c r="L19" s="46">
        <v>0</v>
      </c>
      <c r="M19" s="40">
        <f t="shared" si="0"/>
        <v>1.64</v>
      </c>
      <c r="N19" s="88">
        <f t="shared" si="1"/>
        <v>1.6</v>
      </c>
    </row>
    <row r="20" spans="2:14" s="36" customFormat="1" ht="225" customHeight="1" thickBot="1" x14ac:dyDescent="1.1000000000000001">
      <c r="B20" s="67">
        <v>14</v>
      </c>
      <c r="C20" s="564"/>
      <c r="D20" s="561" t="s">
        <v>671</v>
      </c>
      <c r="E20" s="561"/>
      <c r="F20" s="561"/>
      <c r="G20" s="142" t="s">
        <v>29</v>
      </c>
      <c r="H20" s="142">
        <v>1.284</v>
      </c>
      <c r="I20" s="142">
        <v>0</v>
      </c>
      <c r="J20" s="144">
        <v>1510</v>
      </c>
      <c r="K20" s="144">
        <v>1510</v>
      </c>
      <c r="L20" s="46">
        <v>0</v>
      </c>
      <c r="M20" s="40">
        <f t="shared" si="0"/>
        <v>1.94</v>
      </c>
      <c r="N20" s="88">
        <f t="shared" si="1"/>
        <v>0</v>
      </c>
    </row>
    <row r="21" spans="2:14" s="36" customFormat="1" ht="225" customHeight="1" thickBot="1" x14ac:dyDescent="1.1000000000000001">
      <c r="B21" s="42">
        <v>15</v>
      </c>
      <c r="C21" s="564" t="s">
        <v>672</v>
      </c>
      <c r="D21" s="561" t="s">
        <v>127</v>
      </c>
      <c r="E21" s="561"/>
      <c r="F21" s="561"/>
      <c r="G21" s="142" t="s">
        <v>27</v>
      </c>
      <c r="H21" s="142">
        <v>1.8280000000000001</v>
      </c>
      <c r="I21" s="38">
        <v>0</v>
      </c>
      <c r="J21" s="144">
        <v>6000</v>
      </c>
      <c r="K21" s="144">
        <v>6000</v>
      </c>
      <c r="L21" s="46">
        <v>0</v>
      </c>
      <c r="M21" s="40">
        <f t="shared" si="0"/>
        <v>10.97</v>
      </c>
      <c r="N21" s="88">
        <f t="shared" si="1"/>
        <v>0</v>
      </c>
    </row>
    <row r="22" spans="2:14" s="36" customFormat="1" ht="225" customHeight="1" thickBot="1" x14ac:dyDescent="1.1000000000000001">
      <c r="B22" s="42">
        <v>16</v>
      </c>
      <c r="C22" s="564"/>
      <c r="D22" s="561" t="s">
        <v>673</v>
      </c>
      <c r="E22" s="561"/>
      <c r="F22" s="561"/>
      <c r="G22" s="142" t="s">
        <v>35</v>
      </c>
      <c r="H22" s="142">
        <v>0.94399999999999995</v>
      </c>
      <c r="I22" s="142">
        <v>2</v>
      </c>
      <c r="J22" s="144">
        <v>2383</v>
      </c>
      <c r="K22" s="144">
        <v>2238</v>
      </c>
      <c r="L22" s="46">
        <v>0</v>
      </c>
      <c r="M22" s="40">
        <f t="shared" si="0"/>
        <v>2.1199999999999997</v>
      </c>
      <c r="N22" s="88">
        <f t="shared" si="1"/>
        <v>4.2</v>
      </c>
    </row>
    <row r="23" spans="2:14" s="36" customFormat="1" ht="225" customHeight="1" thickBot="1" x14ac:dyDescent="1.1000000000000001">
      <c r="B23" s="67">
        <v>17</v>
      </c>
      <c r="C23" s="564"/>
      <c r="D23" s="561" t="s">
        <v>674</v>
      </c>
      <c r="E23" s="561"/>
      <c r="F23" s="561"/>
      <c r="G23" s="142" t="s">
        <v>35</v>
      </c>
      <c r="H23" s="142">
        <v>0.94399999999999995</v>
      </c>
      <c r="I23" s="142">
        <v>3</v>
      </c>
      <c r="J23" s="144">
        <v>1510</v>
      </c>
      <c r="K23" s="144">
        <v>1510</v>
      </c>
      <c r="L23" s="46">
        <v>0</v>
      </c>
      <c r="M23" s="40">
        <f t="shared" si="0"/>
        <v>1.43</v>
      </c>
      <c r="N23" s="88">
        <f t="shared" si="1"/>
        <v>4.3</v>
      </c>
    </row>
    <row r="24" spans="2:14" s="36" customFormat="1" ht="225" customHeight="1" thickBot="1" x14ac:dyDescent="1.1000000000000001">
      <c r="B24" s="42">
        <v>18</v>
      </c>
      <c r="C24" s="564" t="s">
        <v>675</v>
      </c>
      <c r="D24" s="561" t="s">
        <v>127</v>
      </c>
      <c r="E24" s="561"/>
      <c r="F24" s="561"/>
      <c r="G24" s="142" t="s">
        <v>27</v>
      </c>
      <c r="H24" s="142">
        <v>1.8280000000000001</v>
      </c>
      <c r="I24" s="38">
        <v>0</v>
      </c>
      <c r="J24" s="144">
        <v>6000</v>
      </c>
      <c r="K24" s="144">
        <v>6000</v>
      </c>
      <c r="L24" s="46">
        <v>0</v>
      </c>
      <c r="M24" s="40">
        <f t="shared" si="0"/>
        <v>10.97</v>
      </c>
      <c r="N24" s="88">
        <f t="shared" si="1"/>
        <v>0</v>
      </c>
    </row>
    <row r="25" spans="2:14" s="36" customFormat="1" ht="225" customHeight="1" thickBot="1" x14ac:dyDescent="1.1000000000000001">
      <c r="B25" s="42">
        <v>19</v>
      </c>
      <c r="C25" s="564"/>
      <c r="D25" s="561" t="s">
        <v>673</v>
      </c>
      <c r="E25" s="561"/>
      <c r="F25" s="561"/>
      <c r="G25" s="142" t="s">
        <v>35</v>
      </c>
      <c r="H25" s="142">
        <v>0.94399999999999995</v>
      </c>
      <c r="I25" s="142">
        <v>2</v>
      </c>
      <c r="J25" s="144">
        <v>2383</v>
      </c>
      <c r="K25" s="144">
        <v>2238</v>
      </c>
      <c r="L25" s="46">
        <v>0</v>
      </c>
      <c r="M25" s="40">
        <f t="shared" si="0"/>
        <v>2.1199999999999997</v>
      </c>
      <c r="N25" s="88">
        <f t="shared" si="1"/>
        <v>4.2</v>
      </c>
    </row>
    <row r="26" spans="2:14" s="36" customFormat="1" ht="225" customHeight="1" thickBot="1" x14ac:dyDescent="1.1000000000000001">
      <c r="B26" s="67">
        <v>20</v>
      </c>
      <c r="C26" s="564"/>
      <c r="D26" s="561" t="s">
        <v>674</v>
      </c>
      <c r="E26" s="561"/>
      <c r="F26" s="561"/>
      <c r="G26" s="142" t="s">
        <v>35</v>
      </c>
      <c r="H26" s="142">
        <v>0.94399999999999995</v>
      </c>
      <c r="I26" s="142">
        <v>2</v>
      </c>
      <c r="J26" s="144">
        <v>1510</v>
      </c>
      <c r="K26" s="144">
        <v>1510</v>
      </c>
      <c r="L26" s="46">
        <v>0</v>
      </c>
      <c r="M26" s="40">
        <f t="shared" si="0"/>
        <v>1.43</v>
      </c>
      <c r="N26" s="88">
        <f t="shared" si="1"/>
        <v>2.9</v>
      </c>
    </row>
    <row r="27" spans="2:14" s="36" customFormat="1" ht="225" customHeight="1" thickBot="1" x14ac:dyDescent="1.1000000000000001">
      <c r="B27" s="42">
        <v>21</v>
      </c>
      <c r="C27" s="564"/>
      <c r="D27" s="561" t="s">
        <v>676</v>
      </c>
      <c r="E27" s="561"/>
      <c r="F27" s="561"/>
      <c r="G27" s="142" t="s">
        <v>29</v>
      </c>
      <c r="H27" s="142">
        <v>1.284</v>
      </c>
      <c r="I27" s="38">
        <v>0</v>
      </c>
      <c r="J27" s="144">
        <v>1510</v>
      </c>
      <c r="K27" s="144">
        <v>1510</v>
      </c>
      <c r="L27" s="46">
        <v>0</v>
      </c>
      <c r="M27" s="40">
        <f t="shared" si="0"/>
        <v>1.94</v>
      </c>
      <c r="N27" s="88">
        <f t="shared" si="1"/>
        <v>0</v>
      </c>
    </row>
    <row r="28" spans="2:14" s="36" customFormat="1" ht="225" customHeight="1" thickBot="1" x14ac:dyDescent="1.1000000000000001">
      <c r="B28" s="42">
        <v>22</v>
      </c>
      <c r="C28" s="555" t="s">
        <v>677</v>
      </c>
      <c r="D28" s="492" t="s">
        <v>191</v>
      </c>
      <c r="E28" s="493"/>
      <c r="F28" s="493"/>
      <c r="G28" s="142" t="s">
        <v>100</v>
      </c>
      <c r="H28" s="45">
        <v>2.19</v>
      </c>
      <c r="I28" s="38">
        <v>0</v>
      </c>
      <c r="J28" s="70">
        <v>5486</v>
      </c>
      <c r="K28" s="70">
        <v>5486</v>
      </c>
      <c r="L28" s="46">
        <v>0</v>
      </c>
      <c r="M28" s="40">
        <f t="shared" si="0"/>
        <v>12.02</v>
      </c>
      <c r="N28" s="88">
        <f t="shared" si="1"/>
        <v>0</v>
      </c>
    </row>
    <row r="29" spans="2:14" s="36" customFormat="1" ht="225" customHeight="1" thickBot="1" x14ac:dyDescent="1.1000000000000001">
      <c r="B29" s="67">
        <v>23</v>
      </c>
      <c r="C29" s="556"/>
      <c r="D29" s="492" t="s">
        <v>592</v>
      </c>
      <c r="E29" s="493"/>
      <c r="F29" s="493"/>
      <c r="G29" s="142" t="s">
        <v>29</v>
      </c>
      <c r="H29" s="45">
        <v>1.284</v>
      </c>
      <c r="I29" s="38">
        <v>0</v>
      </c>
      <c r="J29" s="70">
        <v>1814</v>
      </c>
      <c r="K29" s="70">
        <v>1814</v>
      </c>
      <c r="L29" s="46">
        <v>0</v>
      </c>
      <c r="M29" s="40">
        <f t="shared" si="0"/>
        <v>2.3299999999999996</v>
      </c>
      <c r="N29" s="88">
        <f t="shared" si="1"/>
        <v>0</v>
      </c>
    </row>
    <row r="30" spans="2:14" s="36" customFormat="1" ht="225" customHeight="1" thickBot="1" x14ac:dyDescent="1.1000000000000001">
      <c r="B30" s="42">
        <v>24</v>
      </c>
      <c r="C30" s="556"/>
      <c r="D30" s="492" t="s">
        <v>678</v>
      </c>
      <c r="E30" s="493"/>
      <c r="F30" s="493"/>
      <c r="G30" s="142" t="s">
        <v>97</v>
      </c>
      <c r="H30" s="45">
        <v>0.93400000000000005</v>
      </c>
      <c r="I30" s="72">
        <v>1</v>
      </c>
      <c r="J30" s="70">
        <v>1794</v>
      </c>
      <c r="K30" s="70">
        <v>1794</v>
      </c>
      <c r="L30" s="46">
        <v>0</v>
      </c>
      <c r="M30" s="40">
        <f t="shared" si="0"/>
        <v>1.68</v>
      </c>
      <c r="N30" s="88">
        <f t="shared" si="1"/>
        <v>1.7</v>
      </c>
    </row>
    <row r="31" spans="2:14" s="36" customFormat="1" ht="225" customHeight="1" thickBot="1" x14ac:dyDescent="1.1000000000000001">
      <c r="B31" s="42">
        <v>25</v>
      </c>
      <c r="C31" s="559"/>
      <c r="D31" s="492" t="s">
        <v>679</v>
      </c>
      <c r="E31" s="493"/>
      <c r="F31" s="493"/>
      <c r="G31" s="142" t="s">
        <v>97</v>
      </c>
      <c r="H31" s="45">
        <v>0.93400000000000005</v>
      </c>
      <c r="I31" s="72">
        <v>2</v>
      </c>
      <c r="J31" s="70">
        <v>3124</v>
      </c>
      <c r="K31" s="70">
        <v>2987</v>
      </c>
      <c r="L31" s="46">
        <v>0</v>
      </c>
      <c r="M31" s="40">
        <f t="shared" si="0"/>
        <v>2.7899999999999996</v>
      </c>
      <c r="N31" s="88">
        <f t="shared" si="1"/>
        <v>5.6</v>
      </c>
    </row>
    <row r="32" spans="2:14" s="36" customFormat="1" ht="225" customHeight="1" thickBot="1" x14ac:dyDescent="1.1000000000000001">
      <c r="B32" s="42">
        <v>26</v>
      </c>
      <c r="C32" s="564" t="s">
        <v>680</v>
      </c>
      <c r="D32" s="561" t="s">
        <v>127</v>
      </c>
      <c r="E32" s="561"/>
      <c r="F32" s="561"/>
      <c r="G32" s="142" t="s">
        <v>27</v>
      </c>
      <c r="H32" s="142">
        <v>1.8280000000000001</v>
      </c>
      <c r="I32" s="38">
        <v>0</v>
      </c>
      <c r="J32" s="144">
        <v>5486</v>
      </c>
      <c r="K32" s="144">
        <v>5486</v>
      </c>
      <c r="L32" s="46">
        <v>0</v>
      </c>
      <c r="M32" s="40">
        <f t="shared" si="0"/>
        <v>10.029999999999999</v>
      </c>
      <c r="N32" s="88">
        <f t="shared" si="1"/>
        <v>0</v>
      </c>
    </row>
    <row r="33" spans="1:14" s="36" customFormat="1" ht="225" customHeight="1" thickBot="1" x14ac:dyDescent="1.1000000000000001">
      <c r="B33" s="42">
        <v>27</v>
      </c>
      <c r="C33" s="564"/>
      <c r="D33" s="561" t="s">
        <v>681</v>
      </c>
      <c r="E33" s="561"/>
      <c r="F33" s="561"/>
      <c r="G33" s="142" t="s">
        <v>35</v>
      </c>
      <c r="H33" s="142">
        <v>0.94399999999999995</v>
      </c>
      <c r="I33" s="142">
        <v>2</v>
      </c>
      <c r="J33" s="144">
        <v>2055</v>
      </c>
      <c r="K33" s="144">
        <v>1947</v>
      </c>
      <c r="L33" s="46">
        <v>0</v>
      </c>
      <c r="M33" s="40">
        <f t="shared" si="0"/>
        <v>1.84</v>
      </c>
      <c r="N33" s="88">
        <f t="shared" si="1"/>
        <v>3.7</v>
      </c>
    </row>
    <row r="34" spans="1:14" s="36" customFormat="1" ht="225" customHeight="1" thickBot="1" x14ac:dyDescent="1.1000000000000001">
      <c r="B34" s="42">
        <v>28</v>
      </c>
      <c r="C34" s="564"/>
      <c r="D34" s="561" t="s">
        <v>674</v>
      </c>
      <c r="E34" s="561"/>
      <c r="F34" s="561"/>
      <c r="G34" s="142" t="s">
        <v>35</v>
      </c>
      <c r="H34" s="142">
        <v>0.94399999999999995</v>
      </c>
      <c r="I34" s="142">
        <v>2</v>
      </c>
      <c r="J34" s="144">
        <v>1510</v>
      </c>
      <c r="K34" s="144">
        <v>1510</v>
      </c>
      <c r="L34" s="46">
        <v>0</v>
      </c>
      <c r="M34" s="40">
        <f t="shared" si="0"/>
        <v>1.43</v>
      </c>
      <c r="N34" s="88">
        <f t="shared" si="1"/>
        <v>2.9</v>
      </c>
    </row>
    <row r="35" spans="1:14" s="36" customFormat="1" ht="225" customHeight="1" thickBot="1" x14ac:dyDescent="1.1000000000000001">
      <c r="B35" s="67">
        <v>29</v>
      </c>
      <c r="C35" s="564"/>
      <c r="D35" s="561" t="s">
        <v>676</v>
      </c>
      <c r="E35" s="561"/>
      <c r="F35" s="561"/>
      <c r="G35" s="142" t="s">
        <v>29</v>
      </c>
      <c r="H35" s="142">
        <v>1.284</v>
      </c>
      <c r="I35" s="38">
        <v>0</v>
      </c>
      <c r="J35" s="144">
        <v>1510</v>
      </c>
      <c r="K35" s="144">
        <v>1510</v>
      </c>
      <c r="L35" s="46">
        <v>0</v>
      </c>
      <c r="M35" s="40">
        <f t="shared" si="0"/>
        <v>1.94</v>
      </c>
      <c r="N35" s="88">
        <f t="shared" si="1"/>
        <v>0</v>
      </c>
    </row>
    <row r="36" spans="1:14" s="36" customFormat="1" ht="225" customHeight="1" thickBot="1" x14ac:dyDescent="1.1000000000000001">
      <c r="B36" s="42">
        <v>30</v>
      </c>
      <c r="C36" s="564" t="s">
        <v>682</v>
      </c>
      <c r="D36" s="561" t="s">
        <v>127</v>
      </c>
      <c r="E36" s="561"/>
      <c r="F36" s="561"/>
      <c r="G36" s="142" t="s">
        <v>27</v>
      </c>
      <c r="H36" s="142">
        <v>1.8280000000000001</v>
      </c>
      <c r="I36" s="38">
        <v>0</v>
      </c>
      <c r="J36" s="144">
        <v>6000</v>
      </c>
      <c r="K36" s="144">
        <v>6000</v>
      </c>
      <c r="L36" s="46">
        <v>0</v>
      </c>
      <c r="M36" s="40">
        <f t="shared" si="0"/>
        <v>10.97</v>
      </c>
      <c r="N36" s="88">
        <f t="shared" si="1"/>
        <v>0</v>
      </c>
    </row>
    <row r="37" spans="1:14" s="36" customFormat="1" ht="225" customHeight="1" thickBot="1" x14ac:dyDescent="1.1000000000000001">
      <c r="B37" s="42">
        <v>31</v>
      </c>
      <c r="C37" s="564"/>
      <c r="D37" s="561" t="s">
        <v>673</v>
      </c>
      <c r="E37" s="561"/>
      <c r="F37" s="561"/>
      <c r="G37" s="142" t="s">
        <v>35</v>
      </c>
      <c r="H37" s="142">
        <v>0.94399999999999995</v>
      </c>
      <c r="I37" s="142">
        <v>2</v>
      </c>
      <c r="J37" s="144">
        <v>2383</v>
      </c>
      <c r="K37" s="144">
        <v>2238</v>
      </c>
      <c r="L37" s="46">
        <v>0</v>
      </c>
      <c r="M37" s="40">
        <f t="shared" si="0"/>
        <v>2.1199999999999997</v>
      </c>
      <c r="N37" s="88">
        <f t="shared" si="1"/>
        <v>4.2</v>
      </c>
    </row>
    <row r="38" spans="1:14" s="36" customFormat="1" ht="225" customHeight="1" thickBot="1" x14ac:dyDescent="1.1000000000000001">
      <c r="B38" s="67">
        <v>32</v>
      </c>
      <c r="C38" s="564"/>
      <c r="D38" s="561" t="s">
        <v>674</v>
      </c>
      <c r="E38" s="561"/>
      <c r="F38" s="561"/>
      <c r="G38" s="142" t="s">
        <v>35</v>
      </c>
      <c r="H38" s="142">
        <v>0.94399999999999995</v>
      </c>
      <c r="I38" s="142">
        <v>3</v>
      </c>
      <c r="J38" s="144">
        <v>1510</v>
      </c>
      <c r="K38" s="144">
        <v>1510</v>
      </c>
      <c r="L38" s="46">
        <v>0</v>
      </c>
      <c r="M38" s="40">
        <f t="shared" si="0"/>
        <v>1.43</v>
      </c>
      <c r="N38" s="88">
        <f t="shared" si="1"/>
        <v>4.3</v>
      </c>
    </row>
    <row r="39" spans="1:14" s="96" customFormat="1" ht="225" customHeight="1" thickBot="1" x14ac:dyDescent="1.3">
      <c r="A39" s="36"/>
      <c r="B39" s="42">
        <v>33</v>
      </c>
      <c r="C39" s="488" t="s">
        <v>486</v>
      </c>
      <c r="D39" s="489"/>
      <c r="E39" s="489"/>
      <c r="F39" s="490"/>
      <c r="G39" s="145" t="s">
        <v>76</v>
      </c>
      <c r="H39" s="102">
        <v>1.22</v>
      </c>
      <c r="I39" s="106">
        <v>1</v>
      </c>
      <c r="J39" s="100">
        <v>3758</v>
      </c>
      <c r="K39" s="100">
        <v>3715</v>
      </c>
      <c r="L39" s="46">
        <v>0</v>
      </c>
      <c r="M39" s="40">
        <f t="shared" si="0"/>
        <v>4.54</v>
      </c>
      <c r="N39" s="88">
        <f t="shared" si="1"/>
        <v>4.5</v>
      </c>
    </row>
    <row r="40" spans="1:14" s="96" customFormat="1" ht="225" customHeight="1" thickBot="1" x14ac:dyDescent="1.3">
      <c r="A40" s="36"/>
      <c r="B40" s="42">
        <v>34</v>
      </c>
      <c r="C40" s="488" t="s">
        <v>286</v>
      </c>
      <c r="D40" s="489"/>
      <c r="E40" s="489"/>
      <c r="F40" s="490"/>
      <c r="G40" s="145" t="s">
        <v>76</v>
      </c>
      <c r="H40" s="102">
        <v>1.22</v>
      </c>
      <c r="I40" s="106">
        <v>1</v>
      </c>
      <c r="J40" s="100">
        <v>3791</v>
      </c>
      <c r="K40" s="100">
        <v>3756</v>
      </c>
      <c r="L40" s="46">
        <v>0</v>
      </c>
      <c r="M40" s="40">
        <f t="shared" si="0"/>
        <v>4.59</v>
      </c>
      <c r="N40" s="88">
        <f t="shared" si="1"/>
        <v>4.5999999999999996</v>
      </c>
    </row>
    <row r="41" spans="1:14" s="96" customFormat="1" ht="225" customHeight="1" thickBot="1" x14ac:dyDescent="1.3">
      <c r="A41" s="36"/>
      <c r="B41" s="67">
        <v>35</v>
      </c>
      <c r="C41" s="488" t="s">
        <v>683</v>
      </c>
      <c r="D41" s="489"/>
      <c r="E41" s="489"/>
      <c r="F41" s="490"/>
      <c r="G41" s="145" t="s">
        <v>76</v>
      </c>
      <c r="H41" s="102">
        <v>1.22</v>
      </c>
      <c r="I41" s="106">
        <v>1</v>
      </c>
      <c r="J41" s="100">
        <v>3908</v>
      </c>
      <c r="K41" s="100">
        <v>3845</v>
      </c>
      <c r="L41" s="46">
        <v>0</v>
      </c>
      <c r="M41" s="40">
        <f t="shared" si="0"/>
        <v>4.7</v>
      </c>
      <c r="N41" s="88">
        <f t="shared" si="1"/>
        <v>4.7</v>
      </c>
    </row>
    <row r="42" spans="1:14" s="96" customFormat="1" ht="225" customHeight="1" thickBot="1" x14ac:dyDescent="1.3">
      <c r="A42" s="36"/>
      <c r="B42" s="42">
        <v>36</v>
      </c>
      <c r="C42" s="488" t="s">
        <v>684</v>
      </c>
      <c r="D42" s="489"/>
      <c r="E42" s="489"/>
      <c r="F42" s="490"/>
      <c r="G42" s="145" t="s">
        <v>76</v>
      </c>
      <c r="H42" s="102">
        <v>1.22</v>
      </c>
      <c r="I42" s="106">
        <v>2</v>
      </c>
      <c r="J42" s="100">
        <v>3614</v>
      </c>
      <c r="K42" s="100">
        <v>3614</v>
      </c>
      <c r="L42" s="46">
        <v>0</v>
      </c>
      <c r="M42" s="40">
        <f t="shared" si="0"/>
        <v>4.41</v>
      </c>
      <c r="N42" s="88">
        <f t="shared" si="1"/>
        <v>8.8000000000000007</v>
      </c>
    </row>
    <row r="43" spans="1:14" s="36" customFormat="1" ht="225" customHeight="1" thickBot="1" x14ac:dyDescent="1.1000000000000001">
      <c r="B43" s="42">
        <v>37</v>
      </c>
      <c r="C43" s="492" t="s">
        <v>685</v>
      </c>
      <c r="D43" s="493"/>
      <c r="E43" s="493"/>
      <c r="F43" s="494"/>
      <c r="G43" s="142" t="s">
        <v>35</v>
      </c>
      <c r="H43" s="45">
        <v>0.94399999999999995</v>
      </c>
      <c r="I43" s="72">
        <v>2</v>
      </c>
      <c r="J43" s="70">
        <v>2004</v>
      </c>
      <c r="K43" s="70">
        <v>1914</v>
      </c>
      <c r="L43" s="46">
        <v>0</v>
      </c>
      <c r="M43" s="40">
        <f t="shared" si="0"/>
        <v>1.81</v>
      </c>
      <c r="N43" s="88">
        <f t="shared" si="1"/>
        <v>3.6</v>
      </c>
    </row>
    <row r="44" spans="1:14" s="36" customFormat="1" ht="225" customHeight="1" thickBot="1" x14ac:dyDescent="1.1000000000000001">
      <c r="B44" s="67">
        <v>38</v>
      </c>
      <c r="C44" s="492" t="s">
        <v>686</v>
      </c>
      <c r="D44" s="493"/>
      <c r="E44" s="493"/>
      <c r="F44" s="494"/>
      <c r="G44" s="142" t="s">
        <v>29</v>
      </c>
      <c r="H44" s="45">
        <v>1.284</v>
      </c>
      <c r="I44" s="38">
        <v>0</v>
      </c>
      <c r="J44" s="70">
        <v>2518</v>
      </c>
      <c r="K44" s="70">
        <v>2319</v>
      </c>
      <c r="L44" s="46">
        <v>0</v>
      </c>
      <c r="M44" s="40">
        <f t="shared" si="0"/>
        <v>2.98</v>
      </c>
      <c r="N44" s="88">
        <f t="shared" si="1"/>
        <v>0</v>
      </c>
    </row>
    <row r="45" spans="1:14" s="36" customFormat="1" ht="225" customHeight="1" thickBot="1" x14ac:dyDescent="1.1000000000000001">
      <c r="B45" s="42">
        <v>39</v>
      </c>
      <c r="C45" s="555" t="s">
        <v>687</v>
      </c>
      <c r="D45" s="492" t="s">
        <v>191</v>
      </c>
      <c r="E45" s="493"/>
      <c r="F45" s="493"/>
      <c r="G45" s="142" t="s">
        <v>100</v>
      </c>
      <c r="H45" s="45">
        <v>2.19</v>
      </c>
      <c r="I45" s="38">
        <v>0</v>
      </c>
      <c r="J45" s="70">
        <v>5486</v>
      </c>
      <c r="K45" s="70">
        <v>5486</v>
      </c>
      <c r="L45" s="46">
        <v>0</v>
      </c>
      <c r="M45" s="40">
        <f t="shared" si="0"/>
        <v>12.02</v>
      </c>
      <c r="N45" s="88">
        <f t="shared" si="1"/>
        <v>0</v>
      </c>
    </row>
    <row r="46" spans="1:14" s="36" customFormat="1" ht="225" customHeight="1" thickBot="1" x14ac:dyDescent="1.1000000000000001">
      <c r="B46" s="42">
        <v>40</v>
      </c>
      <c r="C46" s="556"/>
      <c r="D46" s="492" t="s">
        <v>688</v>
      </c>
      <c r="E46" s="493"/>
      <c r="F46" s="493"/>
      <c r="G46" s="142" t="s">
        <v>29</v>
      </c>
      <c r="H46" s="45">
        <v>1.284</v>
      </c>
      <c r="I46" s="38">
        <v>0</v>
      </c>
      <c r="J46" s="70">
        <v>1814</v>
      </c>
      <c r="K46" s="70">
        <v>1814</v>
      </c>
      <c r="L46" s="46">
        <v>0</v>
      </c>
      <c r="M46" s="40">
        <f t="shared" si="0"/>
        <v>2.3299999999999996</v>
      </c>
      <c r="N46" s="88">
        <f t="shared" si="1"/>
        <v>0</v>
      </c>
    </row>
    <row r="47" spans="1:14" s="36" customFormat="1" ht="225" customHeight="1" thickBot="1" x14ac:dyDescent="1.1000000000000001">
      <c r="B47" s="67">
        <v>41</v>
      </c>
      <c r="C47" s="556"/>
      <c r="D47" s="492" t="s">
        <v>689</v>
      </c>
      <c r="E47" s="493"/>
      <c r="F47" s="493"/>
      <c r="G47" s="142" t="s">
        <v>97</v>
      </c>
      <c r="H47" s="45">
        <v>0.93400000000000005</v>
      </c>
      <c r="I47" s="72">
        <v>1</v>
      </c>
      <c r="J47" s="70">
        <v>1794</v>
      </c>
      <c r="K47" s="70">
        <v>1794</v>
      </c>
      <c r="L47" s="46">
        <v>0</v>
      </c>
      <c r="M47" s="40">
        <f t="shared" si="0"/>
        <v>1.68</v>
      </c>
      <c r="N47" s="88">
        <f t="shared" si="1"/>
        <v>1.7</v>
      </c>
    </row>
    <row r="48" spans="1:14" s="36" customFormat="1" ht="225" customHeight="1" thickBot="1" x14ac:dyDescent="1.1000000000000001">
      <c r="B48" s="42">
        <v>42</v>
      </c>
      <c r="C48" s="556"/>
      <c r="D48" s="492" t="s">
        <v>690</v>
      </c>
      <c r="E48" s="493"/>
      <c r="F48" s="493"/>
      <c r="G48" s="142" t="s">
        <v>97</v>
      </c>
      <c r="H48" s="45">
        <v>0.93400000000000005</v>
      </c>
      <c r="I48" s="72">
        <v>2</v>
      </c>
      <c r="J48" s="70">
        <v>3124</v>
      </c>
      <c r="K48" s="70">
        <v>2987</v>
      </c>
      <c r="L48" s="46">
        <v>0</v>
      </c>
      <c r="M48" s="40">
        <f t="shared" si="0"/>
        <v>2.7899999999999996</v>
      </c>
      <c r="N48" s="88">
        <f t="shared" si="1"/>
        <v>5.6</v>
      </c>
    </row>
    <row r="49" spans="2:14" s="36" customFormat="1" ht="225" customHeight="1" thickBot="1" x14ac:dyDescent="1.1000000000000001">
      <c r="B49" s="42">
        <v>43</v>
      </c>
      <c r="C49" s="555" t="s">
        <v>691</v>
      </c>
      <c r="D49" s="492" t="s">
        <v>191</v>
      </c>
      <c r="E49" s="493"/>
      <c r="F49" s="493"/>
      <c r="G49" s="142" t="s">
        <v>100</v>
      </c>
      <c r="H49" s="45">
        <v>2.19</v>
      </c>
      <c r="I49" s="38">
        <v>0</v>
      </c>
      <c r="J49" s="70">
        <v>5486</v>
      </c>
      <c r="K49" s="70">
        <v>5486</v>
      </c>
      <c r="L49" s="46">
        <v>0</v>
      </c>
      <c r="M49" s="40">
        <f t="shared" si="0"/>
        <v>12.02</v>
      </c>
      <c r="N49" s="88">
        <f t="shared" si="1"/>
        <v>0</v>
      </c>
    </row>
    <row r="50" spans="2:14" s="36" customFormat="1" ht="225" customHeight="1" thickBot="1" x14ac:dyDescent="1.1000000000000001">
      <c r="B50" s="67">
        <v>44</v>
      </c>
      <c r="C50" s="556"/>
      <c r="D50" s="492" t="s">
        <v>692</v>
      </c>
      <c r="E50" s="493"/>
      <c r="F50" s="493"/>
      <c r="G50" s="142" t="s">
        <v>29</v>
      </c>
      <c r="H50" s="45">
        <v>1.284</v>
      </c>
      <c r="I50" s="38">
        <v>0</v>
      </c>
      <c r="J50" s="70">
        <v>1814</v>
      </c>
      <c r="K50" s="70">
        <v>1814</v>
      </c>
      <c r="L50" s="46">
        <v>0</v>
      </c>
      <c r="M50" s="40">
        <f t="shared" si="0"/>
        <v>2.3299999999999996</v>
      </c>
      <c r="N50" s="88">
        <f t="shared" si="1"/>
        <v>0</v>
      </c>
    </row>
    <row r="51" spans="2:14" s="36" customFormat="1" ht="225" customHeight="1" thickBot="1" x14ac:dyDescent="1.1000000000000001">
      <c r="B51" s="42">
        <v>45</v>
      </c>
      <c r="C51" s="556"/>
      <c r="D51" s="492" t="s">
        <v>693</v>
      </c>
      <c r="E51" s="493"/>
      <c r="F51" s="493"/>
      <c r="G51" s="142" t="s">
        <v>97</v>
      </c>
      <c r="H51" s="45">
        <v>0.93400000000000005</v>
      </c>
      <c r="I51" s="72">
        <v>1</v>
      </c>
      <c r="J51" s="70">
        <v>1794</v>
      </c>
      <c r="K51" s="70">
        <v>1794</v>
      </c>
      <c r="L51" s="46">
        <v>0</v>
      </c>
      <c r="M51" s="40">
        <f t="shared" si="0"/>
        <v>1.68</v>
      </c>
      <c r="N51" s="88">
        <f t="shared" si="1"/>
        <v>1.7</v>
      </c>
    </row>
    <row r="52" spans="2:14" s="36" customFormat="1" ht="225" customHeight="1" thickBot="1" x14ac:dyDescent="1.1000000000000001">
      <c r="B52" s="42">
        <v>46</v>
      </c>
      <c r="C52" s="556"/>
      <c r="D52" s="492" t="s">
        <v>694</v>
      </c>
      <c r="E52" s="493"/>
      <c r="F52" s="493"/>
      <c r="G52" s="142" t="s">
        <v>97</v>
      </c>
      <c r="H52" s="45">
        <v>0.93400000000000005</v>
      </c>
      <c r="I52" s="72">
        <v>2</v>
      </c>
      <c r="J52" s="70">
        <v>3124</v>
      </c>
      <c r="K52" s="70">
        <v>2987</v>
      </c>
      <c r="L52" s="46">
        <v>0</v>
      </c>
      <c r="M52" s="40">
        <f t="shared" si="0"/>
        <v>2.7899999999999996</v>
      </c>
      <c r="N52" s="88">
        <f t="shared" si="1"/>
        <v>5.6</v>
      </c>
    </row>
    <row r="53" spans="2:14" s="36" customFormat="1" ht="225" customHeight="1" thickBot="1" x14ac:dyDescent="1.1000000000000001">
      <c r="B53" s="67">
        <v>47</v>
      </c>
      <c r="C53" s="564" t="s">
        <v>695</v>
      </c>
      <c r="D53" s="561" t="s">
        <v>127</v>
      </c>
      <c r="E53" s="561"/>
      <c r="F53" s="561"/>
      <c r="G53" s="142" t="s">
        <v>27</v>
      </c>
      <c r="H53" s="142">
        <v>1.8280000000000001</v>
      </c>
      <c r="I53" s="38">
        <v>0</v>
      </c>
      <c r="J53" s="144">
        <v>4744</v>
      </c>
      <c r="K53" s="144">
        <v>4744</v>
      </c>
      <c r="L53" s="46">
        <v>0</v>
      </c>
      <c r="M53" s="40">
        <f t="shared" si="0"/>
        <v>8.68</v>
      </c>
      <c r="N53" s="88">
        <f t="shared" si="1"/>
        <v>0</v>
      </c>
    </row>
    <row r="54" spans="2:14" s="36" customFormat="1" ht="225" customHeight="1" thickBot="1" x14ac:dyDescent="1.1000000000000001">
      <c r="B54" s="42">
        <v>48</v>
      </c>
      <c r="C54" s="564"/>
      <c r="D54" s="561" t="s">
        <v>696</v>
      </c>
      <c r="E54" s="561"/>
      <c r="F54" s="561"/>
      <c r="G54" s="142" t="s">
        <v>35</v>
      </c>
      <c r="H54" s="142">
        <v>0.94399999999999995</v>
      </c>
      <c r="I54" s="142">
        <v>1</v>
      </c>
      <c r="J54" s="144">
        <v>2408</v>
      </c>
      <c r="K54" s="144">
        <v>2245</v>
      </c>
      <c r="L54" s="46">
        <v>0</v>
      </c>
      <c r="M54" s="40">
        <f t="shared" si="0"/>
        <v>2.1199999999999997</v>
      </c>
      <c r="N54" s="88">
        <f t="shared" si="1"/>
        <v>2.1</v>
      </c>
    </row>
    <row r="55" spans="2:14" s="36" customFormat="1" ht="225" customHeight="1" thickBot="1" x14ac:dyDescent="1.1000000000000001">
      <c r="B55" s="42">
        <v>49</v>
      </c>
      <c r="C55" s="564"/>
      <c r="D55" s="561" t="s">
        <v>673</v>
      </c>
      <c r="E55" s="561"/>
      <c r="F55" s="561"/>
      <c r="G55" s="142" t="s">
        <v>35</v>
      </c>
      <c r="H55" s="142">
        <v>0.94399999999999995</v>
      </c>
      <c r="I55" s="142">
        <v>1</v>
      </c>
      <c r="J55" s="144">
        <v>2383</v>
      </c>
      <c r="K55" s="144">
        <v>2238</v>
      </c>
      <c r="L55" s="46">
        <v>0</v>
      </c>
      <c r="M55" s="40">
        <f t="shared" si="0"/>
        <v>2.1199999999999997</v>
      </c>
      <c r="N55" s="88">
        <f t="shared" si="1"/>
        <v>2.1</v>
      </c>
    </row>
    <row r="56" spans="2:14" s="36" customFormat="1" ht="225" customHeight="1" thickBot="1" x14ac:dyDescent="1.1000000000000001">
      <c r="B56" s="67">
        <v>50</v>
      </c>
      <c r="C56" s="564"/>
      <c r="D56" s="561" t="s">
        <v>674</v>
      </c>
      <c r="E56" s="561"/>
      <c r="F56" s="561"/>
      <c r="G56" s="142" t="s">
        <v>35</v>
      </c>
      <c r="H56" s="142">
        <v>0.94399999999999995</v>
      </c>
      <c r="I56" s="142">
        <v>1</v>
      </c>
      <c r="J56" s="144">
        <v>1510</v>
      </c>
      <c r="K56" s="144">
        <v>1510</v>
      </c>
      <c r="L56" s="46">
        <v>0</v>
      </c>
      <c r="M56" s="40">
        <f t="shared" si="0"/>
        <v>1.43</v>
      </c>
      <c r="N56" s="88">
        <f t="shared" si="1"/>
        <v>1.4</v>
      </c>
    </row>
    <row r="57" spans="2:14" s="36" customFormat="1" ht="225" customHeight="1" thickBot="1" x14ac:dyDescent="1.1000000000000001">
      <c r="B57" s="42">
        <v>51</v>
      </c>
      <c r="C57" s="564"/>
      <c r="D57" s="561" t="s">
        <v>676</v>
      </c>
      <c r="E57" s="561"/>
      <c r="F57" s="561"/>
      <c r="G57" s="142" t="s">
        <v>29</v>
      </c>
      <c r="H57" s="142">
        <v>1.284</v>
      </c>
      <c r="I57" s="38">
        <v>0</v>
      </c>
      <c r="J57" s="144">
        <v>1510</v>
      </c>
      <c r="K57" s="144">
        <v>1510</v>
      </c>
      <c r="L57" s="46">
        <v>0</v>
      </c>
      <c r="M57" s="40">
        <f t="shared" si="0"/>
        <v>1.94</v>
      </c>
      <c r="N57" s="88">
        <f t="shared" si="1"/>
        <v>0</v>
      </c>
    </row>
    <row r="58" spans="2:14" s="36" customFormat="1" ht="225" customHeight="1" thickBot="1" x14ac:dyDescent="1.1000000000000001">
      <c r="B58" s="42">
        <v>52</v>
      </c>
      <c r="C58" s="564" t="s">
        <v>697</v>
      </c>
      <c r="D58" s="561" t="s">
        <v>127</v>
      </c>
      <c r="E58" s="561"/>
      <c r="F58" s="561"/>
      <c r="G58" s="142" t="s">
        <v>27</v>
      </c>
      <c r="H58" s="142">
        <v>1.8280000000000001</v>
      </c>
      <c r="I58" s="38">
        <v>0</v>
      </c>
      <c r="J58" s="144">
        <v>5564</v>
      </c>
      <c r="K58" s="144">
        <v>5564</v>
      </c>
      <c r="L58" s="46">
        <v>0</v>
      </c>
      <c r="M58" s="40">
        <f t="shared" si="0"/>
        <v>10.18</v>
      </c>
      <c r="N58" s="88">
        <f t="shared" si="1"/>
        <v>0</v>
      </c>
    </row>
    <row r="59" spans="2:14" s="36" customFormat="1" ht="225" customHeight="1" thickBot="1" x14ac:dyDescent="1.1000000000000001">
      <c r="B59" s="67">
        <v>53</v>
      </c>
      <c r="C59" s="564"/>
      <c r="D59" s="561" t="s">
        <v>698</v>
      </c>
      <c r="E59" s="561"/>
      <c r="F59" s="561"/>
      <c r="G59" s="142" t="s">
        <v>35</v>
      </c>
      <c r="H59" s="142">
        <v>0.94399999999999995</v>
      </c>
      <c r="I59" s="142">
        <v>1</v>
      </c>
      <c r="J59" s="144">
        <v>2408</v>
      </c>
      <c r="K59" s="144">
        <v>2245</v>
      </c>
      <c r="L59" s="46">
        <v>0</v>
      </c>
      <c r="M59" s="40">
        <f t="shared" si="0"/>
        <v>2.1199999999999997</v>
      </c>
      <c r="N59" s="88">
        <f t="shared" si="1"/>
        <v>2.1</v>
      </c>
    </row>
    <row r="60" spans="2:14" s="36" customFormat="1" ht="225" customHeight="1" thickBot="1" x14ac:dyDescent="1.1000000000000001">
      <c r="B60" s="42">
        <v>54</v>
      </c>
      <c r="C60" s="564"/>
      <c r="D60" s="561" t="s">
        <v>699</v>
      </c>
      <c r="E60" s="561"/>
      <c r="F60" s="561"/>
      <c r="G60" s="142" t="s">
        <v>35</v>
      </c>
      <c r="H60" s="142">
        <v>0.94399999999999995</v>
      </c>
      <c r="I60" s="142">
        <v>1</v>
      </c>
      <c r="J60" s="144">
        <v>2383</v>
      </c>
      <c r="K60" s="144">
        <v>2238</v>
      </c>
      <c r="L60" s="46">
        <v>0</v>
      </c>
      <c r="M60" s="40">
        <f t="shared" si="0"/>
        <v>2.1199999999999997</v>
      </c>
      <c r="N60" s="88">
        <f t="shared" si="1"/>
        <v>2.1</v>
      </c>
    </row>
    <row r="61" spans="2:14" s="36" customFormat="1" ht="225" customHeight="1" thickBot="1" x14ac:dyDescent="1.1000000000000001">
      <c r="B61" s="42">
        <v>55</v>
      </c>
      <c r="C61" s="564"/>
      <c r="D61" s="561" t="s">
        <v>700</v>
      </c>
      <c r="E61" s="561"/>
      <c r="F61" s="561"/>
      <c r="G61" s="142" t="s">
        <v>35</v>
      </c>
      <c r="H61" s="142">
        <v>0.94399999999999995</v>
      </c>
      <c r="I61" s="142">
        <v>1</v>
      </c>
      <c r="J61" s="144">
        <v>1510</v>
      </c>
      <c r="K61" s="144">
        <v>1510</v>
      </c>
      <c r="L61" s="46">
        <v>0</v>
      </c>
      <c r="M61" s="40">
        <f t="shared" si="0"/>
        <v>1.43</v>
      </c>
      <c r="N61" s="88">
        <f t="shared" si="1"/>
        <v>1.4</v>
      </c>
    </row>
    <row r="62" spans="2:14" s="36" customFormat="1" ht="225" customHeight="1" thickBot="1" x14ac:dyDescent="1.1000000000000001">
      <c r="B62" s="67">
        <v>56</v>
      </c>
      <c r="C62" s="564"/>
      <c r="D62" s="561" t="s">
        <v>701</v>
      </c>
      <c r="E62" s="561"/>
      <c r="F62" s="561"/>
      <c r="G62" s="142" t="s">
        <v>29</v>
      </c>
      <c r="H62" s="142">
        <v>1.284</v>
      </c>
      <c r="I62" s="38">
        <v>0</v>
      </c>
      <c r="J62" s="144">
        <v>1510</v>
      </c>
      <c r="K62" s="144">
        <v>1510</v>
      </c>
      <c r="L62" s="46">
        <v>0</v>
      </c>
      <c r="M62" s="40">
        <f t="shared" si="0"/>
        <v>1.94</v>
      </c>
      <c r="N62" s="88">
        <f t="shared" si="1"/>
        <v>0</v>
      </c>
    </row>
    <row r="63" spans="2:14" s="36" customFormat="1" ht="225" customHeight="1" thickBot="1" x14ac:dyDescent="1.1000000000000001">
      <c r="B63" s="42">
        <v>57</v>
      </c>
      <c r="C63" s="555" t="s">
        <v>702</v>
      </c>
      <c r="D63" s="492" t="s">
        <v>191</v>
      </c>
      <c r="E63" s="493"/>
      <c r="F63" s="493"/>
      <c r="G63" s="142" t="s">
        <v>100</v>
      </c>
      <c r="H63" s="45">
        <v>2.19</v>
      </c>
      <c r="I63" s="38">
        <v>0</v>
      </c>
      <c r="J63" s="70">
        <v>5486</v>
      </c>
      <c r="K63" s="70">
        <v>5486</v>
      </c>
      <c r="L63" s="46">
        <v>0</v>
      </c>
      <c r="M63" s="40">
        <f t="shared" si="0"/>
        <v>12.02</v>
      </c>
      <c r="N63" s="88">
        <f t="shared" si="1"/>
        <v>0</v>
      </c>
    </row>
    <row r="64" spans="2:14" s="36" customFormat="1" ht="225" customHeight="1" thickBot="1" x14ac:dyDescent="1.1000000000000001">
      <c r="B64" s="42">
        <v>58</v>
      </c>
      <c r="C64" s="556"/>
      <c r="D64" s="492" t="s">
        <v>703</v>
      </c>
      <c r="E64" s="493"/>
      <c r="F64" s="493"/>
      <c r="G64" s="142" t="s">
        <v>29</v>
      </c>
      <c r="H64" s="45">
        <v>1.284</v>
      </c>
      <c r="I64" s="38">
        <v>0</v>
      </c>
      <c r="J64" s="70">
        <v>1814</v>
      </c>
      <c r="K64" s="70">
        <v>1814</v>
      </c>
      <c r="L64" s="46">
        <v>0</v>
      </c>
      <c r="M64" s="40">
        <f t="shared" si="0"/>
        <v>2.3299999999999996</v>
      </c>
      <c r="N64" s="88">
        <f t="shared" si="1"/>
        <v>0</v>
      </c>
    </row>
    <row r="65" spans="2:14" s="36" customFormat="1" ht="225" customHeight="1" thickBot="1" x14ac:dyDescent="1.1000000000000001">
      <c r="B65" s="67">
        <v>59</v>
      </c>
      <c r="C65" s="556"/>
      <c r="D65" s="492" t="s">
        <v>704</v>
      </c>
      <c r="E65" s="493"/>
      <c r="F65" s="493"/>
      <c r="G65" s="142" t="s">
        <v>97</v>
      </c>
      <c r="H65" s="45">
        <v>0.93400000000000005</v>
      </c>
      <c r="I65" s="72">
        <v>1</v>
      </c>
      <c r="J65" s="70">
        <v>1794</v>
      </c>
      <c r="K65" s="70">
        <v>1794</v>
      </c>
      <c r="L65" s="46">
        <v>0</v>
      </c>
      <c r="M65" s="40">
        <f t="shared" si="0"/>
        <v>1.68</v>
      </c>
      <c r="N65" s="88">
        <f t="shared" si="1"/>
        <v>1.7</v>
      </c>
    </row>
    <row r="66" spans="2:14" s="36" customFormat="1" ht="225" customHeight="1" thickBot="1" x14ac:dyDescent="1.1000000000000001">
      <c r="B66" s="42">
        <v>60</v>
      </c>
      <c r="C66" s="556"/>
      <c r="D66" s="492" t="s">
        <v>705</v>
      </c>
      <c r="E66" s="493"/>
      <c r="F66" s="493"/>
      <c r="G66" s="142" t="s">
        <v>97</v>
      </c>
      <c r="H66" s="45">
        <v>0.93400000000000005</v>
      </c>
      <c r="I66" s="72">
        <v>2</v>
      </c>
      <c r="J66" s="70">
        <v>3124</v>
      </c>
      <c r="K66" s="70">
        <v>2987</v>
      </c>
      <c r="L66" s="46">
        <v>0</v>
      </c>
      <c r="M66" s="40">
        <f t="shared" si="0"/>
        <v>2.7899999999999996</v>
      </c>
      <c r="N66" s="88">
        <f t="shared" si="1"/>
        <v>5.6</v>
      </c>
    </row>
    <row r="67" spans="2:14" s="36" customFormat="1" ht="225" customHeight="1" thickBot="1" x14ac:dyDescent="1.1000000000000001">
      <c r="B67" s="42">
        <v>61</v>
      </c>
      <c r="C67" s="555" t="s">
        <v>706</v>
      </c>
      <c r="D67" s="492" t="s">
        <v>191</v>
      </c>
      <c r="E67" s="493"/>
      <c r="F67" s="493"/>
      <c r="G67" s="142" t="s">
        <v>100</v>
      </c>
      <c r="H67" s="45">
        <v>2.19</v>
      </c>
      <c r="I67" s="38">
        <v>0</v>
      </c>
      <c r="J67" s="70">
        <v>5486</v>
      </c>
      <c r="K67" s="70">
        <v>5486</v>
      </c>
      <c r="L67" s="46">
        <v>0</v>
      </c>
      <c r="M67" s="40">
        <f t="shared" si="0"/>
        <v>12.02</v>
      </c>
      <c r="N67" s="88">
        <f t="shared" si="1"/>
        <v>0</v>
      </c>
    </row>
    <row r="68" spans="2:14" s="36" customFormat="1" ht="225" customHeight="1" thickBot="1" x14ac:dyDescent="1.1000000000000001">
      <c r="B68" s="67">
        <v>62</v>
      </c>
      <c r="C68" s="556"/>
      <c r="D68" s="492" t="s">
        <v>703</v>
      </c>
      <c r="E68" s="493"/>
      <c r="F68" s="493"/>
      <c r="G68" s="142" t="s">
        <v>29</v>
      </c>
      <c r="H68" s="45">
        <v>1.284</v>
      </c>
      <c r="I68" s="38">
        <v>0</v>
      </c>
      <c r="J68" s="70">
        <v>1814</v>
      </c>
      <c r="K68" s="70">
        <v>1814</v>
      </c>
      <c r="L68" s="46">
        <v>0</v>
      </c>
      <c r="M68" s="40">
        <f t="shared" si="0"/>
        <v>2.3299999999999996</v>
      </c>
      <c r="N68" s="88">
        <f t="shared" si="1"/>
        <v>0</v>
      </c>
    </row>
    <row r="69" spans="2:14" s="36" customFormat="1" ht="225" customHeight="1" thickBot="1" x14ac:dyDescent="1.1000000000000001">
      <c r="B69" s="42">
        <v>63</v>
      </c>
      <c r="C69" s="556"/>
      <c r="D69" s="492" t="s">
        <v>707</v>
      </c>
      <c r="E69" s="493"/>
      <c r="F69" s="493"/>
      <c r="G69" s="142" t="s">
        <v>97</v>
      </c>
      <c r="H69" s="45">
        <v>0.93400000000000005</v>
      </c>
      <c r="I69" s="72">
        <v>1</v>
      </c>
      <c r="J69" s="70">
        <v>1794</v>
      </c>
      <c r="K69" s="70">
        <v>1794</v>
      </c>
      <c r="L69" s="46">
        <v>0</v>
      </c>
      <c r="M69" s="40">
        <f t="shared" si="0"/>
        <v>1.68</v>
      </c>
      <c r="N69" s="88">
        <f t="shared" si="1"/>
        <v>1.7</v>
      </c>
    </row>
    <row r="70" spans="2:14" s="36" customFormat="1" ht="225" customHeight="1" thickBot="1" x14ac:dyDescent="1.1000000000000001">
      <c r="B70" s="42">
        <v>64</v>
      </c>
      <c r="C70" s="556"/>
      <c r="D70" s="492" t="s">
        <v>708</v>
      </c>
      <c r="E70" s="493"/>
      <c r="F70" s="493"/>
      <c r="G70" s="142" t="s">
        <v>97</v>
      </c>
      <c r="H70" s="45">
        <v>0.93400000000000005</v>
      </c>
      <c r="I70" s="72">
        <v>2</v>
      </c>
      <c r="J70" s="70">
        <v>3124</v>
      </c>
      <c r="K70" s="70">
        <v>2987</v>
      </c>
      <c r="L70" s="46">
        <v>0</v>
      </c>
      <c r="M70" s="40">
        <f t="shared" si="0"/>
        <v>2.7899999999999996</v>
      </c>
      <c r="N70" s="88">
        <f t="shared" si="1"/>
        <v>5.6</v>
      </c>
    </row>
    <row r="71" spans="2:14" s="36" customFormat="1" ht="225" customHeight="1" thickBot="1" x14ac:dyDescent="1.1000000000000001">
      <c r="B71" s="67">
        <v>65</v>
      </c>
      <c r="C71" s="564" t="s">
        <v>709</v>
      </c>
      <c r="D71" s="561" t="s">
        <v>127</v>
      </c>
      <c r="E71" s="561"/>
      <c r="F71" s="561"/>
      <c r="G71" s="142" t="s">
        <v>27</v>
      </c>
      <c r="H71" s="142">
        <v>1.8280000000000001</v>
      </c>
      <c r="I71" s="38">
        <v>0</v>
      </c>
      <c r="J71" s="144">
        <v>6000</v>
      </c>
      <c r="K71" s="144">
        <v>6000</v>
      </c>
      <c r="L71" s="46">
        <v>0</v>
      </c>
      <c r="M71" s="40">
        <f t="shared" ref="M71:M98" si="2">ROUNDUP(H71*K71/1000,2)</f>
        <v>10.97</v>
      </c>
      <c r="N71" s="88">
        <f t="shared" ref="N71:N98" si="3">ROUND(M71*I71-I71*L71,1)</f>
        <v>0</v>
      </c>
    </row>
    <row r="72" spans="2:14" s="36" customFormat="1" ht="225" customHeight="1" thickBot="1" x14ac:dyDescent="1.1000000000000001">
      <c r="B72" s="42">
        <v>66</v>
      </c>
      <c r="C72" s="564"/>
      <c r="D72" s="561" t="s">
        <v>699</v>
      </c>
      <c r="E72" s="561"/>
      <c r="F72" s="561"/>
      <c r="G72" s="142" t="s">
        <v>35</v>
      </c>
      <c r="H72" s="142">
        <v>0.94399999999999995</v>
      </c>
      <c r="I72" s="142">
        <v>2</v>
      </c>
      <c r="J72" s="144">
        <v>2383</v>
      </c>
      <c r="K72" s="144">
        <v>2238</v>
      </c>
      <c r="L72" s="46">
        <v>0</v>
      </c>
      <c r="M72" s="40">
        <f t="shared" si="2"/>
        <v>2.1199999999999997</v>
      </c>
      <c r="N72" s="88">
        <f t="shared" si="3"/>
        <v>4.2</v>
      </c>
    </row>
    <row r="73" spans="2:14" s="36" customFormat="1" ht="225" customHeight="1" thickBot="1" x14ac:dyDescent="1.1000000000000001">
      <c r="B73" s="42">
        <v>67</v>
      </c>
      <c r="C73" s="564"/>
      <c r="D73" s="561" t="s">
        <v>700</v>
      </c>
      <c r="E73" s="561"/>
      <c r="F73" s="561"/>
      <c r="G73" s="142" t="s">
        <v>35</v>
      </c>
      <c r="H73" s="142">
        <v>0.94399999999999995</v>
      </c>
      <c r="I73" s="142">
        <v>2</v>
      </c>
      <c r="J73" s="144">
        <v>1510</v>
      </c>
      <c r="K73" s="144">
        <v>1510</v>
      </c>
      <c r="L73" s="46">
        <v>0</v>
      </c>
      <c r="M73" s="40">
        <f t="shared" si="2"/>
        <v>1.43</v>
      </c>
      <c r="N73" s="88">
        <f t="shared" si="3"/>
        <v>2.9</v>
      </c>
    </row>
    <row r="74" spans="2:14" s="36" customFormat="1" ht="225" customHeight="1" thickBot="1" x14ac:dyDescent="1.1000000000000001">
      <c r="B74" s="67">
        <v>68</v>
      </c>
      <c r="C74" s="564"/>
      <c r="D74" s="561" t="s">
        <v>701</v>
      </c>
      <c r="E74" s="561"/>
      <c r="F74" s="561"/>
      <c r="G74" s="142" t="s">
        <v>29</v>
      </c>
      <c r="H74" s="142">
        <v>1.284</v>
      </c>
      <c r="I74" s="38">
        <v>0</v>
      </c>
      <c r="J74" s="144">
        <v>1510</v>
      </c>
      <c r="K74" s="144">
        <v>1510</v>
      </c>
      <c r="L74" s="46">
        <v>0</v>
      </c>
      <c r="M74" s="40">
        <f t="shared" si="2"/>
        <v>1.94</v>
      </c>
      <c r="N74" s="88">
        <f t="shared" si="3"/>
        <v>0</v>
      </c>
    </row>
    <row r="75" spans="2:14" s="36" customFormat="1" ht="225" customHeight="1" thickBot="1" x14ac:dyDescent="1.1000000000000001">
      <c r="B75" s="42">
        <v>69</v>
      </c>
      <c r="C75" s="564" t="s">
        <v>710</v>
      </c>
      <c r="D75" s="561" t="s">
        <v>127</v>
      </c>
      <c r="E75" s="561"/>
      <c r="F75" s="561"/>
      <c r="G75" s="142" t="s">
        <v>27</v>
      </c>
      <c r="H75" s="142">
        <v>1.8280000000000001</v>
      </c>
      <c r="I75" s="38">
        <v>0</v>
      </c>
      <c r="J75" s="144">
        <v>5180</v>
      </c>
      <c r="K75" s="144">
        <v>5180</v>
      </c>
      <c r="L75" s="46">
        <v>0</v>
      </c>
      <c r="M75" s="40">
        <f t="shared" si="2"/>
        <v>9.4700000000000006</v>
      </c>
      <c r="N75" s="88">
        <f t="shared" si="3"/>
        <v>0</v>
      </c>
    </row>
    <row r="76" spans="2:14" s="36" customFormat="1" ht="225" customHeight="1" thickBot="1" x14ac:dyDescent="1.1000000000000001">
      <c r="B76" s="42">
        <v>70</v>
      </c>
      <c r="C76" s="564"/>
      <c r="D76" s="561" t="s">
        <v>698</v>
      </c>
      <c r="E76" s="561"/>
      <c r="F76" s="561"/>
      <c r="G76" s="142" t="s">
        <v>35</v>
      </c>
      <c r="H76" s="142">
        <v>0.94399999999999995</v>
      </c>
      <c r="I76" s="142">
        <v>1</v>
      </c>
      <c r="J76" s="144">
        <v>2408</v>
      </c>
      <c r="K76" s="144">
        <v>2245</v>
      </c>
      <c r="L76" s="46">
        <v>0</v>
      </c>
      <c r="M76" s="40">
        <f t="shared" si="2"/>
        <v>2.1199999999999997</v>
      </c>
      <c r="N76" s="88">
        <f t="shared" si="3"/>
        <v>2.1</v>
      </c>
    </row>
    <row r="77" spans="2:14" s="36" customFormat="1" ht="225" customHeight="1" thickBot="1" x14ac:dyDescent="1.1000000000000001">
      <c r="B77" s="67">
        <v>71</v>
      </c>
      <c r="C77" s="564"/>
      <c r="D77" s="561" t="s">
        <v>699</v>
      </c>
      <c r="E77" s="561"/>
      <c r="F77" s="561"/>
      <c r="G77" s="142" t="s">
        <v>35</v>
      </c>
      <c r="H77" s="142">
        <v>0.94399999999999995</v>
      </c>
      <c r="I77" s="142">
        <v>1</v>
      </c>
      <c r="J77" s="144">
        <v>2383</v>
      </c>
      <c r="K77" s="144">
        <v>2238</v>
      </c>
      <c r="L77" s="46">
        <v>0</v>
      </c>
      <c r="M77" s="40">
        <f t="shared" si="2"/>
        <v>2.1199999999999997</v>
      </c>
      <c r="N77" s="88">
        <f t="shared" si="3"/>
        <v>2.1</v>
      </c>
    </row>
    <row r="78" spans="2:14" s="36" customFormat="1" ht="225" customHeight="1" thickBot="1" x14ac:dyDescent="1.1000000000000001">
      <c r="B78" s="42">
        <v>72</v>
      </c>
      <c r="C78" s="564"/>
      <c r="D78" s="561" t="s">
        <v>700</v>
      </c>
      <c r="E78" s="561"/>
      <c r="F78" s="561"/>
      <c r="G78" s="142" t="s">
        <v>35</v>
      </c>
      <c r="H78" s="142">
        <v>0.94399999999999995</v>
      </c>
      <c r="I78" s="142">
        <v>1</v>
      </c>
      <c r="J78" s="144">
        <v>1510</v>
      </c>
      <c r="K78" s="144">
        <v>1510</v>
      </c>
      <c r="L78" s="46">
        <v>0</v>
      </c>
      <c r="M78" s="40">
        <f t="shared" si="2"/>
        <v>1.43</v>
      </c>
      <c r="N78" s="88">
        <f t="shared" si="3"/>
        <v>1.4</v>
      </c>
    </row>
    <row r="79" spans="2:14" s="36" customFormat="1" ht="225" customHeight="1" thickBot="1" x14ac:dyDescent="1.1000000000000001">
      <c r="B79" s="42">
        <v>73</v>
      </c>
      <c r="C79" s="564"/>
      <c r="D79" s="561" t="s">
        <v>701</v>
      </c>
      <c r="E79" s="561"/>
      <c r="F79" s="561"/>
      <c r="G79" s="142" t="s">
        <v>29</v>
      </c>
      <c r="H79" s="142">
        <v>1.284</v>
      </c>
      <c r="I79" s="38">
        <v>0</v>
      </c>
      <c r="J79" s="144">
        <v>1510</v>
      </c>
      <c r="K79" s="144">
        <v>1510</v>
      </c>
      <c r="L79" s="46">
        <v>0</v>
      </c>
      <c r="M79" s="40">
        <f t="shared" si="2"/>
        <v>1.94</v>
      </c>
      <c r="N79" s="88">
        <f t="shared" si="3"/>
        <v>0</v>
      </c>
    </row>
    <row r="80" spans="2:14" s="36" customFormat="1" ht="225" customHeight="1" thickBot="1" x14ac:dyDescent="1.1000000000000001">
      <c r="B80" s="67">
        <v>74</v>
      </c>
      <c r="C80" s="564" t="s">
        <v>711</v>
      </c>
      <c r="D80" s="561" t="s">
        <v>127</v>
      </c>
      <c r="E80" s="561"/>
      <c r="F80" s="561"/>
      <c r="G80" s="142" t="s">
        <v>27</v>
      </c>
      <c r="H80" s="142">
        <v>1.8280000000000001</v>
      </c>
      <c r="I80" s="38">
        <v>0</v>
      </c>
      <c r="J80" s="144">
        <v>6000</v>
      </c>
      <c r="K80" s="144">
        <v>6000</v>
      </c>
      <c r="L80" s="46">
        <v>0</v>
      </c>
      <c r="M80" s="40">
        <f t="shared" si="2"/>
        <v>10.97</v>
      </c>
      <c r="N80" s="88">
        <f t="shared" si="3"/>
        <v>0</v>
      </c>
    </row>
    <row r="81" spans="1:14" s="36" customFormat="1" ht="225" customHeight="1" thickBot="1" x14ac:dyDescent="1.1000000000000001">
      <c r="B81" s="42">
        <v>75</v>
      </c>
      <c r="C81" s="564"/>
      <c r="D81" s="561" t="s">
        <v>699</v>
      </c>
      <c r="E81" s="561"/>
      <c r="F81" s="561"/>
      <c r="G81" s="142" t="s">
        <v>35</v>
      </c>
      <c r="H81" s="142">
        <v>0.94399999999999995</v>
      </c>
      <c r="I81" s="142">
        <v>2</v>
      </c>
      <c r="J81" s="144">
        <v>2383</v>
      </c>
      <c r="K81" s="144">
        <v>2238</v>
      </c>
      <c r="L81" s="46">
        <v>0</v>
      </c>
      <c r="M81" s="40">
        <f t="shared" si="2"/>
        <v>2.1199999999999997</v>
      </c>
      <c r="N81" s="88">
        <f t="shared" si="3"/>
        <v>4.2</v>
      </c>
    </row>
    <row r="82" spans="1:14" s="36" customFormat="1" ht="225" customHeight="1" thickBot="1" x14ac:dyDescent="1.1000000000000001">
      <c r="B82" s="42">
        <v>76</v>
      </c>
      <c r="C82" s="564"/>
      <c r="D82" s="561" t="s">
        <v>700</v>
      </c>
      <c r="E82" s="561"/>
      <c r="F82" s="561"/>
      <c r="G82" s="142" t="s">
        <v>35</v>
      </c>
      <c r="H82" s="142">
        <v>0.94399999999999995</v>
      </c>
      <c r="I82" s="142">
        <v>2</v>
      </c>
      <c r="J82" s="144">
        <v>1510</v>
      </c>
      <c r="K82" s="144">
        <v>1510</v>
      </c>
      <c r="L82" s="46">
        <v>0</v>
      </c>
      <c r="M82" s="40">
        <f t="shared" si="2"/>
        <v>1.43</v>
      </c>
      <c r="N82" s="88">
        <f t="shared" si="3"/>
        <v>2.9</v>
      </c>
    </row>
    <row r="83" spans="1:14" s="36" customFormat="1" ht="225" customHeight="1" thickBot="1" x14ac:dyDescent="1.1000000000000001">
      <c r="B83" s="67">
        <v>77</v>
      </c>
      <c r="C83" s="564"/>
      <c r="D83" s="561" t="s">
        <v>701</v>
      </c>
      <c r="E83" s="561"/>
      <c r="F83" s="561"/>
      <c r="G83" s="142" t="s">
        <v>29</v>
      </c>
      <c r="H83" s="142">
        <v>1.284</v>
      </c>
      <c r="I83" s="38">
        <v>0</v>
      </c>
      <c r="J83" s="144">
        <v>1510</v>
      </c>
      <c r="K83" s="144">
        <v>1510</v>
      </c>
      <c r="L83" s="46">
        <v>0</v>
      </c>
      <c r="M83" s="40">
        <f t="shared" si="2"/>
        <v>1.94</v>
      </c>
      <c r="N83" s="88">
        <f t="shared" si="3"/>
        <v>0</v>
      </c>
    </row>
    <row r="84" spans="1:14" s="36" customFormat="1" ht="225" customHeight="1" thickBot="1" x14ac:dyDescent="1.1000000000000001">
      <c r="B84" s="42">
        <v>78</v>
      </c>
      <c r="C84" s="564" t="s">
        <v>712</v>
      </c>
      <c r="D84" s="561" t="s">
        <v>127</v>
      </c>
      <c r="E84" s="561"/>
      <c r="F84" s="561"/>
      <c r="G84" s="142" t="s">
        <v>27</v>
      </c>
      <c r="H84" s="142">
        <v>1.8280000000000001</v>
      </c>
      <c r="I84" s="38">
        <v>0</v>
      </c>
      <c r="J84" s="144">
        <v>6000</v>
      </c>
      <c r="K84" s="144">
        <v>6000</v>
      </c>
      <c r="L84" s="46">
        <v>0</v>
      </c>
      <c r="M84" s="40">
        <f t="shared" si="2"/>
        <v>10.97</v>
      </c>
      <c r="N84" s="88">
        <f t="shared" si="3"/>
        <v>0</v>
      </c>
    </row>
    <row r="85" spans="1:14" s="36" customFormat="1" ht="225" customHeight="1" thickBot="1" x14ac:dyDescent="1.1000000000000001">
      <c r="B85" s="42">
        <v>79</v>
      </c>
      <c r="C85" s="564"/>
      <c r="D85" s="561" t="s">
        <v>699</v>
      </c>
      <c r="E85" s="561"/>
      <c r="F85" s="561"/>
      <c r="G85" s="142" t="s">
        <v>35</v>
      </c>
      <c r="H85" s="142">
        <v>0.94399999999999995</v>
      </c>
      <c r="I85" s="142">
        <v>2</v>
      </c>
      <c r="J85" s="144">
        <v>2383</v>
      </c>
      <c r="K85" s="144">
        <v>2238</v>
      </c>
      <c r="L85" s="46">
        <v>0</v>
      </c>
      <c r="M85" s="40">
        <f t="shared" si="2"/>
        <v>2.1199999999999997</v>
      </c>
      <c r="N85" s="88">
        <f t="shared" si="3"/>
        <v>4.2</v>
      </c>
    </row>
    <row r="86" spans="1:14" s="36" customFormat="1" ht="225" customHeight="1" thickBot="1" x14ac:dyDescent="1.1000000000000001">
      <c r="B86" s="67">
        <v>80</v>
      </c>
      <c r="C86" s="564"/>
      <c r="D86" s="561" t="s">
        <v>700</v>
      </c>
      <c r="E86" s="561"/>
      <c r="F86" s="561"/>
      <c r="G86" s="142" t="s">
        <v>35</v>
      </c>
      <c r="H86" s="142">
        <v>0.94399999999999995</v>
      </c>
      <c r="I86" s="142">
        <v>2</v>
      </c>
      <c r="J86" s="144">
        <v>1510</v>
      </c>
      <c r="K86" s="144">
        <v>1510</v>
      </c>
      <c r="L86" s="46">
        <v>0</v>
      </c>
      <c r="M86" s="40">
        <f t="shared" si="2"/>
        <v>1.43</v>
      </c>
      <c r="N86" s="88">
        <f t="shared" si="3"/>
        <v>2.9</v>
      </c>
    </row>
    <row r="87" spans="1:14" s="36" customFormat="1" ht="225" customHeight="1" thickBot="1" x14ac:dyDescent="1.1000000000000001">
      <c r="B87" s="42">
        <v>81</v>
      </c>
      <c r="C87" s="564"/>
      <c r="D87" s="561" t="s">
        <v>701</v>
      </c>
      <c r="E87" s="561"/>
      <c r="F87" s="561"/>
      <c r="G87" s="142" t="s">
        <v>29</v>
      </c>
      <c r="H87" s="142">
        <v>1.284</v>
      </c>
      <c r="I87" s="38">
        <v>0</v>
      </c>
      <c r="J87" s="144">
        <v>1510</v>
      </c>
      <c r="K87" s="144">
        <v>1510</v>
      </c>
      <c r="L87" s="46">
        <v>0</v>
      </c>
      <c r="M87" s="40">
        <f t="shared" si="2"/>
        <v>1.94</v>
      </c>
      <c r="N87" s="88">
        <f t="shared" si="3"/>
        <v>0</v>
      </c>
    </row>
    <row r="88" spans="1:14" s="36" customFormat="1" ht="225" customHeight="1" thickBot="1" x14ac:dyDescent="1.1000000000000001">
      <c r="B88" s="42">
        <v>82</v>
      </c>
      <c r="C88" s="555" t="s">
        <v>713</v>
      </c>
      <c r="D88" s="492" t="s">
        <v>191</v>
      </c>
      <c r="E88" s="493"/>
      <c r="F88" s="493"/>
      <c r="G88" s="142" t="s">
        <v>100</v>
      </c>
      <c r="H88" s="45">
        <v>2.19</v>
      </c>
      <c r="I88" s="38">
        <v>0</v>
      </c>
      <c r="J88" s="70">
        <v>5486</v>
      </c>
      <c r="K88" s="70">
        <v>5486</v>
      </c>
      <c r="L88" s="46">
        <v>0</v>
      </c>
      <c r="M88" s="40">
        <f t="shared" si="2"/>
        <v>12.02</v>
      </c>
      <c r="N88" s="88">
        <f t="shared" si="3"/>
        <v>0</v>
      </c>
    </row>
    <row r="89" spans="1:14" s="36" customFormat="1" ht="225" customHeight="1" thickBot="1" x14ac:dyDescent="1.1000000000000001">
      <c r="B89" s="67">
        <v>83</v>
      </c>
      <c r="C89" s="556"/>
      <c r="D89" s="492" t="s">
        <v>551</v>
      </c>
      <c r="E89" s="493"/>
      <c r="F89" s="493"/>
      <c r="G89" s="142" t="s">
        <v>29</v>
      </c>
      <c r="H89" s="45">
        <v>1.284</v>
      </c>
      <c r="I89" s="38">
        <v>0</v>
      </c>
      <c r="J89" s="70">
        <v>1814</v>
      </c>
      <c r="K89" s="70">
        <v>1814</v>
      </c>
      <c r="L89" s="46">
        <v>0</v>
      </c>
      <c r="M89" s="40">
        <f t="shared" si="2"/>
        <v>2.3299999999999996</v>
      </c>
      <c r="N89" s="88">
        <f t="shared" si="3"/>
        <v>0</v>
      </c>
    </row>
    <row r="90" spans="1:14" s="36" customFormat="1" ht="225" customHeight="1" thickBot="1" x14ac:dyDescent="1.1000000000000001">
      <c r="B90" s="42">
        <v>84</v>
      </c>
      <c r="C90" s="556"/>
      <c r="D90" s="492" t="s">
        <v>714</v>
      </c>
      <c r="E90" s="493"/>
      <c r="F90" s="493"/>
      <c r="G90" s="142" t="s">
        <v>97</v>
      </c>
      <c r="H90" s="45">
        <v>0.93400000000000005</v>
      </c>
      <c r="I90" s="72">
        <v>1</v>
      </c>
      <c r="J90" s="70">
        <v>1794</v>
      </c>
      <c r="K90" s="70">
        <v>1794</v>
      </c>
      <c r="L90" s="46">
        <v>0</v>
      </c>
      <c r="M90" s="40">
        <f t="shared" si="2"/>
        <v>1.68</v>
      </c>
      <c r="N90" s="88">
        <f t="shared" si="3"/>
        <v>1.7</v>
      </c>
    </row>
    <row r="91" spans="1:14" s="36" customFormat="1" ht="225" customHeight="1" thickBot="1" x14ac:dyDescent="1.1000000000000001">
      <c r="B91" s="42">
        <v>85</v>
      </c>
      <c r="C91" s="556"/>
      <c r="D91" s="492" t="s">
        <v>715</v>
      </c>
      <c r="E91" s="493"/>
      <c r="F91" s="493"/>
      <c r="G91" s="142" t="s">
        <v>97</v>
      </c>
      <c r="H91" s="45">
        <v>0.93400000000000005</v>
      </c>
      <c r="I91" s="72">
        <v>2</v>
      </c>
      <c r="J91" s="70">
        <v>3124</v>
      </c>
      <c r="K91" s="70">
        <v>2987</v>
      </c>
      <c r="L91" s="46">
        <v>0</v>
      </c>
      <c r="M91" s="40">
        <f t="shared" si="2"/>
        <v>2.7899999999999996</v>
      </c>
      <c r="N91" s="88">
        <f t="shared" si="3"/>
        <v>5.6</v>
      </c>
    </row>
    <row r="92" spans="1:14" s="36" customFormat="1" ht="225" customHeight="1" thickBot="1" x14ac:dyDescent="1.1000000000000001">
      <c r="B92" s="67">
        <v>86</v>
      </c>
      <c r="C92" s="492" t="s">
        <v>716</v>
      </c>
      <c r="D92" s="493"/>
      <c r="E92" s="493"/>
      <c r="F92" s="494"/>
      <c r="G92" s="142" t="s">
        <v>35</v>
      </c>
      <c r="H92" s="45">
        <v>0.94399999999999995</v>
      </c>
      <c r="I92" s="72">
        <v>1</v>
      </c>
      <c r="J92" s="70">
        <v>2004</v>
      </c>
      <c r="K92" s="70">
        <v>1914</v>
      </c>
      <c r="L92" s="46">
        <v>0</v>
      </c>
      <c r="M92" s="40">
        <f t="shared" si="2"/>
        <v>1.81</v>
      </c>
      <c r="N92" s="88">
        <f t="shared" si="3"/>
        <v>1.8</v>
      </c>
    </row>
    <row r="93" spans="1:14" s="96" customFormat="1" ht="225" customHeight="1" thickBot="1" x14ac:dyDescent="1.3">
      <c r="A93" s="36"/>
      <c r="B93" s="42">
        <v>87</v>
      </c>
      <c r="C93" s="488" t="s">
        <v>717</v>
      </c>
      <c r="D93" s="489"/>
      <c r="E93" s="489"/>
      <c r="F93" s="490"/>
      <c r="G93" s="145" t="s">
        <v>76</v>
      </c>
      <c r="H93" s="102">
        <v>1.22</v>
      </c>
      <c r="I93" s="106">
        <v>1</v>
      </c>
      <c r="J93" s="100">
        <v>5118</v>
      </c>
      <c r="K93" s="100">
        <v>5118</v>
      </c>
      <c r="L93" s="46">
        <v>0</v>
      </c>
      <c r="M93" s="40">
        <f t="shared" si="2"/>
        <v>6.25</v>
      </c>
      <c r="N93" s="88">
        <f t="shared" si="3"/>
        <v>6.3</v>
      </c>
    </row>
    <row r="94" spans="1:14" s="36" customFormat="1" ht="225" customHeight="1" thickBot="1" x14ac:dyDescent="1.1000000000000001">
      <c r="B94" s="42">
        <v>88</v>
      </c>
      <c r="C94" s="492" t="s">
        <v>718</v>
      </c>
      <c r="D94" s="493"/>
      <c r="E94" s="493"/>
      <c r="F94" s="494"/>
      <c r="G94" s="142" t="s">
        <v>29</v>
      </c>
      <c r="H94" s="45">
        <v>1.284</v>
      </c>
      <c r="I94" s="38">
        <v>0</v>
      </c>
      <c r="J94" s="70">
        <v>2004</v>
      </c>
      <c r="K94" s="70">
        <v>1899</v>
      </c>
      <c r="L94" s="46">
        <v>0</v>
      </c>
      <c r="M94" s="40">
        <f t="shared" si="2"/>
        <v>2.44</v>
      </c>
      <c r="N94" s="88">
        <f t="shared" si="3"/>
        <v>0</v>
      </c>
    </row>
    <row r="95" spans="1:14" s="36" customFormat="1" ht="225" customHeight="1" thickBot="1" x14ac:dyDescent="1.1000000000000001">
      <c r="B95" s="42">
        <v>89</v>
      </c>
      <c r="C95" s="492" t="s">
        <v>719</v>
      </c>
      <c r="D95" s="493"/>
      <c r="E95" s="493"/>
      <c r="F95" s="494"/>
      <c r="G95" s="142" t="s">
        <v>29</v>
      </c>
      <c r="H95" s="45">
        <v>1.284</v>
      </c>
      <c r="I95" s="38">
        <v>0</v>
      </c>
      <c r="J95" s="70">
        <v>2518</v>
      </c>
      <c r="K95" s="70">
        <v>2319</v>
      </c>
      <c r="L95" s="46">
        <v>0</v>
      </c>
      <c r="M95" s="40">
        <f t="shared" si="2"/>
        <v>2.98</v>
      </c>
      <c r="N95" s="88">
        <f t="shared" si="3"/>
        <v>0</v>
      </c>
    </row>
    <row r="96" spans="1:14" s="36" customFormat="1" ht="225" customHeight="1" thickBot="1" x14ac:dyDescent="1.1000000000000001">
      <c r="B96" s="42">
        <v>90</v>
      </c>
      <c r="C96" s="492" t="s">
        <v>720</v>
      </c>
      <c r="D96" s="493"/>
      <c r="E96" s="493"/>
      <c r="F96" s="494"/>
      <c r="G96" s="142" t="s">
        <v>97</v>
      </c>
      <c r="H96" s="45">
        <v>0.93400000000000005</v>
      </c>
      <c r="I96" s="72">
        <v>1</v>
      </c>
      <c r="J96" s="70">
        <v>3099</v>
      </c>
      <c r="K96" s="70">
        <v>3018</v>
      </c>
      <c r="L96" s="46">
        <v>0</v>
      </c>
      <c r="M96" s="40">
        <f t="shared" si="2"/>
        <v>2.82</v>
      </c>
      <c r="N96" s="88">
        <f t="shared" si="3"/>
        <v>2.8</v>
      </c>
    </row>
    <row r="97" spans="2:18" s="36" customFormat="1" ht="225" customHeight="1" thickBot="1" x14ac:dyDescent="1.1000000000000001">
      <c r="B97" s="42">
        <v>91</v>
      </c>
      <c r="C97" s="492" t="s">
        <v>721</v>
      </c>
      <c r="D97" s="493"/>
      <c r="E97" s="493"/>
      <c r="F97" s="494"/>
      <c r="G97" s="142" t="s">
        <v>29</v>
      </c>
      <c r="H97" s="45">
        <v>1.284</v>
      </c>
      <c r="I97" s="38">
        <v>0</v>
      </c>
      <c r="J97" s="70">
        <v>2518</v>
      </c>
      <c r="K97" s="70">
        <v>2319</v>
      </c>
      <c r="L97" s="46">
        <v>0</v>
      </c>
      <c r="M97" s="40">
        <f t="shared" si="2"/>
        <v>2.98</v>
      </c>
      <c r="N97" s="88">
        <f t="shared" si="3"/>
        <v>0</v>
      </c>
    </row>
    <row r="98" spans="2:18" s="36" customFormat="1" ht="225" customHeight="1" thickBot="1" x14ac:dyDescent="1.1000000000000001">
      <c r="B98" s="67">
        <v>92</v>
      </c>
      <c r="C98" s="492" t="s">
        <v>722</v>
      </c>
      <c r="D98" s="493"/>
      <c r="E98" s="493"/>
      <c r="F98" s="494"/>
      <c r="G98" s="142" t="s">
        <v>35</v>
      </c>
      <c r="H98" s="45">
        <v>0.94399999999999995</v>
      </c>
      <c r="I98" s="72">
        <v>1</v>
      </c>
      <c r="J98" s="70">
        <v>2779</v>
      </c>
      <c r="K98" s="70">
        <v>2597</v>
      </c>
      <c r="L98" s="46">
        <v>0</v>
      </c>
      <c r="M98" s="40">
        <f t="shared" si="2"/>
        <v>2.46</v>
      </c>
      <c r="N98" s="88">
        <f t="shared" si="3"/>
        <v>2.5</v>
      </c>
    </row>
    <row r="99" spans="2:18" s="50" customFormat="1" ht="219.75" customHeight="1" thickBot="1" x14ac:dyDescent="1.1000000000000001">
      <c r="B99" s="458" t="s">
        <v>30</v>
      </c>
      <c r="C99" s="459"/>
      <c r="D99" s="459"/>
      <c r="E99" s="459"/>
      <c r="F99" s="459"/>
      <c r="G99" s="459"/>
      <c r="H99" s="459"/>
      <c r="I99" s="459"/>
      <c r="J99" s="459"/>
      <c r="K99" s="459"/>
      <c r="L99" s="459"/>
      <c r="M99" s="460"/>
      <c r="N99" s="95">
        <f>SUM(N7:N98)</f>
        <v>173.09999999999997</v>
      </c>
    </row>
    <row r="100" spans="2:18" s="50" customFormat="1" ht="232.5" customHeight="1" thickBot="1" x14ac:dyDescent="1.1000000000000001">
      <c r="B100" s="513" t="s">
        <v>53</v>
      </c>
      <c r="C100" s="513"/>
      <c r="D100" s="513"/>
      <c r="E100" s="513"/>
      <c r="F100" s="513"/>
      <c r="G100" s="513"/>
      <c r="H100" s="513"/>
      <c r="I100" s="513"/>
      <c r="J100" s="513"/>
      <c r="K100" s="513"/>
      <c r="L100" s="513"/>
      <c r="M100" s="513"/>
      <c r="N100" s="88">
        <f>N99*2</f>
        <v>346.19999999999993</v>
      </c>
    </row>
    <row r="101" spans="2:18" s="51" customFormat="1" ht="58.5" customHeight="1" x14ac:dyDescent="1.1000000000000001">
      <c r="B101" s="577"/>
      <c r="C101" s="578"/>
      <c r="D101" s="578"/>
      <c r="E101" s="578"/>
      <c r="F101" s="578"/>
      <c r="G101" s="578"/>
      <c r="H101" s="578"/>
      <c r="I101" s="578"/>
      <c r="J101" s="578"/>
      <c r="K101" s="578"/>
      <c r="L101" s="578"/>
      <c r="M101" s="578"/>
      <c r="N101" s="579"/>
    </row>
    <row r="102" spans="2:18" s="51" customFormat="1" ht="43.5" customHeight="1" thickBot="1" x14ac:dyDescent="1.1499999999999999">
      <c r="B102" s="580"/>
      <c r="C102" s="581"/>
      <c r="D102" s="581"/>
      <c r="E102" s="581"/>
      <c r="F102" s="581"/>
      <c r="G102" s="581"/>
      <c r="H102" s="581"/>
      <c r="I102" s="581"/>
      <c r="J102" s="581"/>
      <c r="K102" s="581"/>
      <c r="L102" s="581"/>
      <c r="M102" s="581"/>
      <c r="N102" s="582"/>
    </row>
    <row r="103" spans="2:18" s="143" customFormat="1" ht="174.95" customHeight="1" x14ac:dyDescent="0.25">
      <c r="B103" s="422" t="s">
        <v>320</v>
      </c>
      <c r="C103" s="422"/>
      <c r="D103" s="422"/>
      <c r="E103" s="422"/>
      <c r="F103" s="422"/>
      <c r="G103" s="422"/>
      <c r="H103" s="422"/>
      <c r="I103" s="422" t="s">
        <v>319</v>
      </c>
      <c r="J103" s="422"/>
      <c r="K103" s="422"/>
      <c r="L103" s="422"/>
      <c r="M103" s="422"/>
      <c r="N103" s="422"/>
    </row>
    <row r="104" spans="2:18" s="51" customFormat="1" ht="409.5" customHeight="1" thickBot="1" x14ac:dyDescent="1.1499999999999999">
      <c r="B104" s="423"/>
      <c r="C104" s="423"/>
      <c r="D104" s="423"/>
      <c r="E104" s="423"/>
      <c r="F104" s="423"/>
      <c r="G104" s="423"/>
      <c r="H104" s="423"/>
      <c r="I104" s="423"/>
      <c r="J104" s="423"/>
      <c r="K104" s="423"/>
      <c r="L104" s="423"/>
      <c r="M104" s="423"/>
      <c r="N104" s="423"/>
    </row>
    <row r="105" spans="2:18" s="58" customFormat="1" ht="174.95" customHeight="1" thickBot="1" x14ac:dyDescent="1.1499999999999999">
      <c r="B105" s="53" t="s">
        <v>45</v>
      </c>
      <c r="C105" s="54"/>
      <c r="D105" s="54"/>
      <c r="E105" s="54"/>
      <c r="F105" s="54"/>
      <c r="G105" s="54"/>
      <c r="H105" s="54"/>
      <c r="I105" s="54"/>
      <c r="J105" s="54"/>
      <c r="K105" s="54"/>
      <c r="L105" s="54"/>
      <c r="M105" s="54"/>
      <c r="N105" s="55"/>
      <c r="O105" s="56"/>
      <c r="P105" s="68"/>
      <c r="Q105" s="35"/>
      <c r="R105" s="35"/>
    </row>
    <row r="106" spans="2:18" s="51" customFormat="1" ht="174.95" customHeight="1" x14ac:dyDescent="1.1000000000000001"/>
  </sheetData>
  <mergeCells count="122">
    <mergeCell ref="B2:F3"/>
    <mergeCell ref="G2:K3"/>
    <mergeCell ref="L2:N3"/>
    <mergeCell ref="B4:N4"/>
    <mergeCell ref="B5:N5"/>
    <mergeCell ref="C6:G6"/>
    <mergeCell ref="B100:M100"/>
    <mergeCell ref="C15:C20"/>
    <mergeCell ref="D15:F15"/>
    <mergeCell ref="D16:F16"/>
    <mergeCell ref="D17:F17"/>
    <mergeCell ref="D18:F18"/>
    <mergeCell ref="D19:F19"/>
    <mergeCell ref="D20:F20"/>
    <mergeCell ref="C7:C10"/>
    <mergeCell ref="D7:F7"/>
    <mergeCell ref="D8:F8"/>
    <mergeCell ref="D9:F9"/>
    <mergeCell ref="D10:F10"/>
    <mergeCell ref="C11:C14"/>
    <mergeCell ref="D11:F11"/>
    <mergeCell ref="D12:F12"/>
    <mergeCell ref="D13:F13"/>
    <mergeCell ref="D14:F14"/>
    <mergeCell ref="C21:C23"/>
    <mergeCell ref="D21:F21"/>
    <mergeCell ref="D22:F22"/>
    <mergeCell ref="D23:F23"/>
    <mergeCell ref="C24:C27"/>
    <mergeCell ref="D24:F24"/>
    <mergeCell ref="D25:F25"/>
    <mergeCell ref="D26:F26"/>
    <mergeCell ref="D27:F27"/>
    <mergeCell ref="C36:C38"/>
    <mergeCell ref="D36:F36"/>
    <mergeCell ref="D37:F37"/>
    <mergeCell ref="D38:F38"/>
    <mergeCell ref="C39:F39"/>
    <mergeCell ref="C40:F40"/>
    <mergeCell ref="C28:C31"/>
    <mergeCell ref="D28:F28"/>
    <mergeCell ref="D29:F29"/>
    <mergeCell ref="D30:F30"/>
    <mergeCell ref="D31:F31"/>
    <mergeCell ref="C32:C35"/>
    <mergeCell ref="D32:F32"/>
    <mergeCell ref="D33:F33"/>
    <mergeCell ref="D34:F34"/>
    <mergeCell ref="D35:F35"/>
    <mergeCell ref="C41:F41"/>
    <mergeCell ref="C42:F42"/>
    <mergeCell ref="C43:F43"/>
    <mergeCell ref="C44:F44"/>
    <mergeCell ref="C45:C48"/>
    <mergeCell ref="D45:F45"/>
    <mergeCell ref="D46:F46"/>
    <mergeCell ref="D47:F47"/>
    <mergeCell ref="D48:F48"/>
    <mergeCell ref="D57:F57"/>
    <mergeCell ref="C58:C62"/>
    <mergeCell ref="D58:F58"/>
    <mergeCell ref="D59:F59"/>
    <mergeCell ref="D60:F60"/>
    <mergeCell ref="D61:F61"/>
    <mergeCell ref="D62:F62"/>
    <mergeCell ref="C49:C52"/>
    <mergeCell ref="D49:F49"/>
    <mergeCell ref="D50:F50"/>
    <mergeCell ref="D51:F51"/>
    <mergeCell ref="D52:F52"/>
    <mergeCell ref="C53:C57"/>
    <mergeCell ref="D53:F53"/>
    <mergeCell ref="D54:F54"/>
    <mergeCell ref="D55:F55"/>
    <mergeCell ref="D56:F56"/>
    <mergeCell ref="C63:C66"/>
    <mergeCell ref="D63:F63"/>
    <mergeCell ref="D64:F64"/>
    <mergeCell ref="D65:F65"/>
    <mergeCell ref="D66:F66"/>
    <mergeCell ref="C67:C70"/>
    <mergeCell ref="D67:F67"/>
    <mergeCell ref="D68:F68"/>
    <mergeCell ref="D69:F69"/>
    <mergeCell ref="D70:F70"/>
    <mergeCell ref="D79:F79"/>
    <mergeCell ref="C80:C83"/>
    <mergeCell ref="D80:F80"/>
    <mergeCell ref="D81:F81"/>
    <mergeCell ref="D82:F82"/>
    <mergeCell ref="D83:F83"/>
    <mergeCell ref="C71:C74"/>
    <mergeCell ref="D71:F71"/>
    <mergeCell ref="D72:F72"/>
    <mergeCell ref="D73:F73"/>
    <mergeCell ref="D74:F74"/>
    <mergeCell ref="C75:C79"/>
    <mergeCell ref="D75:F75"/>
    <mergeCell ref="D76:F76"/>
    <mergeCell ref="D77:F77"/>
    <mergeCell ref="D78:F78"/>
    <mergeCell ref="C84:C87"/>
    <mergeCell ref="D84:F84"/>
    <mergeCell ref="D85:F85"/>
    <mergeCell ref="D86:F86"/>
    <mergeCell ref="D87:F87"/>
    <mergeCell ref="C88:C91"/>
    <mergeCell ref="D88:F88"/>
    <mergeCell ref="D89:F89"/>
    <mergeCell ref="D90:F90"/>
    <mergeCell ref="D91:F91"/>
    <mergeCell ref="C98:F98"/>
    <mergeCell ref="B99:M99"/>
    <mergeCell ref="B101:N102"/>
    <mergeCell ref="B103:H104"/>
    <mergeCell ref="I103:N104"/>
    <mergeCell ref="C92:F92"/>
    <mergeCell ref="C93:F93"/>
    <mergeCell ref="C94:F94"/>
    <mergeCell ref="C95:F95"/>
    <mergeCell ref="C96:F96"/>
    <mergeCell ref="C97:F97"/>
  </mergeCells>
  <printOptions horizontalCentered="1"/>
  <pageMargins left="0.25" right="0.25" top="1" bottom="1" header="0.5" footer="0.255"/>
  <pageSetup paperSize="9" scale="10" orientation="portrait" r:id="rId1"/>
  <rowBreaks count="2" manualBreakCount="2">
    <brk id="31" max="14" man="1"/>
    <brk id="62" max="14" man="1"/>
  </rowBreaks>
  <drawing r:id="rId2"/>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tabColor theme="9" tint="-0.499984740745262"/>
    <pageSetUpPr fitToPage="1"/>
  </sheetPr>
  <dimension ref="A1:AG35"/>
  <sheetViews>
    <sheetView rightToLeft="1" view="pageBreakPreview"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5" max="15" width="16.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731</v>
      </c>
      <c r="G11" s="332"/>
      <c r="H11" s="332"/>
      <c r="I11" s="333"/>
      <c r="J11" s="331" t="s">
        <v>750</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732</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51</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730</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9.75" customHeight="1" thickBot="1" x14ac:dyDescent="0.3">
      <c r="B27" s="398"/>
      <c r="C27" s="401"/>
      <c r="D27" s="402"/>
      <c r="E27" s="401"/>
      <c r="F27" s="402"/>
      <c r="G27" s="402"/>
      <c r="H27" s="404"/>
      <c r="I27" s="401"/>
      <c r="J27" s="404"/>
      <c r="K27" s="401"/>
      <c r="L27" s="402"/>
      <c r="M27" s="404"/>
    </row>
    <row r="28" spans="2:15" ht="36" customHeight="1" x14ac:dyDescent="0.25">
      <c r="B28" s="405">
        <v>17</v>
      </c>
      <c r="C28" s="312">
        <v>641903107</v>
      </c>
      <c r="D28" s="313"/>
      <c r="E28" s="322" t="s">
        <v>52</v>
      </c>
      <c r="F28" s="323"/>
      <c r="G28" s="323"/>
      <c r="H28" s="324"/>
      <c r="I28" s="318" t="s">
        <v>729</v>
      </c>
      <c r="J28" s="319"/>
      <c r="K28" s="322" t="s">
        <v>16</v>
      </c>
      <c r="L28" s="323"/>
      <c r="M28" s="324"/>
    </row>
    <row r="29" spans="2:15" ht="45" customHeight="1" thickBot="1" x14ac:dyDescent="0.3">
      <c r="B29" s="406"/>
      <c r="C29" s="314"/>
      <c r="D29" s="315"/>
      <c r="E29" s="328"/>
      <c r="F29" s="329"/>
      <c r="G29" s="329"/>
      <c r="H29" s="330"/>
      <c r="I29" s="320"/>
      <c r="J29" s="321"/>
      <c r="K29" s="328"/>
      <c r="L29" s="329"/>
      <c r="M29" s="330"/>
      <c r="O29" s="147">
        <f>'المان PNT-G-050'!$N$100</f>
        <v>1258.9999999999995</v>
      </c>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20" customFormat="1" ht="25.5" customHeight="1" thickBot="1" x14ac:dyDescent="0.3">
      <c r="A35" s="21"/>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902145"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902145" r:id="rId4"/>
      </mc:Fallback>
    </mc:AlternateContent>
  </oleObjects>
  <mc:AlternateContent xmlns:mc="http://schemas.openxmlformats.org/markup-compatibility/2006">
    <mc:Choice Requires="x14">
      <controls>
        <mc:AlternateContent xmlns:mc="http://schemas.openxmlformats.org/markup-compatibility/2006">
          <mc:Choice Requires="x14">
            <control shapeId="902146"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902147"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902148"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902149"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902150"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theme="9" tint="-0.249977111117893"/>
  </sheetPr>
  <dimension ref="A1:AU106"/>
  <sheetViews>
    <sheetView rightToLeft="1" view="pageBreakPreview" topLeftCell="A106" zoomScale="20" zoomScaleNormal="100" zoomScaleSheetLayoutView="20" workbookViewId="0">
      <selection activeCell="N100" sqref="N100"/>
    </sheetView>
  </sheetViews>
  <sheetFormatPr defaultRowHeight="23.25" x14ac:dyDescent="0.35"/>
  <cols>
    <col min="2" max="2" width="25.7109375" customWidth="1"/>
    <col min="3" max="3" width="32" customWidth="1"/>
    <col min="4" max="4" width="20.42578125" customWidth="1"/>
    <col min="5" max="5" width="32"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723</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18.25" customHeight="1" thickBot="1" x14ac:dyDescent="0.3">
      <c r="B4" s="522" t="s">
        <v>172</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180.7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25" customHeight="1" thickBot="1" x14ac:dyDescent="1.1499999999999999">
      <c r="B6" s="146" t="s">
        <v>9</v>
      </c>
      <c r="C6" s="434" t="s">
        <v>11</v>
      </c>
      <c r="D6" s="435"/>
      <c r="E6" s="435"/>
      <c r="F6" s="435"/>
      <c r="G6" s="436"/>
      <c r="H6" s="146" t="s">
        <v>122</v>
      </c>
      <c r="I6" s="146" t="s">
        <v>23</v>
      </c>
      <c r="J6" s="146" t="s">
        <v>24</v>
      </c>
      <c r="K6" s="146" t="s">
        <v>121</v>
      </c>
      <c r="L6" s="146" t="s">
        <v>183</v>
      </c>
      <c r="M6" s="146" t="s">
        <v>181</v>
      </c>
      <c r="N6" s="146" t="s">
        <v>124</v>
      </c>
    </row>
    <row r="7" spans="2:47" s="36" customFormat="1" ht="225" customHeight="1" thickBot="1" x14ac:dyDescent="1.1000000000000001">
      <c r="B7" s="42">
        <v>1</v>
      </c>
      <c r="C7" s="564" t="s">
        <v>668</v>
      </c>
      <c r="D7" s="561" t="s">
        <v>127</v>
      </c>
      <c r="E7" s="561"/>
      <c r="F7" s="561"/>
      <c r="G7" s="142" t="s">
        <v>27</v>
      </c>
      <c r="H7" s="142">
        <v>1.8280000000000001</v>
      </c>
      <c r="I7" s="38">
        <v>2</v>
      </c>
      <c r="J7" s="144">
        <v>6000</v>
      </c>
      <c r="K7" s="144">
        <v>6000</v>
      </c>
      <c r="L7" s="46">
        <v>0</v>
      </c>
      <c r="M7" s="40">
        <f t="shared" ref="M7:M70" si="0">ROUNDUP(H7*K7/1000,2)</f>
        <v>10.97</v>
      </c>
      <c r="N7" s="88">
        <f t="shared" ref="N7:N70" si="1">ROUND(M7*I7-I7*L7,1)</f>
        <v>21.9</v>
      </c>
    </row>
    <row r="8" spans="2:47" s="36" customFormat="1" ht="225" customHeight="1" thickBot="1" x14ac:dyDescent="1.1000000000000001">
      <c r="B8" s="67">
        <v>2</v>
      </c>
      <c r="C8" s="564"/>
      <c r="D8" s="561" t="s">
        <v>68</v>
      </c>
      <c r="E8" s="561"/>
      <c r="F8" s="561"/>
      <c r="G8" s="142" t="s">
        <v>35</v>
      </c>
      <c r="H8" s="142">
        <v>0.94399999999999995</v>
      </c>
      <c r="I8" s="142">
        <v>2</v>
      </c>
      <c r="J8" s="144">
        <v>2383</v>
      </c>
      <c r="K8" s="144">
        <v>2238</v>
      </c>
      <c r="L8" s="46">
        <v>0</v>
      </c>
      <c r="M8" s="40">
        <f t="shared" si="0"/>
        <v>2.1199999999999997</v>
      </c>
      <c r="N8" s="88">
        <f t="shared" si="1"/>
        <v>4.2</v>
      </c>
    </row>
    <row r="9" spans="2:47" s="36" customFormat="1" ht="225" customHeight="1" thickBot="1" x14ac:dyDescent="1.1000000000000001">
      <c r="B9" s="42">
        <v>3</v>
      </c>
      <c r="C9" s="564"/>
      <c r="D9" s="561" t="s">
        <v>69</v>
      </c>
      <c r="E9" s="561"/>
      <c r="F9" s="561"/>
      <c r="G9" s="142" t="s">
        <v>35</v>
      </c>
      <c r="H9" s="142">
        <v>0.94399999999999995</v>
      </c>
      <c r="I9" s="142">
        <v>2</v>
      </c>
      <c r="J9" s="144">
        <v>1510</v>
      </c>
      <c r="K9" s="144">
        <v>1510</v>
      </c>
      <c r="L9" s="46">
        <v>0</v>
      </c>
      <c r="M9" s="40">
        <f t="shared" si="0"/>
        <v>1.43</v>
      </c>
      <c r="N9" s="88">
        <f t="shared" si="1"/>
        <v>2.9</v>
      </c>
    </row>
    <row r="10" spans="2:47" s="36" customFormat="1" ht="225" customHeight="1" thickBot="1" x14ac:dyDescent="1.1000000000000001">
      <c r="B10" s="42">
        <v>4</v>
      </c>
      <c r="C10" s="564"/>
      <c r="D10" s="561" t="s">
        <v>70</v>
      </c>
      <c r="E10" s="561"/>
      <c r="F10" s="561"/>
      <c r="G10" s="142" t="s">
        <v>29</v>
      </c>
      <c r="H10" s="142">
        <v>1.284</v>
      </c>
      <c r="I10" s="142">
        <v>1</v>
      </c>
      <c r="J10" s="144">
        <v>1510</v>
      </c>
      <c r="K10" s="144">
        <v>1510</v>
      </c>
      <c r="L10" s="46">
        <v>0</v>
      </c>
      <c r="M10" s="40">
        <f t="shared" si="0"/>
        <v>1.94</v>
      </c>
      <c r="N10" s="88">
        <f t="shared" si="1"/>
        <v>1.9</v>
      </c>
    </row>
    <row r="11" spans="2:47" s="36" customFormat="1" ht="225" customHeight="1" thickBot="1" x14ac:dyDescent="1.1000000000000001">
      <c r="B11" s="67">
        <v>5</v>
      </c>
      <c r="C11" s="564" t="s">
        <v>669</v>
      </c>
      <c r="D11" s="561" t="s">
        <v>127</v>
      </c>
      <c r="E11" s="561"/>
      <c r="F11" s="561"/>
      <c r="G11" s="142" t="s">
        <v>27</v>
      </c>
      <c r="H11" s="142">
        <v>1.8280000000000001</v>
      </c>
      <c r="I11" s="38">
        <v>2</v>
      </c>
      <c r="J11" s="144">
        <v>4554</v>
      </c>
      <c r="K11" s="144">
        <v>4554</v>
      </c>
      <c r="L11" s="46">
        <v>0</v>
      </c>
      <c r="M11" s="40">
        <f t="shared" si="0"/>
        <v>8.33</v>
      </c>
      <c r="N11" s="88">
        <f t="shared" si="1"/>
        <v>16.7</v>
      </c>
    </row>
    <row r="12" spans="2:47" s="36" customFormat="1" ht="225" customHeight="1" thickBot="1" x14ac:dyDescent="1.1000000000000001">
      <c r="B12" s="42">
        <v>6</v>
      </c>
      <c r="C12" s="564"/>
      <c r="D12" s="561" t="s">
        <v>68</v>
      </c>
      <c r="E12" s="561"/>
      <c r="F12" s="561"/>
      <c r="G12" s="142" t="s">
        <v>35</v>
      </c>
      <c r="H12" s="142">
        <v>0.94399999999999995</v>
      </c>
      <c r="I12" s="142">
        <v>1</v>
      </c>
      <c r="J12" s="144">
        <v>2383</v>
      </c>
      <c r="K12" s="144">
        <v>2238</v>
      </c>
      <c r="L12" s="46">
        <v>0</v>
      </c>
      <c r="M12" s="40">
        <f t="shared" si="0"/>
        <v>2.1199999999999997</v>
      </c>
      <c r="N12" s="88">
        <f t="shared" si="1"/>
        <v>2.1</v>
      </c>
    </row>
    <row r="13" spans="2:47" s="36" customFormat="1" ht="225" customHeight="1" thickBot="1" x14ac:dyDescent="1.1000000000000001">
      <c r="B13" s="42">
        <v>7</v>
      </c>
      <c r="C13" s="564"/>
      <c r="D13" s="561" t="s">
        <v>69</v>
      </c>
      <c r="E13" s="561"/>
      <c r="F13" s="561"/>
      <c r="G13" s="142" t="s">
        <v>35</v>
      </c>
      <c r="H13" s="142">
        <v>0.94399999999999995</v>
      </c>
      <c r="I13" s="142">
        <v>2</v>
      </c>
      <c r="J13" s="144">
        <v>1510</v>
      </c>
      <c r="K13" s="144">
        <v>1510</v>
      </c>
      <c r="L13" s="46">
        <v>0</v>
      </c>
      <c r="M13" s="40">
        <f t="shared" si="0"/>
        <v>1.43</v>
      </c>
      <c r="N13" s="88">
        <f t="shared" si="1"/>
        <v>2.9</v>
      </c>
    </row>
    <row r="14" spans="2:47" s="36" customFormat="1" ht="225" customHeight="1" thickBot="1" x14ac:dyDescent="1.1000000000000001">
      <c r="B14" s="67">
        <v>8</v>
      </c>
      <c r="C14" s="564"/>
      <c r="D14" s="561" t="s">
        <v>71</v>
      </c>
      <c r="E14" s="561"/>
      <c r="F14" s="561"/>
      <c r="G14" s="142" t="s">
        <v>35</v>
      </c>
      <c r="H14" s="142">
        <v>0.94399999999999995</v>
      </c>
      <c r="I14" s="142">
        <v>1</v>
      </c>
      <c r="J14" s="144">
        <v>1817</v>
      </c>
      <c r="K14" s="144">
        <v>1735</v>
      </c>
      <c r="L14" s="46">
        <v>0</v>
      </c>
      <c r="M14" s="40">
        <f t="shared" si="0"/>
        <v>1.64</v>
      </c>
      <c r="N14" s="88">
        <f t="shared" si="1"/>
        <v>1.6</v>
      </c>
    </row>
    <row r="15" spans="2:47" s="36" customFormat="1" ht="225" customHeight="1" thickBot="1" x14ac:dyDescent="1.1000000000000001">
      <c r="B15" s="42">
        <v>9</v>
      </c>
      <c r="C15" s="564" t="s">
        <v>670</v>
      </c>
      <c r="D15" s="561" t="s">
        <v>127</v>
      </c>
      <c r="E15" s="561"/>
      <c r="F15" s="561"/>
      <c r="G15" s="142" t="s">
        <v>27</v>
      </c>
      <c r="H15" s="142">
        <v>1.8280000000000001</v>
      </c>
      <c r="I15" s="38">
        <v>2</v>
      </c>
      <c r="J15" s="144">
        <v>5180</v>
      </c>
      <c r="K15" s="144">
        <v>5180</v>
      </c>
      <c r="L15" s="46">
        <v>0</v>
      </c>
      <c r="M15" s="40">
        <f t="shared" si="0"/>
        <v>9.4700000000000006</v>
      </c>
      <c r="N15" s="88">
        <f t="shared" si="1"/>
        <v>18.899999999999999</v>
      </c>
    </row>
    <row r="16" spans="2:47" s="36" customFormat="1" ht="225" customHeight="1" thickBot="1" x14ac:dyDescent="1.1000000000000001">
      <c r="B16" s="42">
        <v>10</v>
      </c>
      <c r="C16" s="564"/>
      <c r="D16" s="561" t="s">
        <v>67</v>
      </c>
      <c r="E16" s="561"/>
      <c r="F16" s="561"/>
      <c r="G16" s="142" t="s">
        <v>35</v>
      </c>
      <c r="H16" s="142">
        <v>0.94399999999999995</v>
      </c>
      <c r="I16" s="142">
        <v>1</v>
      </c>
      <c r="J16" s="144">
        <v>2408</v>
      </c>
      <c r="K16" s="144">
        <v>2245</v>
      </c>
      <c r="L16" s="46">
        <v>0</v>
      </c>
      <c r="M16" s="40">
        <f t="shared" si="0"/>
        <v>2.1199999999999997</v>
      </c>
      <c r="N16" s="88">
        <f t="shared" si="1"/>
        <v>2.1</v>
      </c>
    </row>
    <row r="17" spans="2:14" s="36" customFormat="1" ht="225" customHeight="1" thickBot="1" x14ac:dyDescent="1.1000000000000001">
      <c r="B17" s="67">
        <v>11</v>
      </c>
      <c r="C17" s="564"/>
      <c r="D17" s="561" t="s">
        <v>68</v>
      </c>
      <c r="E17" s="561"/>
      <c r="F17" s="561"/>
      <c r="G17" s="142" t="s">
        <v>35</v>
      </c>
      <c r="H17" s="142">
        <v>0.94399999999999995</v>
      </c>
      <c r="I17" s="142">
        <v>1</v>
      </c>
      <c r="J17" s="144">
        <v>2383</v>
      </c>
      <c r="K17" s="144">
        <v>2238</v>
      </c>
      <c r="L17" s="46">
        <v>0</v>
      </c>
      <c r="M17" s="40">
        <f t="shared" si="0"/>
        <v>2.1199999999999997</v>
      </c>
      <c r="N17" s="88">
        <f t="shared" si="1"/>
        <v>2.1</v>
      </c>
    </row>
    <row r="18" spans="2:14" s="36" customFormat="1" ht="225" customHeight="1" thickBot="1" x14ac:dyDescent="1.1000000000000001">
      <c r="B18" s="42">
        <v>12</v>
      </c>
      <c r="C18" s="564"/>
      <c r="D18" s="561" t="s">
        <v>69</v>
      </c>
      <c r="E18" s="561"/>
      <c r="F18" s="561"/>
      <c r="G18" s="142" t="s">
        <v>35</v>
      </c>
      <c r="H18" s="142">
        <v>0.94399999999999995</v>
      </c>
      <c r="I18" s="142">
        <v>1</v>
      </c>
      <c r="J18" s="144">
        <v>1510</v>
      </c>
      <c r="K18" s="144">
        <v>1510</v>
      </c>
      <c r="L18" s="46">
        <v>0</v>
      </c>
      <c r="M18" s="40">
        <f t="shared" si="0"/>
        <v>1.43</v>
      </c>
      <c r="N18" s="88">
        <f t="shared" si="1"/>
        <v>1.4</v>
      </c>
    </row>
    <row r="19" spans="2:14" s="36" customFormat="1" ht="225" customHeight="1" thickBot="1" x14ac:dyDescent="1.1000000000000001">
      <c r="B19" s="42">
        <v>13</v>
      </c>
      <c r="C19" s="564"/>
      <c r="D19" s="561" t="s">
        <v>71</v>
      </c>
      <c r="E19" s="561"/>
      <c r="F19" s="561"/>
      <c r="G19" s="142" t="s">
        <v>35</v>
      </c>
      <c r="H19" s="142">
        <v>0.94399999999999995</v>
      </c>
      <c r="I19" s="142">
        <v>1</v>
      </c>
      <c r="J19" s="144">
        <v>1817</v>
      </c>
      <c r="K19" s="144">
        <v>1735</v>
      </c>
      <c r="L19" s="46">
        <v>0</v>
      </c>
      <c r="M19" s="40">
        <f t="shared" si="0"/>
        <v>1.64</v>
      </c>
      <c r="N19" s="88">
        <f t="shared" si="1"/>
        <v>1.6</v>
      </c>
    </row>
    <row r="20" spans="2:14" s="36" customFormat="1" ht="225" customHeight="1" thickBot="1" x14ac:dyDescent="1.1000000000000001">
      <c r="B20" s="67">
        <v>14</v>
      </c>
      <c r="C20" s="564"/>
      <c r="D20" s="561" t="s">
        <v>671</v>
      </c>
      <c r="E20" s="561"/>
      <c r="F20" s="561"/>
      <c r="G20" s="142" t="s">
        <v>29</v>
      </c>
      <c r="H20" s="142">
        <v>1.284</v>
      </c>
      <c r="I20" s="142">
        <v>1</v>
      </c>
      <c r="J20" s="144">
        <v>1510</v>
      </c>
      <c r="K20" s="144">
        <v>1510</v>
      </c>
      <c r="L20" s="46">
        <v>0</v>
      </c>
      <c r="M20" s="40">
        <f t="shared" si="0"/>
        <v>1.94</v>
      </c>
      <c r="N20" s="88">
        <f t="shared" si="1"/>
        <v>1.9</v>
      </c>
    </row>
    <row r="21" spans="2:14" s="36" customFormat="1" ht="225" customHeight="1" thickBot="1" x14ac:dyDescent="1.1000000000000001">
      <c r="B21" s="42">
        <v>15</v>
      </c>
      <c r="C21" s="564" t="s">
        <v>672</v>
      </c>
      <c r="D21" s="561" t="s">
        <v>127</v>
      </c>
      <c r="E21" s="561"/>
      <c r="F21" s="561"/>
      <c r="G21" s="142" t="s">
        <v>27</v>
      </c>
      <c r="H21" s="142">
        <v>1.8280000000000001</v>
      </c>
      <c r="I21" s="38">
        <v>2</v>
      </c>
      <c r="J21" s="144">
        <v>6000</v>
      </c>
      <c r="K21" s="144">
        <v>6000</v>
      </c>
      <c r="L21" s="46">
        <v>0</v>
      </c>
      <c r="M21" s="40">
        <f t="shared" si="0"/>
        <v>10.97</v>
      </c>
      <c r="N21" s="88">
        <f t="shared" si="1"/>
        <v>21.9</v>
      </c>
    </row>
    <row r="22" spans="2:14" s="36" customFormat="1" ht="225" customHeight="1" thickBot="1" x14ac:dyDescent="1.1000000000000001">
      <c r="B22" s="42">
        <v>16</v>
      </c>
      <c r="C22" s="564"/>
      <c r="D22" s="561" t="s">
        <v>673</v>
      </c>
      <c r="E22" s="561"/>
      <c r="F22" s="561"/>
      <c r="G22" s="142" t="s">
        <v>35</v>
      </c>
      <c r="H22" s="142">
        <v>0.94399999999999995</v>
      </c>
      <c r="I22" s="142">
        <v>2</v>
      </c>
      <c r="J22" s="144">
        <v>2383</v>
      </c>
      <c r="K22" s="144">
        <v>2238</v>
      </c>
      <c r="L22" s="46">
        <v>0</v>
      </c>
      <c r="M22" s="40">
        <f t="shared" si="0"/>
        <v>2.1199999999999997</v>
      </c>
      <c r="N22" s="88">
        <f t="shared" si="1"/>
        <v>4.2</v>
      </c>
    </row>
    <row r="23" spans="2:14" s="36" customFormat="1" ht="225" customHeight="1" thickBot="1" x14ac:dyDescent="1.1000000000000001">
      <c r="B23" s="67">
        <v>17</v>
      </c>
      <c r="C23" s="564"/>
      <c r="D23" s="561" t="s">
        <v>674</v>
      </c>
      <c r="E23" s="561"/>
      <c r="F23" s="561"/>
      <c r="G23" s="142" t="s">
        <v>35</v>
      </c>
      <c r="H23" s="142">
        <v>0.94399999999999995</v>
      </c>
      <c r="I23" s="142">
        <v>3</v>
      </c>
      <c r="J23" s="144">
        <v>1510</v>
      </c>
      <c r="K23" s="144">
        <v>1510</v>
      </c>
      <c r="L23" s="46">
        <v>0</v>
      </c>
      <c r="M23" s="40">
        <f t="shared" si="0"/>
        <v>1.43</v>
      </c>
      <c r="N23" s="88">
        <f t="shared" si="1"/>
        <v>4.3</v>
      </c>
    </row>
    <row r="24" spans="2:14" s="36" customFormat="1" ht="225" customHeight="1" thickBot="1" x14ac:dyDescent="1.1000000000000001">
      <c r="B24" s="42">
        <v>18</v>
      </c>
      <c r="C24" s="564" t="s">
        <v>675</v>
      </c>
      <c r="D24" s="561" t="s">
        <v>127</v>
      </c>
      <c r="E24" s="561"/>
      <c r="F24" s="561"/>
      <c r="G24" s="142" t="s">
        <v>27</v>
      </c>
      <c r="H24" s="142">
        <v>1.8280000000000001</v>
      </c>
      <c r="I24" s="38">
        <v>2</v>
      </c>
      <c r="J24" s="144">
        <v>6000</v>
      </c>
      <c r="K24" s="144">
        <v>6000</v>
      </c>
      <c r="L24" s="46">
        <v>0</v>
      </c>
      <c r="M24" s="40">
        <f t="shared" si="0"/>
        <v>10.97</v>
      </c>
      <c r="N24" s="88">
        <f t="shared" si="1"/>
        <v>21.9</v>
      </c>
    </row>
    <row r="25" spans="2:14" s="36" customFormat="1" ht="225" customHeight="1" thickBot="1" x14ac:dyDescent="1.1000000000000001">
      <c r="B25" s="42">
        <v>19</v>
      </c>
      <c r="C25" s="564"/>
      <c r="D25" s="561" t="s">
        <v>673</v>
      </c>
      <c r="E25" s="561"/>
      <c r="F25" s="561"/>
      <c r="G25" s="142" t="s">
        <v>35</v>
      </c>
      <c r="H25" s="142">
        <v>0.94399999999999995</v>
      </c>
      <c r="I25" s="142">
        <v>2</v>
      </c>
      <c r="J25" s="144">
        <v>2383</v>
      </c>
      <c r="K25" s="144">
        <v>2238</v>
      </c>
      <c r="L25" s="46">
        <v>0</v>
      </c>
      <c r="M25" s="40">
        <f t="shared" si="0"/>
        <v>2.1199999999999997</v>
      </c>
      <c r="N25" s="88">
        <f t="shared" si="1"/>
        <v>4.2</v>
      </c>
    </row>
    <row r="26" spans="2:14" s="36" customFormat="1" ht="225" customHeight="1" thickBot="1" x14ac:dyDescent="1.1000000000000001">
      <c r="B26" s="67">
        <v>20</v>
      </c>
      <c r="C26" s="564"/>
      <c r="D26" s="561" t="s">
        <v>674</v>
      </c>
      <c r="E26" s="561"/>
      <c r="F26" s="561"/>
      <c r="G26" s="142" t="s">
        <v>35</v>
      </c>
      <c r="H26" s="142">
        <v>0.94399999999999995</v>
      </c>
      <c r="I26" s="142">
        <v>2</v>
      </c>
      <c r="J26" s="144">
        <v>1510</v>
      </c>
      <c r="K26" s="144">
        <v>1510</v>
      </c>
      <c r="L26" s="46">
        <v>0</v>
      </c>
      <c r="M26" s="40">
        <f t="shared" si="0"/>
        <v>1.43</v>
      </c>
      <c r="N26" s="88">
        <f t="shared" si="1"/>
        <v>2.9</v>
      </c>
    </row>
    <row r="27" spans="2:14" s="36" customFormat="1" ht="225" customHeight="1" thickBot="1" x14ac:dyDescent="1.1000000000000001">
      <c r="B27" s="42">
        <v>21</v>
      </c>
      <c r="C27" s="564"/>
      <c r="D27" s="561" t="s">
        <v>676</v>
      </c>
      <c r="E27" s="561"/>
      <c r="F27" s="561"/>
      <c r="G27" s="142" t="s">
        <v>29</v>
      </c>
      <c r="H27" s="142">
        <v>1.284</v>
      </c>
      <c r="I27" s="142">
        <v>1</v>
      </c>
      <c r="J27" s="144">
        <v>1510</v>
      </c>
      <c r="K27" s="144">
        <v>1510</v>
      </c>
      <c r="L27" s="46">
        <v>0</v>
      </c>
      <c r="M27" s="40">
        <f t="shared" si="0"/>
        <v>1.94</v>
      </c>
      <c r="N27" s="88">
        <f t="shared" si="1"/>
        <v>1.9</v>
      </c>
    </row>
    <row r="28" spans="2:14" s="36" customFormat="1" ht="225" customHeight="1" thickBot="1" x14ac:dyDescent="1.1000000000000001">
      <c r="B28" s="42">
        <v>22</v>
      </c>
      <c r="C28" s="555" t="s">
        <v>677</v>
      </c>
      <c r="D28" s="492" t="s">
        <v>191</v>
      </c>
      <c r="E28" s="493"/>
      <c r="F28" s="493"/>
      <c r="G28" s="142" t="s">
        <v>100</v>
      </c>
      <c r="H28" s="45">
        <v>2.19</v>
      </c>
      <c r="I28" s="69">
        <v>2</v>
      </c>
      <c r="J28" s="70">
        <v>5486</v>
      </c>
      <c r="K28" s="70">
        <v>5486</v>
      </c>
      <c r="L28" s="46">
        <v>0</v>
      </c>
      <c r="M28" s="40">
        <f t="shared" si="0"/>
        <v>12.02</v>
      </c>
      <c r="N28" s="88">
        <f t="shared" si="1"/>
        <v>24</v>
      </c>
    </row>
    <row r="29" spans="2:14" s="36" customFormat="1" ht="225" customHeight="1" thickBot="1" x14ac:dyDescent="1.1000000000000001">
      <c r="B29" s="67">
        <v>23</v>
      </c>
      <c r="C29" s="556"/>
      <c r="D29" s="492" t="s">
        <v>592</v>
      </c>
      <c r="E29" s="493"/>
      <c r="F29" s="493"/>
      <c r="G29" s="142" t="s">
        <v>29</v>
      </c>
      <c r="H29" s="45">
        <v>1.284</v>
      </c>
      <c r="I29" s="72">
        <v>1</v>
      </c>
      <c r="J29" s="70">
        <v>1814</v>
      </c>
      <c r="K29" s="70">
        <v>1814</v>
      </c>
      <c r="L29" s="46">
        <v>0</v>
      </c>
      <c r="M29" s="40">
        <f t="shared" si="0"/>
        <v>2.3299999999999996</v>
      </c>
      <c r="N29" s="88">
        <f t="shared" si="1"/>
        <v>2.2999999999999998</v>
      </c>
    </row>
    <row r="30" spans="2:14" s="36" customFormat="1" ht="225" customHeight="1" thickBot="1" x14ac:dyDescent="1.1000000000000001">
      <c r="B30" s="42">
        <v>24</v>
      </c>
      <c r="C30" s="556"/>
      <c r="D30" s="492" t="s">
        <v>678</v>
      </c>
      <c r="E30" s="493"/>
      <c r="F30" s="493"/>
      <c r="G30" s="142" t="s">
        <v>97</v>
      </c>
      <c r="H30" s="45">
        <v>0.93400000000000005</v>
      </c>
      <c r="I30" s="72">
        <v>1</v>
      </c>
      <c r="J30" s="70">
        <v>1794</v>
      </c>
      <c r="K30" s="70">
        <v>1794</v>
      </c>
      <c r="L30" s="46">
        <v>0</v>
      </c>
      <c r="M30" s="40">
        <f t="shared" si="0"/>
        <v>1.68</v>
      </c>
      <c r="N30" s="88">
        <f t="shared" si="1"/>
        <v>1.7</v>
      </c>
    </row>
    <row r="31" spans="2:14" s="36" customFormat="1" ht="225" customHeight="1" thickBot="1" x14ac:dyDescent="1.1000000000000001">
      <c r="B31" s="42">
        <v>25</v>
      </c>
      <c r="C31" s="559"/>
      <c r="D31" s="492" t="s">
        <v>679</v>
      </c>
      <c r="E31" s="493"/>
      <c r="F31" s="493"/>
      <c r="G31" s="142" t="s">
        <v>97</v>
      </c>
      <c r="H31" s="45">
        <v>0.93400000000000005</v>
      </c>
      <c r="I31" s="72">
        <v>2</v>
      </c>
      <c r="J31" s="70">
        <v>3124</v>
      </c>
      <c r="K31" s="70">
        <v>2987</v>
      </c>
      <c r="L31" s="46">
        <v>0</v>
      </c>
      <c r="M31" s="40">
        <f t="shared" si="0"/>
        <v>2.7899999999999996</v>
      </c>
      <c r="N31" s="88">
        <f t="shared" si="1"/>
        <v>5.6</v>
      </c>
    </row>
    <row r="32" spans="2:14" s="36" customFormat="1" ht="225" customHeight="1" thickBot="1" x14ac:dyDescent="1.1000000000000001">
      <c r="B32" s="42">
        <v>26</v>
      </c>
      <c r="C32" s="564" t="s">
        <v>680</v>
      </c>
      <c r="D32" s="561" t="s">
        <v>127</v>
      </c>
      <c r="E32" s="561"/>
      <c r="F32" s="561"/>
      <c r="G32" s="142" t="s">
        <v>27</v>
      </c>
      <c r="H32" s="142">
        <v>1.8280000000000001</v>
      </c>
      <c r="I32" s="38">
        <v>2</v>
      </c>
      <c r="J32" s="144">
        <v>5486</v>
      </c>
      <c r="K32" s="144">
        <v>5486</v>
      </c>
      <c r="L32" s="46">
        <v>0</v>
      </c>
      <c r="M32" s="40">
        <f t="shared" si="0"/>
        <v>10.029999999999999</v>
      </c>
      <c r="N32" s="88">
        <f t="shared" si="1"/>
        <v>20.100000000000001</v>
      </c>
    </row>
    <row r="33" spans="1:14" s="36" customFormat="1" ht="225" customHeight="1" thickBot="1" x14ac:dyDescent="1.1000000000000001">
      <c r="B33" s="42">
        <v>27</v>
      </c>
      <c r="C33" s="564"/>
      <c r="D33" s="561" t="s">
        <v>681</v>
      </c>
      <c r="E33" s="561"/>
      <c r="F33" s="561"/>
      <c r="G33" s="142" t="s">
        <v>35</v>
      </c>
      <c r="H33" s="142">
        <v>0.94399999999999995</v>
      </c>
      <c r="I33" s="142">
        <v>2</v>
      </c>
      <c r="J33" s="144">
        <v>2055</v>
      </c>
      <c r="K33" s="144">
        <v>1947</v>
      </c>
      <c r="L33" s="46">
        <v>0</v>
      </c>
      <c r="M33" s="40">
        <f t="shared" si="0"/>
        <v>1.84</v>
      </c>
      <c r="N33" s="88">
        <f t="shared" si="1"/>
        <v>3.7</v>
      </c>
    </row>
    <row r="34" spans="1:14" s="36" customFormat="1" ht="225" customHeight="1" thickBot="1" x14ac:dyDescent="1.1000000000000001">
      <c r="B34" s="42">
        <v>28</v>
      </c>
      <c r="C34" s="564"/>
      <c r="D34" s="561" t="s">
        <v>674</v>
      </c>
      <c r="E34" s="561"/>
      <c r="F34" s="561"/>
      <c r="G34" s="142" t="s">
        <v>35</v>
      </c>
      <c r="H34" s="142">
        <v>0.94399999999999995</v>
      </c>
      <c r="I34" s="142">
        <v>2</v>
      </c>
      <c r="J34" s="144">
        <v>1510</v>
      </c>
      <c r="K34" s="144">
        <v>1510</v>
      </c>
      <c r="L34" s="46">
        <v>0</v>
      </c>
      <c r="M34" s="40">
        <f t="shared" si="0"/>
        <v>1.43</v>
      </c>
      <c r="N34" s="88">
        <f t="shared" si="1"/>
        <v>2.9</v>
      </c>
    </row>
    <row r="35" spans="1:14" s="36" customFormat="1" ht="225" customHeight="1" thickBot="1" x14ac:dyDescent="1.1000000000000001">
      <c r="B35" s="67">
        <v>29</v>
      </c>
      <c r="C35" s="564"/>
      <c r="D35" s="561" t="s">
        <v>676</v>
      </c>
      <c r="E35" s="561"/>
      <c r="F35" s="561"/>
      <c r="G35" s="142" t="s">
        <v>29</v>
      </c>
      <c r="H35" s="142">
        <v>1.284</v>
      </c>
      <c r="I35" s="142">
        <v>1</v>
      </c>
      <c r="J35" s="144">
        <v>1510</v>
      </c>
      <c r="K35" s="144">
        <v>1510</v>
      </c>
      <c r="L35" s="46">
        <v>0</v>
      </c>
      <c r="M35" s="40">
        <f t="shared" si="0"/>
        <v>1.94</v>
      </c>
      <c r="N35" s="88">
        <f t="shared" si="1"/>
        <v>1.9</v>
      </c>
    </row>
    <row r="36" spans="1:14" s="36" customFormat="1" ht="225" customHeight="1" thickBot="1" x14ac:dyDescent="1.1000000000000001">
      <c r="B36" s="42">
        <v>30</v>
      </c>
      <c r="C36" s="564" t="s">
        <v>682</v>
      </c>
      <c r="D36" s="561" t="s">
        <v>127</v>
      </c>
      <c r="E36" s="561"/>
      <c r="F36" s="561"/>
      <c r="G36" s="142" t="s">
        <v>27</v>
      </c>
      <c r="H36" s="142">
        <v>1.8280000000000001</v>
      </c>
      <c r="I36" s="38">
        <v>2</v>
      </c>
      <c r="J36" s="144">
        <v>6000</v>
      </c>
      <c r="K36" s="144">
        <v>6000</v>
      </c>
      <c r="L36" s="46">
        <v>0</v>
      </c>
      <c r="M36" s="40">
        <f t="shared" si="0"/>
        <v>10.97</v>
      </c>
      <c r="N36" s="88">
        <f t="shared" si="1"/>
        <v>21.9</v>
      </c>
    </row>
    <row r="37" spans="1:14" s="36" customFormat="1" ht="225" customHeight="1" thickBot="1" x14ac:dyDescent="1.1000000000000001">
      <c r="B37" s="42">
        <v>31</v>
      </c>
      <c r="C37" s="564"/>
      <c r="D37" s="561" t="s">
        <v>673</v>
      </c>
      <c r="E37" s="561"/>
      <c r="F37" s="561"/>
      <c r="G37" s="142" t="s">
        <v>35</v>
      </c>
      <c r="H37" s="142">
        <v>0.94399999999999995</v>
      </c>
      <c r="I37" s="142">
        <v>2</v>
      </c>
      <c r="J37" s="144">
        <v>2383</v>
      </c>
      <c r="K37" s="144">
        <v>2238</v>
      </c>
      <c r="L37" s="46">
        <v>0</v>
      </c>
      <c r="M37" s="40">
        <f t="shared" si="0"/>
        <v>2.1199999999999997</v>
      </c>
      <c r="N37" s="88">
        <f t="shared" si="1"/>
        <v>4.2</v>
      </c>
    </row>
    <row r="38" spans="1:14" s="36" customFormat="1" ht="225" customHeight="1" thickBot="1" x14ac:dyDescent="1.1000000000000001">
      <c r="B38" s="67">
        <v>32</v>
      </c>
      <c r="C38" s="564"/>
      <c r="D38" s="561" t="s">
        <v>674</v>
      </c>
      <c r="E38" s="561"/>
      <c r="F38" s="561"/>
      <c r="G38" s="142" t="s">
        <v>35</v>
      </c>
      <c r="H38" s="142">
        <v>0.94399999999999995</v>
      </c>
      <c r="I38" s="142">
        <v>3</v>
      </c>
      <c r="J38" s="144">
        <v>1510</v>
      </c>
      <c r="K38" s="144">
        <v>1510</v>
      </c>
      <c r="L38" s="46">
        <v>0</v>
      </c>
      <c r="M38" s="40">
        <f t="shared" si="0"/>
        <v>1.43</v>
      </c>
      <c r="N38" s="88">
        <f t="shared" si="1"/>
        <v>4.3</v>
      </c>
    </row>
    <row r="39" spans="1:14" s="96" customFormat="1" ht="225" customHeight="1" thickBot="1" x14ac:dyDescent="1.3">
      <c r="A39" s="36"/>
      <c r="B39" s="42">
        <v>33</v>
      </c>
      <c r="C39" s="488" t="s">
        <v>486</v>
      </c>
      <c r="D39" s="489"/>
      <c r="E39" s="489"/>
      <c r="F39" s="490"/>
      <c r="G39" s="145" t="s">
        <v>76</v>
      </c>
      <c r="H39" s="102">
        <v>1.22</v>
      </c>
      <c r="I39" s="106">
        <v>1</v>
      </c>
      <c r="J39" s="100">
        <v>3758</v>
      </c>
      <c r="K39" s="100">
        <v>3715</v>
      </c>
      <c r="L39" s="46">
        <v>0</v>
      </c>
      <c r="M39" s="40">
        <f t="shared" si="0"/>
        <v>4.54</v>
      </c>
      <c r="N39" s="88">
        <f t="shared" si="1"/>
        <v>4.5</v>
      </c>
    </row>
    <row r="40" spans="1:14" s="96" customFormat="1" ht="225" customHeight="1" thickBot="1" x14ac:dyDescent="1.3">
      <c r="A40" s="36"/>
      <c r="B40" s="42">
        <v>34</v>
      </c>
      <c r="C40" s="488" t="s">
        <v>286</v>
      </c>
      <c r="D40" s="489"/>
      <c r="E40" s="489"/>
      <c r="F40" s="490"/>
      <c r="G40" s="145" t="s">
        <v>76</v>
      </c>
      <c r="H40" s="102">
        <v>1.22</v>
      </c>
      <c r="I40" s="106">
        <v>1</v>
      </c>
      <c r="J40" s="100">
        <v>3791</v>
      </c>
      <c r="K40" s="100">
        <v>3756</v>
      </c>
      <c r="L40" s="46">
        <v>0</v>
      </c>
      <c r="M40" s="40">
        <f t="shared" si="0"/>
        <v>4.59</v>
      </c>
      <c r="N40" s="88">
        <f t="shared" si="1"/>
        <v>4.5999999999999996</v>
      </c>
    </row>
    <row r="41" spans="1:14" s="96" customFormat="1" ht="225" customHeight="1" thickBot="1" x14ac:dyDescent="1.3">
      <c r="A41" s="36"/>
      <c r="B41" s="67">
        <v>35</v>
      </c>
      <c r="C41" s="488" t="s">
        <v>683</v>
      </c>
      <c r="D41" s="489"/>
      <c r="E41" s="489"/>
      <c r="F41" s="490"/>
      <c r="G41" s="145" t="s">
        <v>76</v>
      </c>
      <c r="H41" s="102">
        <v>1.22</v>
      </c>
      <c r="I41" s="106">
        <v>1</v>
      </c>
      <c r="J41" s="100">
        <v>3908</v>
      </c>
      <c r="K41" s="100">
        <v>3845</v>
      </c>
      <c r="L41" s="46">
        <v>0</v>
      </c>
      <c r="M41" s="40">
        <f t="shared" si="0"/>
        <v>4.7</v>
      </c>
      <c r="N41" s="88">
        <f t="shared" si="1"/>
        <v>4.7</v>
      </c>
    </row>
    <row r="42" spans="1:14" s="96" customFormat="1" ht="225" customHeight="1" thickBot="1" x14ac:dyDescent="1.3">
      <c r="A42" s="36"/>
      <c r="B42" s="42">
        <v>36</v>
      </c>
      <c r="C42" s="488" t="s">
        <v>684</v>
      </c>
      <c r="D42" s="489"/>
      <c r="E42" s="489"/>
      <c r="F42" s="490"/>
      <c r="G42" s="145" t="s">
        <v>76</v>
      </c>
      <c r="H42" s="102">
        <v>1.22</v>
      </c>
      <c r="I42" s="106">
        <v>2</v>
      </c>
      <c r="J42" s="100">
        <v>3614</v>
      </c>
      <c r="K42" s="100">
        <v>3614</v>
      </c>
      <c r="L42" s="46">
        <v>0</v>
      </c>
      <c r="M42" s="40">
        <f t="shared" si="0"/>
        <v>4.41</v>
      </c>
      <c r="N42" s="88">
        <f t="shared" si="1"/>
        <v>8.8000000000000007</v>
      </c>
    </row>
    <row r="43" spans="1:14" s="36" customFormat="1" ht="225" customHeight="1" thickBot="1" x14ac:dyDescent="1.1000000000000001">
      <c r="B43" s="42">
        <v>37</v>
      </c>
      <c r="C43" s="492" t="s">
        <v>685</v>
      </c>
      <c r="D43" s="493"/>
      <c r="E43" s="493"/>
      <c r="F43" s="494"/>
      <c r="G43" s="142" t="s">
        <v>35</v>
      </c>
      <c r="H43" s="45">
        <v>0.94399999999999995</v>
      </c>
      <c r="I43" s="72">
        <v>2</v>
      </c>
      <c r="J43" s="70">
        <v>2004</v>
      </c>
      <c r="K43" s="70">
        <v>1914</v>
      </c>
      <c r="L43" s="46">
        <v>0</v>
      </c>
      <c r="M43" s="40">
        <f t="shared" si="0"/>
        <v>1.81</v>
      </c>
      <c r="N43" s="88">
        <f t="shared" si="1"/>
        <v>3.6</v>
      </c>
    </row>
    <row r="44" spans="1:14" s="36" customFormat="1" ht="225" customHeight="1" thickBot="1" x14ac:dyDescent="1.1000000000000001">
      <c r="B44" s="67">
        <v>38</v>
      </c>
      <c r="C44" s="492" t="s">
        <v>686</v>
      </c>
      <c r="D44" s="493"/>
      <c r="E44" s="493"/>
      <c r="F44" s="494"/>
      <c r="G44" s="142" t="s">
        <v>29</v>
      </c>
      <c r="H44" s="45">
        <v>1.284</v>
      </c>
      <c r="I44" s="72">
        <v>1</v>
      </c>
      <c r="J44" s="70">
        <v>2518</v>
      </c>
      <c r="K44" s="70">
        <v>2319</v>
      </c>
      <c r="L44" s="46">
        <v>0</v>
      </c>
      <c r="M44" s="40">
        <f t="shared" si="0"/>
        <v>2.98</v>
      </c>
      <c r="N44" s="88">
        <f t="shared" si="1"/>
        <v>3</v>
      </c>
    </row>
    <row r="45" spans="1:14" s="36" customFormat="1" ht="225" customHeight="1" thickBot="1" x14ac:dyDescent="1.1000000000000001">
      <c r="B45" s="42">
        <v>39</v>
      </c>
      <c r="C45" s="555" t="s">
        <v>687</v>
      </c>
      <c r="D45" s="492" t="s">
        <v>191</v>
      </c>
      <c r="E45" s="493"/>
      <c r="F45" s="493"/>
      <c r="G45" s="142" t="s">
        <v>100</v>
      </c>
      <c r="H45" s="45">
        <v>2.19</v>
      </c>
      <c r="I45" s="69">
        <v>2</v>
      </c>
      <c r="J45" s="70">
        <v>5486</v>
      </c>
      <c r="K45" s="70">
        <v>5486</v>
      </c>
      <c r="L45" s="46">
        <v>0</v>
      </c>
      <c r="M45" s="40">
        <f t="shared" si="0"/>
        <v>12.02</v>
      </c>
      <c r="N45" s="88">
        <f t="shared" si="1"/>
        <v>24</v>
      </c>
    </row>
    <row r="46" spans="1:14" s="36" customFormat="1" ht="225" customHeight="1" thickBot="1" x14ac:dyDescent="1.1000000000000001">
      <c r="B46" s="42">
        <v>40</v>
      </c>
      <c r="C46" s="556"/>
      <c r="D46" s="492" t="s">
        <v>688</v>
      </c>
      <c r="E46" s="493"/>
      <c r="F46" s="493"/>
      <c r="G46" s="142" t="s">
        <v>29</v>
      </c>
      <c r="H46" s="45">
        <v>1.284</v>
      </c>
      <c r="I46" s="72">
        <v>1</v>
      </c>
      <c r="J46" s="70">
        <v>1814</v>
      </c>
      <c r="K46" s="70">
        <v>1814</v>
      </c>
      <c r="L46" s="46">
        <v>0</v>
      </c>
      <c r="M46" s="40">
        <f t="shared" si="0"/>
        <v>2.3299999999999996</v>
      </c>
      <c r="N46" s="88">
        <f t="shared" si="1"/>
        <v>2.2999999999999998</v>
      </c>
    </row>
    <row r="47" spans="1:14" s="36" customFormat="1" ht="225" customHeight="1" thickBot="1" x14ac:dyDescent="1.1000000000000001">
      <c r="B47" s="67">
        <v>41</v>
      </c>
      <c r="C47" s="556"/>
      <c r="D47" s="492" t="s">
        <v>689</v>
      </c>
      <c r="E47" s="493"/>
      <c r="F47" s="493"/>
      <c r="G47" s="142" t="s">
        <v>97</v>
      </c>
      <c r="H47" s="45">
        <v>0.93400000000000005</v>
      </c>
      <c r="I47" s="72">
        <v>1</v>
      </c>
      <c r="J47" s="70">
        <v>1794</v>
      </c>
      <c r="K47" s="70">
        <v>1794</v>
      </c>
      <c r="L47" s="46">
        <v>0</v>
      </c>
      <c r="M47" s="40">
        <f t="shared" si="0"/>
        <v>1.68</v>
      </c>
      <c r="N47" s="88">
        <f t="shared" si="1"/>
        <v>1.7</v>
      </c>
    </row>
    <row r="48" spans="1:14" s="36" customFormat="1" ht="225" customHeight="1" thickBot="1" x14ac:dyDescent="1.1000000000000001">
      <c r="B48" s="42">
        <v>42</v>
      </c>
      <c r="C48" s="556"/>
      <c r="D48" s="492" t="s">
        <v>690</v>
      </c>
      <c r="E48" s="493"/>
      <c r="F48" s="493"/>
      <c r="G48" s="142" t="s">
        <v>97</v>
      </c>
      <c r="H48" s="45">
        <v>0.93400000000000005</v>
      </c>
      <c r="I48" s="72">
        <v>2</v>
      </c>
      <c r="J48" s="70">
        <v>3124</v>
      </c>
      <c r="K48" s="70">
        <v>2987</v>
      </c>
      <c r="L48" s="46">
        <v>0</v>
      </c>
      <c r="M48" s="40">
        <f t="shared" si="0"/>
        <v>2.7899999999999996</v>
      </c>
      <c r="N48" s="88">
        <f t="shared" si="1"/>
        <v>5.6</v>
      </c>
    </row>
    <row r="49" spans="2:14" s="36" customFormat="1" ht="225" customHeight="1" thickBot="1" x14ac:dyDescent="1.1000000000000001">
      <c r="B49" s="42">
        <v>43</v>
      </c>
      <c r="C49" s="555" t="s">
        <v>691</v>
      </c>
      <c r="D49" s="492" t="s">
        <v>191</v>
      </c>
      <c r="E49" s="493"/>
      <c r="F49" s="493"/>
      <c r="G49" s="142" t="s">
        <v>100</v>
      </c>
      <c r="H49" s="45">
        <v>2.19</v>
      </c>
      <c r="I49" s="69">
        <v>2</v>
      </c>
      <c r="J49" s="70">
        <v>5486</v>
      </c>
      <c r="K49" s="70">
        <v>5486</v>
      </c>
      <c r="L49" s="46">
        <v>0</v>
      </c>
      <c r="M49" s="40">
        <f t="shared" si="0"/>
        <v>12.02</v>
      </c>
      <c r="N49" s="88">
        <f t="shared" si="1"/>
        <v>24</v>
      </c>
    </row>
    <row r="50" spans="2:14" s="36" customFormat="1" ht="225" customHeight="1" thickBot="1" x14ac:dyDescent="1.1000000000000001">
      <c r="B50" s="67">
        <v>44</v>
      </c>
      <c r="C50" s="556"/>
      <c r="D50" s="492" t="s">
        <v>692</v>
      </c>
      <c r="E50" s="493"/>
      <c r="F50" s="493"/>
      <c r="G50" s="142" t="s">
        <v>29</v>
      </c>
      <c r="H50" s="45">
        <v>1.284</v>
      </c>
      <c r="I50" s="72">
        <v>1</v>
      </c>
      <c r="J50" s="70">
        <v>1814</v>
      </c>
      <c r="K50" s="70">
        <v>1814</v>
      </c>
      <c r="L50" s="46">
        <v>0</v>
      </c>
      <c r="M50" s="40">
        <f t="shared" si="0"/>
        <v>2.3299999999999996</v>
      </c>
      <c r="N50" s="88">
        <f t="shared" si="1"/>
        <v>2.2999999999999998</v>
      </c>
    </row>
    <row r="51" spans="2:14" s="36" customFormat="1" ht="225" customHeight="1" thickBot="1" x14ac:dyDescent="1.1000000000000001">
      <c r="B51" s="42">
        <v>45</v>
      </c>
      <c r="C51" s="556"/>
      <c r="D51" s="492" t="s">
        <v>693</v>
      </c>
      <c r="E51" s="493"/>
      <c r="F51" s="493"/>
      <c r="G51" s="142" t="s">
        <v>97</v>
      </c>
      <c r="H51" s="45">
        <v>0.93400000000000005</v>
      </c>
      <c r="I51" s="72">
        <v>1</v>
      </c>
      <c r="J51" s="70">
        <v>1794</v>
      </c>
      <c r="K51" s="70">
        <v>1794</v>
      </c>
      <c r="L51" s="46">
        <v>0</v>
      </c>
      <c r="M51" s="40">
        <f t="shared" si="0"/>
        <v>1.68</v>
      </c>
      <c r="N51" s="88">
        <f t="shared" si="1"/>
        <v>1.7</v>
      </c>
    </row>
    <row r="52" spans="2:14" s="36" customFormat="1" ht="225" customHeight="1" thickBot="1" x14ac:dyDescent="1.1000000000000001">
      <c r="B52" s="42">
        <v>46</v>
      </c>
      <c r="C52" s="556"/>
      <c r="D52" s="492" t="s">
        <v>694</v>
      </c>
      <c r="E52" s="493"/>
      <c r="F52" s="493"/>
      <c r="G52" s="142" t="s">
        <v>97</v>
      </c>
      <c r="H52" s="45">
        <v>0.93400000000000005</v>
      </c>
      <c r="I52" s="72">
        <v>2</v>
      </c>
      <c r="J52" s="70">
        <v>3124</v>
      </c>
      <c r="K52" s="70">
        <v>2987</v>
      </c>
      <c r="L52" s="46">
        <v>0</v>
      </c>
      <c r="M52" s="40">
        <f t="shared" si="0"/>
        <v>2.7899999999999996</v>
      </c>
      <c r="N52" s="88">
        <f t="shared" si="1"/>
        <v>5.6</v>
      </c>
    </row>
    <row r="53" spans="2:14" s="36" customFormat="1" ht="225" customHeight="1" thickBot="1" x14ac:dyDescent="1.1000000000000001">
      <c r="B53" s="67">
        <v>47</v>
      </c>
      <c r="C53" s="564" t="s">
        <v>695</v>
      </c>
      <c r="D53" s="561" t="s">
        <v>127</v>
      </c>
      <c r="E53" s="561"/>
      <c r="F53" s="561"/>
      <c r="G53" s="142" t="s">
        <v>27</v>
      </c>
      <c r="H53" s="142">
        <v>1.8280000000000001</v>
      </c>
      <c r="I53" s="38">
        <v>2</v>
      </c>
      <c r="J53" s="144">
        <v>4744</v>
      </c>
      <c r="K53" s="144">
        <v>4744</v>
      </c>
      <c r="L53" s="46">
        <v>0</v>
      </c>
      <c r="M53" s="40">
        <f t="shared" si="0"/>
        <v>8.68</v>
      </c>
      <c r="N53" s="88">
        <f t="shared" si="1"/>
        <v>17.399999999999999</v>
      </c>
    </row>
    <row r="54" spans="2:14" s="36" customFormat="1" ht="225" customHeight="1" thickBot="1" x14ac:dyDescent="1.1000000000000001">
      <c r="B54" s="42">
        <v>48</v>
      </c>
      <c r="C54" s="564"/>
      <c r="D54" s="561" t="s">
        <v>696</v>
      </c>
      <c r="E54" s="561"/>
      <c r="F54" s="561"/>
      <c r="G54" s="142" t="s">
        <v>35</v>
      </c>
      <c r="H54" s="142">
        <v>0.94399999999999995</v>
      </c>
      <c r="I54" s="142">
        <v>1</v>
      </c>
      <c r="J54" s="144">
        <v>2408</v>
      </c>
      <c r="K54" s="144">
        <v>2245</v>
      </c>
      <c r="L54" s="46">
        <v>0</v>
      </c>
      <c r="M54" s="40">
        <f t="shared" si="0"/>
        <v>2.1199999999999997</v>
      </c>
      <c r="N54" s="88">
        <f t="shared" si="1"/>
        <v>2.1</v>
      </c>
    </row>
    <row r="55" spans="2:14" s="36" customFormat="1" ht="225" customHeight="1" thickBot="1" x14ac:dyDescent="1.1000000000000001">
      <c r="B55" s="42">
        <v>49</v>
      </c>
      <c r="C55" s="564"/>
      <c r="D55" s="561" t="s">
        <v>673</v>
      </c>
      <c r="E55" s="561"/>
      <c r="F55" s="561"/>
      <c r="G55" s="142" t="s">
        <v>35</v>
      </c>
      <c r="H55" s="142">
        <v>0.94399999999999995</v>
      </c>
      <c r="I55" s="142">
        <v>1</v>
      </c>
      <c r="J55" s="144">
        <v>2383</v>
      </c>
      <c r="K55" s="144">
        <v>2238</v>
      </c>
      <c r="L55" s="46">
        <v>0</v>
      </c>
      <c r="M55" s="40">
        <f t="shared" si="0"/>
        <v>2.1199999999999997</v>
      </c>
      <c r="N55" s="88">
        <f t="shared" si="1"/>
        <v>2.1</v>
      </c>
    </row>
    <row r="56" spans="2:14" s="36" customFormat="1" ht="225" customHeight="1" thickBot="1" x14ac:dyDescent="1.1000000000000001">
      <c r="B56" s="67">
        <v>50</v>
      </c>
      <c r="C56" s="564"/>
      <c r="D56" s="561" t="s">
        <v>674</v>
      </c>
      <c r="E56" s="561"/>
      <c r="F56" s="561"/>
      <c r="G56" s="142" t="s">
        <v>35</v>
      </c>
      <c r="H56" s="142">
        <v>0.94399999999999995</v>
      </c>
      <c r="I56" s="142">
        <v>1</v>
      </c>
      <c r="J56" s="144">
        <v>1510</v>
      </c>
      <c r="K56" s="144">
        <v>1510</v>
      </c>
      <c r="L56" s="46">
        <v>0</v>
      </c>
      <c r="M56" s="40">
        <f t="shared" si="0"/>
        <v>1.43</v>
      </c>
      <c r="N56" s="88">
        <f t="shared" si="1"/>
        <v>1.4</v>
      </c>
    </row>
    <row r="57" spans="2:14" s="36" customFormat="1" ht="225" customHeight="1" thickBot="1" x14ac:dyDescent="1.1000000000000001">
      <c r="B57" s="42">
        <v>51</v>
      </c>
      <c r="C57" s="564"/>
      <c r="D57" s="561" t="s">
        <v>676</v>
      </c>
      <c r="E57" s="561"/>
      <c r="F57" s="561"/>
      <c r="G57" s="142" t="s">
        <v>29</v>
      </c>
      <c r="H57" s="142">
        <v>1.284</v>
      </c>
      <c r="I57" s="142">
        <v>1</v>
      </c>
      <c r="J57" s="144">
        <v>1510</v>
      </c>
      <c r="K57" s="144">
        <v>1510</v>
      </c>
      <c r="L57" s="46">
        <v>0</v>
      </c>
      <c r="M57" s="40">
        <f t="shared" si="0"/>
        <v>1.94</v>
      </c>
      <c r="N57" s="88">
        <f t="shared" si="1"/>
        <v>1.9</v>
      </c>
    </row>
    <row r="58" spans="2:14" s="36" customFormat="1" ht="225" customHeight="1" thickBot="1" x14ac:dyDescent="1.1000000000000001">
      <c r="B58" s="42">
        <v>52</v>
      </c>
      <c r="C58" s="564" t="s">
        <v>697</v>
      </c>
      <c r="D58" s="561" t="s">
        <v>127</v>
      </c>
      <c r="E58" s="561"/>
      <c r="F58" s="561"/>
      <c r="G58" s="142" t="s">
        <v>27</v>
      </c>
      <c r="H58" s="142">
        <v>1.8280000000000001</v>
      </c>
      <c r="I58" s="38">
        <v>2</v>
      </c>
      <c r="J58" s="144">
        <v>5564</v>
      </c>
      <c r="K58" s="144">
        <v>5564</v>
      </c>
      <c r="L58" s="46">
        <v>0</v>
      </c>
      <c r="M58" s="40">
        <f t="shared" si="0"/>
        <v>10.18</v>
      </c>
      <c r="N58" s="88">
        <f t="shared" si="1"/>
        <v>20.399999999999999</v>
      </c>
    </row>
    <row r="59" spans="2:14" s="36" customFormat="1" ht="225" customHeight="1" thickBot="1" x14ac:dyDescent="1.1000000000000001">
      <c r="B59" s="67">
        <v>53</v>
      </c>
      <c r="C59" s="564"/>
      <c r="D59" s="561" t="s">
        <v>698</v>
      </c>
      <c r="E59" s="561"/>
      <c r="F59" s="561"/>
      <c r="G59" s="142" t="s">
        <v>35</v>
      </c>
      <c r="H59" s="142">
        <v>0.94399999999999995</v>
      </c>
      <c r="I59" s="142">
        <v>1</v>
      </c>
      <c r="J59" s="144">
        <v>2408</v>
      </c>
      <c r="K59" s="144">
        <v>2245</v>
      </c>
      <c r="L59" s="46">
        <v>0</v>
      </c>
      <c r="M59" s="40">
        <f t="shared" si="0"/>
        <v>2.1199999999999997</v>
      </c>
      <c r="N59" s="88">
        <f t="shared" si="1"/>
        <v>2.1</v>
      </c>
    </row>
    <row r="60" spans="2:14" s="36" customFormat="1" ht="225" customHeight="1" thickBot="1" x14ac:dyDescent="1.1000000000000001">
      <c r="B60" s="42">
        <v>54</v>
      </c>
      <c r="C60" s="564"/>
      <c r="D60" s="561" t="s">
        <v>699</v>
      </c>
      <c r="E60" s="561"/>
      <c r="F60" s="561"/>
      <c r="G60" s="142" t="s">
        <v>35</v>
      </c>
      <c r="H60" s="142">
        <v>0.94399999999999995</v>
      </c>
      <c r="I60" s="142">
        <v>1</v>
      </c>
      <c r="J60" s="144">
        <v>2383</v>
      </c>
      <c r="K60" s="144">
        <v>2238</v>
      </c>
      <c r="L60" s="46">
        <v>0</v>
      </c>
      <c r="M60" s="40">
        <f t="shared" si="0"/>
        <v>2.1199999999999997</v>
      </c>
      <c r="N60" s="88">
        <f t="shared" si="1"/>
        <v>2.1</v>
      </c>
    </row>
    <row r="61" spans="2:14" s="36" customFormat="1" ht="225" customHeight="1" thickBot="1" x14ac:dyDescent="1.1000000000000001">
      <c r="B61" s="42">
        <v>55</v>
      </c>
      <c r="C61" s="564"/>
      <c r="D61" s="561" t="s">
        <v>700</v>
      </c>
      <c r="E61" s="561"/>
      <c r="F61" s="561"/>
      <c r="G61" s="142" t="s">
        <v>35</v>
      </c>
      <c r="H61" s="142">
        <v>0.94399999999999995</v>
      </c>
      <c r="I61" s="142">
        <v>1</v>
      </c>
      <c r="J61" s="144">
        <v>1510</v>
      </c>
      <c r="K61" s="144">
        <v>1510</v>
      </c>
      <c r="L61" s="46">
        <v>0</v>
      </c>
      <c r="M61" s="40">
        <f t="shared" si="0"/>
        <v>1.43</v>
      </c>
      <c r="N61" s="88">
        <f t="shared" si="1"/>
        <v>1.4</v>
      </c>
    </row>
    <row r="62" spans="2:14" s="36" customFormat="1" ht="225" customHeight="1" thickBot="1" x14ac:dyDescent="1.1000000000000001">
      <c r="B62" s="67">
        <v>56</v>
      </c>
      <c r="C62" s="564"/>
      <c r="D62" s="561" t="s">
        <v>701</v>
      </c>
      <c r="E62" s="561"/>
      <c r="F62" s="561"/>
      <c r="G62" s="142" t="s">
        <v>29</v>
      </c>
      <c r="H62" s="142">
        <v>1.284</v>
      </c>
      <c r="I62" s="142">
        <v>1</v>
      </c>
      <c r="J62" s="144">
        <v>1510</v>
      </c>
      <c r="K62" s="144">
        <v>1510</v>
      </c>
      <c r="L62" s="46">
        <v>0</v>
      </c>
      <c r="M62" s="40">
        <f t="shared" si="0"/>
        <v>1.94</v>
      </c>
      <c r="N62" s="88">
        <f t="shared" si="1"/>
        <v>1.9</v>
      </c>
    </row>
    <row r="63" spans="2:14" s="36" customFormat="1" ht="225" customHeight="1" thickBot="1" x14ac:dyDescent="1.1000000000000001">
      <c r="B63" s="42">
        <v>57</v>
      </c>
      <c r="C63" s="555" t="s">
        <v>702</v>
      </c>
      <c r="D63" s="492" t="s">
        <v>191</v>
      </c>
      <c r="E63" s="493"/>
      <c r="F63" s="493"/>
      <c r="G63" s="142" t="s">
        <v>100</v>
      </c>
      <c r="H63" s="45">
        <v>2.19</v>
      </c>
      <c r="I63" s="69">
        <v>2</v>
      </c>
      <c r="J63" s="70">
        <v>5486</v>
      </c>
      <c r="K63" s="70">
        <v>5486</v>
      </c>
      <c r="L63" s="46">
        <v>0</v>
      </c>
      <c r="M63" s="40">
        <f t="shared" si="0"/>
        <v>12.02</v>
      </c>
      <c r="N63" s="88">
        <f t="shared" si="1"/>
        <v>24</v>
      </c>
    </row>
    <row r="64" spans="2:14" s="36" customFormat="1" ht="225" customHeight="1" thickBot="1" x14ac:dyDescent="1.1000000000000001">
      <c r="B64" s="42">
        <v>58</v>
      </c>
      <c r="C64" s="556"/>
      <c r="D64" s="492" t="s">
        <v>703</v>
      </c>
      <c r="E64" s="493"/>
      <c r="F64" s="493"/>
      <c r="G64" s="142" t="s">
        <v>29</v>
      </c>
      <c r="H64" s="45">
        <v>1.284</v>
      </c>
      <c r="I64" s="72">
        <v>1</v>
      </c>
      <c r="J64" s="70">
        <v>1814</v>
      </c>
      <c r="K64" s="70">
        <v>1814</v>
      </c>
      <c r="L64" s="46">
        <v>0</v>
      </c>
      <c r="M64" s="40">
        <f t="shared" si="0"/>
        <v>2.3299999999999996</v>
      </c>
      <c r="N64" s="88">
        <f t="shared" si="1"/>
        <v>2.2999999999999998</v>
      </c>
    </row>
    <row r="65" spans="2:14" s="36" customFormat="1" ht="225" customHeight="1" thickBot="1" x14ac:dyDescent="1.1000000000000001">
      <c r="B65" s="67">
        <v>59</v>
      </c>
      <c r="C65" s="556"/>
      <c r="D65" s="492" t="s">
        <v>704</v>
      </c>
      <c r="E65" s="493"/>
      <c r="F65" s="493"/>
      <c r="G65" s="142" t="s">
        <v>97</v>
      </c>
      <c r="H65" s="45">
        <v>0.93400000000000005</v>
      </c>
      <c r="I65" s="72">
        <v>1</v>
      </c>
      <c r="J65" s="70">
        <v>1794</v>
      </c>
      <c r="K65" s="70">
        <v>1794</v>
      </c>
      <c r="L65" s="46">
        <v>0</v>
      </c>
      <c r="M65" s="40">
        <f t="shared" si="0"/>
        <v>1.68</v>
      </c>
      <c r="N65" s="88">
        <f t="shared" si="1"/>
        <v>1.7</v>
      </c>
    </row>
    <row r="66" spans="2:14" s="36" customFormat="1" ht="225" customHeight="1" thickBot="1" x14ac:dyDescent="1.1000000000000001">
      <c r="B66" s="42">
        <v>60</v>
      </c>
      <c r="C66" s="556"/>
      <c r="D66" s="492" t="s">
        <v>705</v>
      </c>
      <c r="E66" s="493"/>
      <c r="F66" s="493"/>
      <c r="G66" s="142" t="s">
        <v>97</v>
      </c>
      <c r="H66" s="45">
        <v>0.93400000000000005</v>
      </c>
      <c r="I66" s="72">
        <v>2</v>
      </c>
      <c r="J66" s="70">
        <v>3124</v>
      </c>
      <c r="K66" s="70">
        <v>2987</v>
      </c>
      <c r="L66" s="46">
        <v>0</v>
      </c>
      <c r="M66" s="40">
        <f t="shared" si="0"/>
        <v>2.7899999999999996</v>
      </c>
      <c r="N66" s="88">
        <f t="shared" si="1"/>
        <v>5.6</v>
      </c>
    </row>
    <row r="67" spans="2:14" s="36" customFormat="1" ht="225" customHeight="1" thickBot="1" x14ac:dyDescent="1.1000000000000001">
      <c r="B67" s="42">
        <v>61</v>
      </c>
      <c r="C67" s="555" t="s">
        <v>706</v>
      </c>
      <c r="D67" s="492" t="s">
        <v>191</v>
      </c>
      <c r="E67" s="493"/>
      <c r="F67" s="493"/>
      <c r="G67" s="142" t="s">
        <v>100</v>
      </c>
      <c r="H67" s="45">
        <v>2.19</v>
      </c>
      <c r="I67" s="69">
        <v>2</v>
      </c>
      <c r="J67" s="70">
        <v>5486</v>
      </c>
      <c r="K67" s="70">
        <v>5486</v>
      </c>
      <c r="L67" s="46">
        <v>0</v>
      </c>
      <c r="M67" s="40">
        <f t="shared" si="0"/>
        <v>12.02</v>
      </c>
      <c r="N67" s="88">
        <f t="shared" si="1"/>
        <v>24</v>
      </c>
    </row>
    <row r="68" spans="2:14" s="36" customFormat="1" ht="225" customHeight="1" thickBot="1" x14ac:dyDescent="1.1000000000000001">
      <c r="B68" s="67">
        <v>62</v>
      </c>
      <c r="C68" s="556"/>
      <c r="D68" s="492" t="s">
        <v>703</v>
      </c>
      <c r="E68" s="493"/>
      <c r="F68" s="493"/>
      <c r="G68" s="142" t="s">
        <v>29</v>
      </c>
      <c r="H68" s="45">
        <v>1.284</v>
      </c>
      <c r="I68" s="72">
        <v>1</v>
      </c>
      <c r="J68" s="70">
        <v>1814</v>
      </c>
      <c r="K68" s="70">
        <v>1814</v>
      </c>
      <c r="L68" s="46">
        <v>0</v>
      </c>
      <c r="M68" s="40">
        <f t="shared" si="0"/>
        <v>2.3299999999999996</v>
      </c>
      <c r="N68" s="88">
        <f t="shared" si="1"/>
        <v>2.2999999999999998</v>
      </c>
    </row>
    <row r="69" spans="2:14" s="36" customFormat="1" ht="225" customHeight="1" thickBot="1" x14ac:dyDescent="1.1000000000000001">
      <c r="B69" s="42">
        <v>63</v>
      </c>
      <c r="C69" s="556"/>
      <c r="D69" s="492" t="s">
        <v>707</v>
      </c>
      <c r="E69" s="493"/>
      <c r="F69" s="493"/>
      <c r="G69" s="142" t="s">
        <v>97</v>
      </c>
      <c r="H69" s="45">
        <v>0.93400000000000005</v>
      </c>
      <c r="I69" s="72">
        <v>1</v>
      </c>
      <c r="J69" s="70">
        <v>1794</v>
      </c>
      <c r="K69" s="70">
        <v>1794</v>
      </c>
      <c r="L69" s="46">
        <v>0</v>
      </c>
      <c r="M69" s="40">
        <f t="shared" si="0"/>
        <v>1.68</v>
      </c>
      <c r="N69" s="88">
        <f t="shared" si="1"/>
        <v>1.7</v>
      </c>
    </row>
    <row r="70" spans="2:14" s="36" customFormat="1" ht="225" customHeight="1" thickBot="1" x14ac:dyDescent="1.1000000000000001">
      <c r="B70" s="42">
        <v>64</v>
      </c>
      <c r="C70" s="556"/>
      <c r="D70" s="492" t="s">
        <v>708</v>
      </c>
      <c r="E70" s="493"/>
      <c r="F70" s="493"/>
      <c r="G70" s="142" t="s">
        <v>97</v>
      </c>
      <c r="H70" s="45">
        <v>0.93400000000000005</v>
      </c>
      <c r="I70" s="72">
        <v>2</v>
      </c>
      <c r="J70" s="70">
        <v>3124</v>
      </c>
      <c r="K70" s="70">
        <v>2987</v>
      </c>
      <c r="L70" s="46">
        <v>0</v>
      </c>
      <c r="M70" s="40">
        <f t="shared" si="0"/>
        <v>2.7899999999999996</v>
      </c>
      <c r="N70" s="88">
        <f t="shared" si="1"/>
        <v>5.6</v>
      </c>
    </row>
    <row r="71" spans="2:14" s="36" customFormat="1" ht="225" customHeight="1" thickBot="1" x14ac:dyDescent="1.1000000000000001">
      <c r="B71" s="67">
        <v>65</v>
      </c>
      <c r="C71" s="564" t="s">
        <v>709</v>
      </c>
      <c r="D71" s="561" t="s">
        <v>127</v>
      </c>
      <c r="E71" s="561"/>
      <c r="F71" s="561"/>
      <c r="G71" s="142" t="s">
        <v>27</v>
      </c>
      <c r="H71" s="142">
        <v>1.8280000000000001</v>
      </c>
      <c r="I71" s="38">
        <v>2</v>
      </c>
      <c r="J71" s="144">
        <v>6000</v>
      </c>
      <c r="K71" s="144">
        <v>6000</v>
      </c>
      <c r="L71" s="46">
        <v>0</v>
      </c>
      <c r="M71" s="40">
        <f t="shared" ref="M71:M98" si="2">ROUNDUP(H71*K71/1000,2)</f>
        <v>10.97</v>
      </c>
      <c r="N71" s="88">
        <f t="shared" ref="N71:N98" si="3">ROUND(M71*I71-I71*L71,1)</f>
        <v>21.9</v>
      </c>
    </row>
    <row r="72" spans="2:14" s="36" customFormat="1" ht="225" customHeight="1" thickBot="1" x14ac:dyDescent="1.1000000000000001">
      <c r="B72" s="42">
        <v>66</v>
      </c>
      <c r="C72" s="564"/>
      <c r="D72" s="561" t="s">
        <v>699</v>
      </c>
      <c r="E72" s="561"/>
      <c r="F72" s="561"/>
      <c r="G72" s="142" t="s">
        <v>35</v>
      </c>
      <c r="H72" s="142">
        <v>0.94399999999999995</v>
      </c>
      <c r="I72" s="142">
        <v>2</v>
      </c>
      <c r="J72" s="144">
        <v>2383</v>
      </c>
      <c r="K72" s="144">
        <v>2238</v>
      </c>
      <c r="L72" s="46">
        <v>0</v>
      </c>
      <c r="M72" s="40">
        <f t="shared" si="2"/>
        <v>2.1199999999999997</v>
      </c>
      <c r="N72" s="88">
        <f t="shared" si="3"/>
        <v>4.2</v>
      </c>
    </row>
    <row r="73" spans="2:14" s="36" customFormat="1" ht="225" customHeight="1" thickBot="1" x14ac:dyDescent="1.1000000000000001">
      <c r="B73" s="42">
        <v>67</v>
      </c>
      <c r="C73" s="564"/>
      <c r="D73" s="561" t="s">
        <v>700</v>
      </c>
      <c r="E73" s="561"/>
      <c r="F73" s="561"/>
      <c r="G73" s="142" t="s">
        <v>35</v>
      </c>
      <c r="H73" s="142">
        <v>0.94399999999999995</v>
      </c>
      <c r="I73" s="142">
        <v>2</v>
      </c>
      <c r="J73" s="144">
        <v>1510</v>
      </c>
      <c r="K73" s="144">
        <v>1510</v>
      </c>
      <c r="L73" s="46">
        <v>0</v>
      </c>
      <c r="M73" s="40">
        <f t="shared" si="2"/>
        <v>1.43</v>
      </c>
      <c r="N73" s="88">
        <f t="shared" si="3"/>
        <v>2.9</v>
      </c>
    </row>
    <row r="74" spans="2:14" s="36" customFormat="1" ht="225" customHeight="1" thickBot="1" x14ac:dyDescent="1.1000000000000001">
      <c r="B74" s="67">
        <v>68</v>
      </c>
      <c r="C74" s="564"/>
      <c r="D74" s="561" t="s">
        <v>701</v>
      </c>
      <c r="E74" s="561"/>
      <c r="F74" s="561"/>
      <c r="G74" s="142" t="s">
        <v>29</v>
      </c>
      <c r="H74" s="142">
        <v>1.284</v>
      </c>
      <c r="I74" s="142">
        <v>1</v>
      </c>
      <c r="J74" s="144">
        <v>1510</v>
      </c>
      <c r="K74" s="144">
        <v>1510</v>
      </c>
      <c r="L74" s="46">
        <v>0</v>
      </c>
      <c r="M74" s="40">
        <f t="shared" si="2"/>
        <v>1.94</v>
      </c>
      <c r="N74" s="88">
        <f t="shared" si="3"/>
        <v>1.9</v>
      </c>
    </row>
    <row r="75" spans="2:14" s="36" customFormat="1" ht="225" customHeight="1" thickBot="1" x14ac:dyDescent="1.1000000000000001">
      <c r="B75" s="42">
        <v>69</v>
      </c>
      <c r="C75" s="564" t="s">
        <v>710</v>
      </c>
      <c r="D75" s="561" t="s">
        <v>127</v>
      </c>
      <c r="E75" s="561"/>
      <c r="F75" s="561"/>
      <c r="G75" s="142" t="s">
        <v>27</v>
      </c>
      <c r="H75" s="142">
        <v>1.8280000000000001</v>
      </c>
      <c r="I75" s="38">
        <v>2</v>
      </c>
      <c r="J75" s="144">
        <v>5180</v>
      </c>
      <c r="K75" s="144">
        <v>5180</v>
      </c>
      <c r="L75" s="46">
        <v>0</v>
      </c>
      <c r="M75" s="40">
        <f t="shared" si="2"/>
        <v>9.4700000000000006</v>
      </c>
      <c r="N75" s="88">
        <f t="shared" si="3"/>
        <v>18.899999999999999</v>
      </c>
    </row>
    <row r="76" spans="2:14" s="36" customFormat="1" ht="225" customHeight="1" thickBot="1" x14ac:dyDescent="1.1000000000000001">
      <c r="B76" s="42">
        <v>70</v>
      </c>
      <c r="C76" s="564"/>
      <c r="D76" s="561" t="s">
        <v>698</v>
      </c>
      <c r="E76" s="561"/>
      <c r="F76" s="561"/>
      <c r="G76" s="142" t="s">
        <v>35</v>
      </c>
      <c r="H76" s="142">
        <v>0.94399999999999995</v>
      </c>
      <c r="I76" s="142">
        <v>1</v>
      </c>
      <c r="J76" s="144">
        <v>2408</v>
      </c>
      <c r="K76" s="144">
        <v>2245</v>
      </c>
      <c r="L76" s="46">
        <v>0</v>
      </c>
      <c r="M76" s="40">
        <f t="shared" si="2"/>
        <v>2.1199999999999997</v>
      </c>
      <c r="N76" s="88">
        <f t="shared" si="3"/>
        <v>2.1</v>
      </c>
    </row>
    <row r="77" spans="2:14" s="36" customFormat="1" ht="225" customHeight="1" thickBot="1" x14ac:dyDescent="1.1000000000000001">
      <c r="B77" s="67">
        <v>71</v>
      </c>
      <c r="C77" s="564"/>
      <c r="D77" s="561" t="s">
        <v>699</v>
      </c>
      <c r="E77" s="561"/>
      <c r="F77" s="561"/>
      <c r="G77" s="142" t="s">
        <v>35</v>
      </c>
      <c r="H77" s="142">
        <v>0.94399999999999995</v>
      </c>
      <c r="I77" s="142">
        <v>1</v>
      </c>
      <c r="J77" s="144">
        <v>2383</v>
      </c>
      <c r="K77" s="144">
        <v>2238</v>
      </c>
      <c r="L77" s="46">
        <v>0</v>
      </c>
      <c r="M77" s="40">
        <f t="shared" si="2"/>
        <v>2.1199999999999997</v>
      </c>
      <c r="N77" s="88">
        <f t="shared" si="3"/>
        <v>2.1</v>
      </c>
    </row>
    <row r="78" spans="2:14" s="36" customFormat="1" ht="225" customHeight="1" thickBot="1" x14ac:dyDescent="1.1000000000000001">
      <c r="B78" s="42">
        <v>72</v>
      </c>
      <c r="C78" s="564"/>
      <c r="D78" s="561" t="s">
        <v>700</v>
      </c>
      <c r="E78" s="561"/>
      <c r="F78" s="561"/>
      <c r="G78" s="142" t="s">
        <v>35</v>
      </c>
      <c r="H78" s="142">
        <v>0.94399999999999995</v>
      </c>
      <c r="I78" s="142">
        <v>1</v>
      </c>
      <c r="J78" s="144">
        <v>1510</v>
      </c>
      <c r="K78" s="144">
        <v>1510</v>
      </c>
      <c r="L78" s="46">
        <v>0</v>
      </c>
      <c r="M78" s="40">
        <f t="shared" si="2"/>
        <v>1.43</v>
      </c>
      <c r="N78" s="88">
        <f t="shared" si="3"/>
        <v>1.4</v>
      </c>
    </row>
    <row r="79" spans="2:14" s="36" customFormat="1" ht="225" customHeight="1" thickBot="1" x14ac:dyDescent="1.1000000000000001">
      <c r="B79" s="42">
        <v>73</v>
      </c>
      <c r="C79" s="564"/>
      <c r="D79" s="561" t="s">
        <v>701</v>
      </c>
      <c r="E79" s="561"/>
      <c r="F79" s="561"/>
      <c r="G79" s="142" t="s">
        <v>29</v>
      </c>
      <c r="H79" s="142">
        <v>1.284</v>
      </c>
      <c r="I79" s="142">
        <v>1</v>
      </c>
      <c r="J79" s="144">
        <v>1510</v>
      </c>
      <c r="K79" s="144">
        <v>1510</v>
      </c>
      <c r="L79" s="46">
        <v>0</v>
      </c>
      <c r="M79" s="40">
        <f t="shared" si="2"/>
        <v>1.94</v>
      </c>
      <c r="N79" s="88">
        <f t="shared" si="3"/>
        <v>1.9</v>
      </c>
    </row>
    <row r="80" spans="2:14" s="36" customFormat="1" ht="225" customHeight="1" thickBot="1" x14ac:dyDescent="1.1000000000000001">
      <c r="B80" s="67">
        <v>74</v>
      </c>
      <c r="C80" s="564" t="s">
        <v>711</v>
      </c>
      <c r="D80" s="561" t="s">
        <v>127</v>
      </c>
      <c r="E80" s="561"/>
      <c r="F80" s="561"/>
      <c r="G80" s="142" t="s">
        <v>27</v>
      </c>
      <c r="H80" s="142">
        <v>1.8280000000000001</v>
      </c>
      <c r="I80" s="38">
        <v>2</v>
      </c>
      <c r="J80" s="144">
        <v>6000</v>
      </c>
      <c r="K80" s="144">
        <v>6000</v>
      </c>
      <c r="L80" s="46">
        <v>0</v>
      </c>
      <c r="M80" s="40">
        <f t="shared" si="2"/>
        <v>10.97</v>
      </c>
      <c r="N80" s="88">
        <f t="shared" si="3"/>
        <v>21.9</v>
      </c>
    </row>
    <row r="81" spans="1:14" s="36" customFormat="1" ht="225" customHeight="1" thickBot="1" x14ac:dyDescent="1.1000000000000001">
      <c r="B81" s="42">
        <v>75</v>
      </c>
      <c r="C81" s="564"/>
      <c r="D81" s="561" t="s">
        <v>699</v>
      </c>
      <c r="E81" s="561"/>
      <c r="F81" s="561"/>
      <c r="G81" s="142" t="s">
        <v>35</v>
      </c>
      <c r="H81" s="142">
        <v>0.94399999999999995</v>
      </c>
      <c r="I81" s="142">
        <v>2</v>
      </c>
      <c r="J81" s="144">
        <v>2383</v>
      </c>
      <c r="K81" s="144">
        <v>2238</v>
      </c>
      <c r="L81" s="46">
        <v>0</v>
      </c>
      <c r="M81" s="40">
        <f t="shared" si="2"/>
        <v>2.1199999999999997</v>
      </c>
      <c r="N81" s="88">
        <f t="shared" si="3"/>
        <v>4.2</v>
      </c>
    </row>
    <row r="82" spans="1:14" s="36" customFormat="1" ht="225" customHeight="1" thickBot="1" x14ac:dyDescent="1.1000000000000001">
      <c r="B82" s="42">
        <v>76</v>
      </c>
      <c r="C82" s="564"/>
      <c r="D82" s="561" t="s">
        <v>700</v>
      </c>
      <c r="E82" s="561"/>
      <c r="F82" s="561"/>
      <c r="G82" s="142" t="s">
        <v>35</v>
      </c>
      <c r="H82" s="142">
        <v>0.94399999999999995</v>
      </c>
      <c r="I82" s="142">
        <v>2</v>
      </c>
      <c r="J82" s="144">
        <v>1510</v>
      </c>
      <c r="K82" s="144">
        <v>1510</v>
      </c>
      <c r="L82" s="46">
        <v>0</v>
      </c>
      <c r="M82" s="40">
        <f t="shared" si="2"/>
        <v>1.43</v>
      </c>
      <c r="N82" s="88">
        <f t="shared" si="3"/>
        <v>2.9</v>
      </c>
    </row>
    <row r="83" spans="1:14" s="36" customFormat="1" ht="225" customHeight="1" thickBot="1" x14ac:dyDescent="1.1000000000000001">
      <c r="B83" s="67">
        <v>77</v>
      </c>
      <c r="C83" s="564"/>
      <c r="D83" s="561" t="s">
        <v>701</v>
      </c>
      <c r="E83" s="561"/>
      <c r="F83" s="561"/>
      <c r="G83" s="142" t="s">
        <v>29</v>
      </c>
      <c r="H83" s="142">
        <v>1.284</v>
      </c>
      <c r="I83" s="142">
        <v>1</v>
      </c>
      <c r="J83" s="144">
        <v>1510</v>
      </c>
      <c r="K83" s="144">
        <v>1510</v>
      </c>
      <c r="L83" s="46">
        <v>0</v>
      </c>
      <c r="M83" s="40">
        <f t="shared" si="2"/>
        <v>1.94</v>
      </c>
      <c r="N83" s="88">
        <f t="shared" si="3"/>
        <v>1.9</v>
      </c>
    </row>
    <row r="84" spans="1:14" s="36" customFormat="1" ht="225" customHeight="1" thickBot="1" x14ac:dyDescent="1.1000000000000001">
      <c r="B84" s="42">
        <v>78</v>
      </c>
      <c r="C84" s="564" t="s">
        <v>712</v>
      </c>
      <c r="D84" s="561" t="s">
        <v>127</v>
      </c>
      <c r="E84" s="561"/>
      <c r="F84" s="561"/>
      <c r="G84" s="142" t="s">
        <v>27</v>
      </c>
      <c r="H84" s="142">
        <v>1.8280000000000001</v>
      </c>
      <c r="I84" s="38">
        <v>2</v>
      </c>
      <c r="J84" s="144">
        <v>6000</v>
      </c>
      <c r="K84" s="144">
        <v>6000</v>
      </c>
      <c r="L84" s="46">
        <v>0</v>
      </c>
      <c r="M84" s="40">
        <f t="shared" si="2"/>
        <v>10.97</v>
      </c>
      <c r="N84" s="88">
        <f t="shared" si="3"/>
        <v>21.9</v>
      </c>
    </row>
    <row r="85" spans="1:14" s="36" customFormat="1" ht="225" customHeight="1" thickBot="1" x14ac:dyDescent="1.1000000000000001">
      <c r="B85" s="42">
        <v>79</v>
      </c>
      <c r="C85" s="564"/>
      <c r="D85" s="561" t="s">
        <v>699</v>
      </c>
      <c r="E85" s="561"/>
      <c r="F85" s="561"/>
      <c r="G85" s="142" t="s">
        <v>35</v>
      </c>
      <c r="H85" s="142">
        <v>0.94399999999999995</v>
      </c>
      <c r="I85" s="142">
        <v>2</v>
      </c>
      <c r="J85" s="144">
        <v>2383</v>
      </c>
      <c r="K85" s="144">
        <v>2238</v>
      </c>
      <c r="L85" s="46">
        <v>0</v>
      </c>
      <c r="M85" s="40">
        <f t="shared" si="2"/>
        <v>2.1199999999999997</v>
      </c>
      <c r="N85" s="88">
        <f t="shared" si="3"/>
        <v>4.2</v>
      </c>
    </row>
    <row r="86" spans="1:14" s="36" customFormat="1" ht="225" customHeight="1" thickBot="1" x14ac:dyDescent="1.1000000000000001">
      <c r="B86" s="67">
        <v>80</v>
      </c>
      <c r="C86" s="564"/>
      <c r="D86" s="561" t="s">
        <v>700</v>
      </c>
      <c r="E86" s="561"/>
      <c r="F86" s="561"/>
      <c r="G86" s="142" t="s">
        <v>35</v>
      </c>
      <c r="H86" s="142">
        <v>0.94399999999999995</v>
      </c>
      <c r="I86" s="142">
        <v>2</v>
      </c>
      <c r="J86" s="144">
        <v>1510</v>
      </c>
      <c r="K86" s="144">
        <v>1510</v>
      </c>
      <c r="L86" s="46">
        <v>0</v>
      </c>
      <c r="M86" s="40">
        <f t="shared" si="2"/>
        <v>1.43</v>
      </c>
      <c r="N86" s="88">
        <f t="shared" si="3"/>
        <v>2.9</v>
      </c>
    </row>
    <row r="87" spans="1:14" s="36" customFormat="1" ht="225" customHeight="1" thickBot="1" x14ac:dyDescent="1.1000000000000001">
      <c r="B87" s="42">
        <v>81</v>
      </c>
      <c r="C87" s="564"/>
      <c r="D87" s="561" t="s">
        <v>701</v>
      </c>
      <c r="E87" s="561"/>
      <c r="F87" s="561"/>
      <c r="G87" s="142" t="s">
        <v>29</v>
      </c>
      <c r="H87" s="142">
        <v>1.284</v>
      </c>
      <c r="I87" s="142">
        <v>1</v>
      </c>
      <c r="J87" s="144">
        <v>1510</v>
      </c>
      <c r="K87" s="144">
        <v>1510</v>
      </c>
      <c r="L87" s="46">
        <v>0</v>
      </c>
      <c r="M87" s="40">
        <f t="shared" si="2"/>
        <v>1.94</v>
      </c>
      <c r="N87" s="88">
        <f t="shared" si="3"/>
        <v>1.9</v>
      </c>
    </row>
    <row r="88" spans="1:14" s="36" customFormat="1" ht="225" customHeight="1" thickBot="1" x14ac:dyDescent="1.1000000000000001">
      <c r="B88" s="42">
        <v>82</v>
      </c>
      <c r="C88" s="555" t="s">
        <v>713</v>
      </c>
      <c r="D88" s="492" t="s">
        <v>191</v>
      </c>
      <c r="E88" s="493"/>
      <c r="F88" s="493"/>
      <c r="G88" s="142" t="s">
        <v>100</v>
      </c>
      <c r="H88" s="45">
        <v>2.19</v>
      </c>
      <c r="I88" s="69">
        <v>2</v>
      </c>
      <c r="J88" s="70">
        <v>5486</v>
      </c>
      <c r="K88" s="70">
        <v>5486</v>
      </c>
      <c r="L88" s="46">
        <v>0</v>
      </c>
      <c r="M88" s="40">
        <f t="shared" si="2"/>
        <v>12.02</v>
      </c>
      <c r="N88" s="88">
        <f t="shared" si="3"/>
        <v>24</v>
      </c>
    </row>
    <row r="89" spans="1:14" s="36" customFormat="1" ht="225" customHeight="1" thickBot="1" x14ac:dyDescent="1.1000000000000001">
      <c r="B89" s="67">
        <v>83</v>
      </c>
      <c r="C89" s="556"/>
      <c r="D89" s="492" t="s">
        <v>551</v>
      </c>
      <c r="E89" s="493"/>
      <c r="F89" s="493"/>
      <c r="G89" s="142" t="s">
        <v>29</v>
      </c>
      <c r="H89" s="45">
        <v>1.284</v>
      </c>
      <c r="I89" s="72">
        <v>1</v>
      </c>
      <c r="J89" s="70">
        <v>1814</v>
      </c>
      <c r="K89" s="70">
        <v>1814</v>
      </c>
      <c r="L89" s="46">
        <v>0</v>
      </c>
      <c r="M89" s="40">
        <f t="shared" si="2"/>
        <v>2.3299999999999996</v>
      </c>
      <c r="N89" s="88">
        <f t="shared" si="3"/>
        <v>2.2999999999999998</v>
      </c>
    </row>
    <row r="90" spans="1:14" s="36" customFormat="1" ht="225" customHeight="1" thickBot="1" x14ac:dyDescent="1.1000000000000001">
      <c r="B90" s="42">
        <v>84</v>
      </c>
      <c r="C90" s="556"/>
      <c r="D90" s="492" t="s">
        <v>714</v>
      </c>
      <c r="E90" s="493"/>
      <c r="F90" s="493"/>
      <c r="G90" s="142" t="s">
        <v>97</v>
      </c>
      <c r="H90" s="45">
        <v>0.93400000000000005</v>
      </c>
      <c r="I90" s="72">
        <v>1</v>
      </c>
      <c r="J90" s="70">
        <v>1794</v>
      </c>
      <c r="K90" s="70">
        <v>1794</v>
      </c>
      <c r="L90" s="46">
        <v>0</v>
      </c>
      <c r="M90" s="40">
        <f t="shared" si="2"/>
        <v>1.68</v>
      </c>
      <c r="N90" s="88">
        <f t="shared" si="3"/>
        <v>1.7</v>
      </c>
    </row>
    <row r="91" spans="1:14" s="36" customFormat="1" ht="225" customHeight="1" thickBot="1" x14ac:dyDescent="1.1000000000000001">
      <c r="B91" s="42">
        <v>85</v>
      </c>
      <c r="C91" s="556"/>
      <c r="D91" s="492" t="s">
        <v>715</v>
      </c>
      <c r="E91" s="493"/>
      <c r="F91" s="493"/>
      <c r="G91" s="142" t="s">
        <v>97</v>
      </c>
      <c r="H91" s="45">
        <v>0.93400000000000005</v>
      </c>
      <c r="I91" s="72">
        <v>2</v>
      </c>
      <c r="J91" s="70">
        <v>3124</v>
      </c>
      <c r="K91" s="70">
        <v>2987</v>
      </c>
      <c r="L91" s="46">
        <v>0</v>
      </c>
      <c r="M91" s="40">
        <f t="shared" si="2"/>
        <v>2.7899999999999996</v>
      </c>
      <c r="N91" s="88">
        <f t="shared" si="3"/>
        <v>5.6</v>
      </c>
    </row>
    <row r="92" spans="1:14" s="36" customFormat="1" ht="225" customHeight="1" thickBot="1" x14ac:dyDescent="1.1000000000000001">
      <c r="B92" s="67">
        <v>86</v>
      </c>
      <c r="C92" s="492" t="s">
        <v>716</v>
      </c>
      <c r="D92" s="493"/>
      <c r="E92" s="493"/>
      <c r="F92" s="494"/>
      <c r="G92" s="142" t="s">
        <v>35</v>
      </c>
      <c r="H92" s="45">
        <v>0.94399999999999995</v>
      </c>
      <c r="I92" s="72">
        <v>1</v>
      </c>
      <c r="J92" s="70">
        <v>2004</v>
      </c>
      <c r="K92" s="70">
        <v>1914</v>
      </c>
      <c r="L92" s="46">
        <v>0</v>
      </c>
      <c r="M92" s="40">
        <f t="shared" si="2"/>
        <v>1.81</v>
      </c>
      <c r="N92" s="88">
        <f t="shared" si="3"/>
        <v>1.8</v>
      </c>
    </row>
    <row r="93" spans="1:14" s="96" customFormat="1" ht="225" customHeight="1" thickBot="1" x14ac:dyDescent="1.3">
      <c r="A93" s="36"/>
      <c r="B93" s="42">
        <v>87</v>
      </c>
      <c r="C93" s="488" t="s">
        <v>717</v>
      </c>
      <c r="D93" s="489"/>
      <c r="E93" s="489"/>
      <c r="F93" s="490"/>
      <c r="G93" s="145" t="s">
        <v>76</v>
      </c>
      <c r="H93" s="102">
        <v>1.22</v>
      </c>
      <c r="I93" s="106">
        <v>1</v>
      </c>
      <c r="J93" s="100">
        <v>5118</v>
      </c>
      <c r="K93" s="100">
        <v>5118</v>
      </c>
      <c r="L93" s="46">
        <v>0</v>
      </c>
      <c r="M93" s="40">
        <f t="shared" si="2"/>
        <v>6.25</v>
      </c>
      <c r="N93" s="88">
        <f t="shared" si="3"/>
        <v>6.3</v>
      </c>
    </row>
    <row r="94" spans="1:14" s="36" customFormat="1" ht="225" customHeight="1" thickBot="1" x14ac:dyDescent="1.1000000000000001">
      <c r="B94" s="42">
        <v>88</v>
      </c>
      <c r="C94" s="492" t="s">
        <v>718</v>
      </c>
      <c r="D94" s="493"/>
      <c r="E94" s="493"/>
      <c r="F94" s="494"/>
      <c r="G94" s="142" t="s">
        <v>29</v>
      </c>
      <c r="H94" s="45">
        <v>1.284</v>
      </c>
      <c r="I94" s="72">
        <v>2</v>
      </c>
      <c r="J94" s="70">
        <v>2004</v>
      </c>
      <c r="K94" s="70">
        <v>1899</v>
      </c>
      <c r="L94" s="46">
        <v>0</v>
      </c>
      <c r="M94" s="40">
        <f t="shared" si="2"/>
        <v>2.44</v>
      </c>
      <c r="N94" s="88">
        <f t="shared" si="3"/>
        <v>4.9000000000000004</v>
      </c>
    </row>
    <row r="95" spans="1:14" s="36" customFormat="1" ht="225" customHeight="1" thickBot="1" x14ac:dyDescent="1.1000000000000001">
      <c r="B95" s="42">
        <v>89</v>
      </c>
      <c r="C95" s="492" t="s">
        <v>719</v>
      </c>
      <c r="D95" s="493"/>
      <c r="E95" s="493"/>
      <c r="F95" s="494"/>
      <c r="G95" s="142" t="s">
        <v>29</v>
      </c>
      <c r="H95" s="45">
        <v>1.284</v>
      </c>
      <c r="I95" s="72">
        <v>1</v>
      </c>
      <c r="J95" s="70">
        <v>2518</v>
      </c>
      <c r="K95" s="70">
        <v>2319</v>
      </c>
      <c r="L95" s="46">
        <v>0</v>
      </c>
      <c r="M95" s="40">
        <f t="shared" si="2"/>
        <v>2.98</v>
      </c>
      <c r="N95" s="88">
        <f t="shared" si="3"/>
        <v>3</v>
      </c>
    </row>
    <row r="96" spans="1:14" s="36" customFormat="1" ht="225" customHeight="1" thickBot="1" x14ac:dyDescent="1.1000000000000001">
      <c r="B96" s="42">
        <v>90</v>
      </c>
      <c r="C96" s="492" t="s">
        <v>720</v>
      </c>
      <c r="D96" s="493"/>
      <c r="E96" s="493"/>
      <c r="F96" s="494"/>
      <c r="G96" s="142" t="s">
        <v>97</v>
      </c>
      <c r="H96" s="45">
        <v>0.93400000000000005</v>
      </c>
      <c r="I96" s="72">
        <v>1</v>
      </c>
      <c r="J96" s="70">
        <v>3099</v>
      </c>
      <c r="K96" s="70">
        <v>3018</v>
      </c>
      <c r="L96" s="46">
        <v>0</v>
      </c>
      <c r="M96" s="40">
        <f t="shared" si="2"/>
        <v>2.82</v>
      </c>
      <c r="N96" s="88">
        <f t="shared" si="3"/>
        <v>2.8</v>
      </c>
    </row>
    <row r="97" spans="2:18" s="36" customFormat="1" ht="225" customHeight="1" thickBot="1" x14ac:dyDescent="1.1000000000000001">
      <c r="B97" s="42">
        <v>91</v>
      </c>
      <c r="C97" s="492" t="s">
        <v>721</v>
      </c>
      <c r="D97" s="493"/>
      <c r="E97" s="493"/>
      <c r="F97" s="494"/>
      <c r="G97" s="142" t="s">
        <v>29</v>
      </c>
      <c r="H97" s="45">
        <v>1.284</v>
      </c>
      <c r="I97" s="72">
        <v>1</v>
      </c>
      <c r="J97" s="70">
        <v>2518</v>
      </c>
      <c r="K97" s="70">
        <v>2319</v>
      </c>
      <c r="L97" s="46">
        <v>0</v>
      </c>
      <c r="M97" s="40">
        <f t="shared" si="2"/>
        <v>2.98</v>
      </c>
      <c r="N97" s="88">
        <f t="shared" si="3"/>
        <v>3</v>
      </c>
    </row>
    <row r="98" spans="2:18" s="36" customFormat="1" ht="225" customHeight="1" thickBot="1" x14ac:dyDescent="1.1000000000000001">
      <c r="B98" s="67">
        <v>92</v>
      </c>
      <c r="C98" s="492" t="s">
        <v>722</v>
      </c>
      <c r="D98" s="493"/>
      <c r="E98" s="493"/>
      <c r="F98" s="494"/>
      <c r="G98" s="142" t="s">
        <v>35</v>
      </c>
      <c r="H98" s="45">
        <v>0.94399999999999995</v>
      </c>
      <c r="I98" s="72">
        <v>1</v>
      </c>
      <c r="J98" s="70">
        <v>2779</v>
      </c>
      <c r="K98" s="70">
        <v>2597</v>
      </c>
      <c r="L98" s="46">
        <v>0</v>
      </c>
      <c r="M98" s="40">
        <f t="shared" si="2"/>
        <v>2.46</v>
      </c>
      <c r="N98" s="88">
        <f t="shared" si="3"/>
        <v>2.5</v>
      </c>
    </row>
    <row r="99" spans="2:18" s="50" customFormat="1" ht="219.75" customHeight="1" thickBot="1" x14ac:dyDescent="1.1000000000000001">
      <c r="B99" s="458" t="s">
        <v>30</v>
      </c>
      <c r="C99" s="459"/>
      <c r="D99" s="459"/>
      <c r="E99" s="459"/>
      <c r="F99" s="459"/>
      <c r="G99" s="459"/>
      <c r="H99" s="459"/>
      <c r="I99" s="459"/>
      <c r="J99" s="459"/>
      <c r="K99" s="459"/>
      <c r="L99" s="459"/>
      <c r="M99" s="460"/>
      <c r="N99" s="95">
        <f>SUM(N7:N98)</f>
        <v>629.49999999999977</v>
      </c>
    </row>
    <row r="100" spans="2:18" s="50" customFormat="1" ht="232.5" customHeight="1" thickBot="1" x14ac:dyDescent="1.1000000000000001">
      <c r="B100" s="513" t="s">
        <v>53</v>
      </c>
      <c r="C100" s="513"/>
      <c r="D100" s="513"/>
      <c r="E100" s="513"/>
      <c r="F100" s="513"/>
      <c r="G100" s="513"/>
      <c r="H100" s="513"/>
      <c r="I100" s="513"/>
      <c r="J100" s="513"/>
      <c r="K100" s="513"/>
      <c r="L100" s="513"/>
      <c r="M100" s="513"/>
      <c r="N100" s="88">
        <f>N99*2</f>
        <v>1258.9999999999995</v>
      </c>
    </row>
    <row r="101" spans="2:18" s="51" customFormat="1" ht="58.5" customHeight="1" x14ac:dyDescent="1.1000000000000001">
      <c r="B101" s="577"/>
      <c r="C101" s="578"/>
      <c r="D101" s="578"/>
      <c r="E101" s="578"/>
      <c r="F101" s="578"/>
      <c r="G101" s="578"/>
      <c r="H101" s="578"/>
      <c r="I101" s="578"/>
      <c r="J101" s="578"/>
      <c r="K101" s="578"/>
      <c r="L101" s="578"/>
      <c r="M101" s="578"/>
      <c r="N101" s="579"/>
    </row>
    <row r="102" spans="2:18" s="51" customFormat="1" ht="43.5" customHeight="1" thickBot="1" x14ac:dyDescent="1.1499999999999999">
      <c r="B102" s="580"/>
      <c r="C102" s="581"/>
      <c r="D102" s="581"/>
      <c r="E102" s="581"/>
      <c r="F102" s="581"/>
      <c r="G102" s="581"/>
      <c r="H102" s="581"/>
      <c r="I102" s="581"/>
      <c r="J102" s="581"/>
      <c r="K102" s="581"/>
      <c r="L102" s="581"/>
      <c r="M102" s="581"/>
      <c r="N102" s="582"/>
    </row>
    <row r="103" spans="2:18" s="143" customFormat="1" ht="174.95" customHeight="1" x14ac:dyDescent="0.25">
      <c r="B103" s="422" t="s">
        <v>320</v>
      </c>
      <c r="C103" s="422"/>
      <c r="D103" s="422"/>
      <c r="E103" s="422"/>
      <c r="F103" s="422"/>
      <c r="G103" s="422"/>
      <c r="H103" s="422"/>
      <c r="I103" s="422" t="s">
        <v>319</v>
      </c>
      <c r="J103" s="422"/>
      <c r="K103" s="422"/>
      <c r="L103" s="422"/>
      <c r="M103" s="422"/>
      <c r="N103" s="422"/>
    </row>
    <row r="104" spans="2:18" s="51" customFormat="1" ht="409.5" customHeight="1" thickBot="1" x14ac:dyDescent="1.1499999999999999">
      <c r="B104" s="423"/>
      <c r="C104" s="423"/>
      <c r="D104" s="423"/>
      <c r="E104" s="423"/>
      <c r="F104" s="423"/>
      <c r="G104" s="423"/>
      <c r="H104" s="423"/>
      <c r="I104" s="423"/>
      <c r="J104" s="423"/>
      <c r="K104" s="423"/>
      <c r="L104" s="423"/>
      <c r="M104" s="423"/>
      <c r="N104" s="423"/>
    </row>
    <row r="105" spans="2:18" s="58" customFormat="1" ht="174.95" customHeight="1" thickBot="1" x14ac:dyDescent="1.1499999999999999">
      <c r="B105" s="53" t="s">
        <v>45</v>
      </c>
      <c r="C105" s="54"/>
      <c r="D105" s="54"/>
      <c r="E105" s="54"/>
      <c r="F105" s="54"/>
      <c r="G105" s="54"/>
      <c r="H105" s="54"/>
      <c r="I105" s="54"/>
      <c r="J105" s="54"/>
      <c r="K105" s="54"/>
      <c r="L105" s="54"/>
      <c r="M105" s="54"/>
      <c r="N105" s="55"/>
      <c r="O105" s="56"/>
      <c r="P105" s="68"/>
      <c r="Q105" s="35"/>
      <c r="R105" s="35"/>
    </row>
    <row r="106" spans="2:18" s="51" customFormat="1" ht="174.95" customHeight="1" x14ac:dyDescent="1.1000000000000001"/>
  </sheetData>
  <mergeCells count="122">
    <mergeCell ref="B2:F3"/>
    <mergeCell ref="G2:K3"/>
    <mergeCell ref="L2:N3"/>
    <mergeCell ref="B4:N4"/>
    <mergeCell ref="B5:N5"/>
    <mergeCell ref="C6:G6"/>
    <mergeCell ref="B100:M100"/>
    <mergeCell ref="C15:C20"/>
    <mergeCell ref="D15:F15"/>
    <mergeCell ref="D16:F16"/>
    <mergeCell ref="D17:F17"/>
    <mergeCell ref="D18:F18"/>
    <mergeCell ref="D19:F19"/>
    <mergeCell ref="D20:F20"/>
    <mergeCell ref="C7:C10"/>
    <mergeCell ref="D7:F7"/>
    <mergeCell ref="D8:F8"/>
    <mergeCell ref="D9:F9"/>
    <mergeCell ref="D10:F10"/>
    <mergeCell ref="C11:C14"/>
    <mergeCell ref="D11:F11"/>
    <mergeCell ref="D12:F12"/>
    <mergeCell ref="D13:F13"/>
    <mergeCell ref="D14:F14"/>
    <mergeCell ref="C21:C23"/>
    <mergeCell ref="D21:F21"/>
    <mergeCell ref="D22:F22"/>
    <mergeCell ref="D23:F23"/>
    <mergeCell ref="C24:C27"/>
    <mergeCell ref="D24:F24"/>
    <mergeCell ref="D25:F25"/>
    <mergeCell ref="D26:F26"/>
    <mergeCell ref="D27:F27"/>
    <mergeCell ref="C36:C38"/>
    <mergeCell ref="D36:F36"/>
    <mergeCell ref="D37:F37"/>
    <mergeCell ref="D38:F38"/>
    <mergeCell ref="C39:F39"/>
    <mergeCell ref="C40:F40"/>
    <mergeCell ref="C28:C31"/>
    <mergeCell ref="D28:F28"/>
    <mergeCell ref="D29:F29"/>
    <mergeCell ref="D30:F30"/>
    <mergeCell ref="D31:F31"/>
    <mergeCell ref="C32:C35"/>
    <mergeCell ref="D32:F32"/>
    <mergeCell ref="D33:F33"/>
    <mergeCell ref="D34:F34"/>
    <mergeCell ref="D35:F35"/>
    <mergeCell ref="C41:F41"/>
    <mergeCell ref="C42:F42"/>
    <mergeCell ref="C43:F43"/>
    <mergeCell ref="C44:F44"/>
    <mergeCell ref="C45:C48"/>
    <mergeCell ref="D45:F45"/>
    <mergeCell ref="D46:F46"/>
    <mergeCell ref="D47:F47"/>
    <mergeCell ref="D48:F48"/>
    <mergeCell ref="D57:F57"/>
    <mergeCell ref="C58:C62"/>
    <mergeCell ref="D58:F58"/>
    <mergeCell ref="D59:F59"/>
    <mergeCell ref="D60:F60"/>
    <mergeCell ref="D61:F61"/>
    <mergeCell ref="D62:F62"/>
    <mergeCell ref="C49:C52"/>
    <mergeCell ref="D49:F49"/>
    <mergeCell ref="D50:F50"/>
    <mergeCell ref="D51:F51"/>
    <mergeCell ref="D52:F52"/>
    <mergeCell ref="C53:C57"/>
    <mergeCell ref="D53:F53"/>
    <mergeCell ref="D54:F54"/>
    <mergeCell ref="D55:F55"/>
    <mergeCell ref="D56:F56"/>
    <mergeCell ref="C63:C66"/>
    <mergeCell ref="D63:F63"/>
    <mergeCell ref="D64:F64"/>
    <mergeCell ref="D65:F65"/>
    <mergeCell ref="D66:F66"/>
    <mergeCell ref="C67:C70"/>
    <mergeCell ref="D67:F67"/>
    <mergeCell ref="D68:F68"/>
    <mergeCell ref="D69:F69"/>
    <mergeCell ref="D70:F70"/>
    <mergeCell ref="D79:F79"/>
    <mergeCell ref="C80:C83"/>
    <mergeCell ref="D80:F80"/>
    <mergeCell ref="D81:F81"/>
    <mergeCell ref="D82:F82"/>
    <mergeCell ref="D83:F83"/>
    <mergeCell ref="C71:C74"/>
    <mergeCell ref="D71:F71"/>
    <mergeCell ref="D72:F72"/>
    <mergeCell ref="D73:F73"/>
    <mergeCell ref="D74:F74"/>
    <mergeCell ref="C75:C79"/>
    <mergeCell ref="D75:F75"/>
    <mergeCell ref="D76:F76"/>
    <mergeCell ref="D77:F77"/>
    <mergeCell ref="D78:F78"/>
    <mergeCell ref="C84:C87"/>
    <mergeCell ref="D84:F84"/>
    <mergeCell ref="D85:F85"/>
    <mergeCell ref="D86:F86"/>
    <mergeCell ref="D87:F87"/>
    <mergeCell ref="C88:C91"/>
    <mergeCell ref="D88:F88"/>
    <mergeCell ref="D89:F89"/>
    <mergeCell ref="D90:F90"/>
    <mergeCell ref="D91:F91"/>
    <mergeCell ref="C98:F98"/>
    <mergeCell ref="B99:M99"/>
    <mergeCell ref="B101:N102"/>
    <mergeCell ref="B103:H104"/>
    <mergeCell ref="I103:N104"/>
    <mergeCell ref="C92:F92"/>
    <mergeCell ref="C93:F93"/>
    <mergeCell ref="C94:F94"/>
    <mergeCell ref="C95:F95"/>
    <mergeCell ref="C96:F96"/>
    <mergeCell ref="C97:F97"/>
  </mergeCells>
  <printOptions horizontalCentered="1"/>
  <pageMargins left="0.25" right="0.25" top="1" bottom="1" header="0.5" footer="0.255"/>
  <pageSetup paperSize="9" scale="10" orientation="portrait" r:id="rId1"/>
  <rowBreaks count="2" manualBreakCount="2">
    <brk id="31" max="14" man="1"/>
    <brk id="62" max="14" man="1"/>
  </rowBreaks>
  <drawing r:id="rId2"/>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tabColor theme="9" tint="-0.499984740745262"/>
    <pageSetUpPr fitToPage="1"/>
  </sheetPr>
  <dimension ref="B1:M35"/>
  <sheetViews>
    <sheetView rightToLeft="1" view="pageBreakPreview" topLeftCell="A4" zoomScale="85" zoomScaleNormal="85" zoomScaleSheetLayoutView="85" workbookViewId="0">
      <selection activeCell="I46" sqref="I46:N47"/>
    </sheetView>
  </sheetViews>
  <sheetFormatPr defaultRowHeight="15" x14ac:dyDescent="0.25"/>
  <cols>
    <col min="1" max="1" width="4.85546875" customWidth="1"/>
    <col min="4" max="4" width="11.85546875" customWidth="1"/>
    <col min="5" max="5" width="24" customWidth="1"/>
    <col min="7" max="7" width="20.140625" customWidth="1"/>
    <col min="8" max="8" width="18.7109375" customWidth="1"/>
    <col min="9" max="9" width="16.285156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641</v>
      </c>
      <c r="G11" s="323"/>
      <c r="H11" s="323"/>
      <c r="I11" s="324"/>
      <c r="J11" s="322" t="s">
        <v>639</v>
      </c>
      <c r="K11" s="323"/>
      <c r="L11" s="323"/>
      <c r="M11" s="324"/>
    </row>
    <row r="12" spans="2:13" ht="15.75" customHeight="1" x14ac:dyDescent="0.25">
      <c r="B12" s="325"/>
      <c r="C12" s="326"/>
      <c r="D12" s="326"/>
      <c r="E12" s="327"/>
      <c r="F12" s="325"/>
      <c r="G12" s="326"/>
      <c r="H12" s="326"/>
      <c r="I12" s="327"/>
      <c r="J12" s="325"/>
      <c r="K12" s="326"/>
      <c r="L12" s="326"/>
      <c r="M12" s="327"/>
    </row>
    <row r="13" spans="2:13" ht="25.5" customHeight="1" thickBot="1" x14ac:dyDescent="0.3">
      <c r="B13" s="328"/>
      <c r="C13" s="329"/>
      <c r="D13" s="329"/>
      <c r="E13" s="330"/>
      <c r="F13" s="328"/>
      <c r="G13" s="329"/>
      <c r="H13" s="329"/>
      <c r="I13" s="330"/>
      <c r="J13" s="328"/>
      <c r="K13" s="329"/>
      <c r="L13" s="329"/>
      <c r="M13" s="330"/>
    </row>
    <row r="14" spans="2:13" ht="15" customHeight="1" x14ac:dyDescent="0.25">
      <c r="B14" s="322" t="s">
        <v>6</v>
      </c>
      <c r="C14" s="323"/>
      <c r="D14" s="323"/>
      <c r="E14" s="324"/>
      <c r="F14" s="322" t="s">
        <v>7</v>
      </c>
      <c r="G14" s="323"/>
      <c r="H14" s="323"/>
      <c r="I14" s="324"/>
      <c r="J14" s="322" t="s">
        <v>640</v>
      </c>
      <c r="K14" s="323"/>
      <c r="L14" s="323"/>
      <c r="M14" s="324"/>
    </row>
    <row r="15" spans="2:13" ht="15" customHeight="1" x14ac:dyDescent="0.25">
      <c r="B15" s="325"/>
      <c r="C15" s="326"/>
      <c r="D15" s="326"/>
      <c r="E15" s="327"/>
      <c r="F15" s="325"/>
      <c r="G15" s="326"/>
      <c r="H15" s="326"/>
      <c r="I15" s="327"/>
      <c r="J15" s="325"/>
      <c r="K15" s="326"/>
      <c r="L15" s="326"/>
      <c r="M15" s="327"/>
    </row>
    <row r="16" spans="2:13" ht="19.5" customHeight="1" thickBot="1" x14ac:dyDescent="0.3">
      <c r="B16" s="328"/>
      <c r="C16" s="329"/>
      <c r="D16" s="329"/>
      <c r="E16" s="330"/>
      <c r="F16" s="328"/>
      <c r="G16" s="329"/>
      <c r="H16" s="329"/>
      <c r="I16" s="330"/>
      <c r="J16" s="328"/>
      <c r="K16" s="329"/>
      <c r="L16" s="329"/>
      <c r="M16" s="330"/>
    </row>
    <row r="17" spans="2:13" ht="15" customHeight="1" x14ac:dyDescent="0.25">
      <c r="B17" s="287" t="s">
        <v>63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638</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52.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65</v>
      </c>
      <c r="F28" s="316"/>
      <c r="G28" s="316"/>
      <c r="H28" s="313"/>
      <c r="I28" s="318" t="s">
        <v>631</v>
      </c>
      <c r="J28" s="319"/>
      <c r="K28" s="312" t="s">
        <v>16</v>
      </c>
      <c r="L28" s="316"/>
      <c r="M28" s="313"/>
    </row>
    <row r="29" spans="2:13" ht="49.5" customHeight="1" thickBot="1" x14ac:dyDescent="0.3">
      <c r="B29" s="311"/>
      <c r="C29" s="314"/>
      <c r="D29" s="315"/>
      <c r="E29" s="314"/>
      <c r="F29" s="317"/>
      <c r="G29" s="317"/>
      <c r="H29" s="315"/>
      <c r="I29" s="320"/>
      <c r="J29" s="321"/>
      <c r="K29" s="314"/>
      <c r="L29" s="317"/>
      <c r="M29" s="315"/>
    </row>
    <row r="30" spans="2:13" ht="36" customHeight="1" thickBot="1" x14ac:dyDescent="0.3">
      <c r="B30" s="284"/>
      <c r="C30" s="285"/>
      <c r="D30" s="285"/>
      <c r="E30" s="285"/>
      <c r="F30" s="285"/>
      <c r="G30" s="285"/>
      <c r="H30" s="285"/>
      <c r="I30" s="285"/>
      <c r="J30" s="285"/>
      <c r="K30" s="285"/>
      <c r="L30" s="285"/>
      <c r="M30" s="286"/>
    </row>
    <row r="31" spans="2:13" ht="18.75" customHeight="1" x14ac:dyDescent="0.25">
      <c r="B31" s="272" t="s">
        <v>17</v>
      </c>
      <c r="C31" s="273"/>
      <c r="D31" s="273"/>
      <c r="E31" s="274"/>
      <c r="F31" s="272" t="s">
        <v>18</v>
      </c>
      <c r="G31" s="273"/>
      <c r="H31" s="273"/>
      <c r="I31" s="274"/>
      <c r="J31" s="272" t="s">
        <v>19</v>
      </c>
      <c r="K31" s="273"/>
      <c r="L31" s="273"/>
      <c r="M31" s="274"/>
    </row>
    <row r="32" spans="2:13" ht="29.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18" customFormat="1" ht="22.5" customHeight="1" thickBot="1" x14ac:dyDescent="0.3">
      <c r="B35" s="269" t="s">
        <v>61</v>
      </c>
      <c r="C35" s="270"/>
      <c r="D35" s="270"/>
      <c r="E35" s="270"/>
      <c r="F35" s="270"/>
      <c r="G35" s="270"/>
      <c r="H35" s="270"/>
      <c r="I35" s="270"/>
      <c r="J35" s="270"/>
      <c r="K35" s="270"/>
      <c r="L35" s="270"/>
      <c r="M35" s="271"/>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25" top="0.75" bottom="0.75" header="0.3" footer="0.3"/>
  <pageSetup paperSize="9" scale="56" orientation="portrait" r:id="rId1"/>
  <colBreaks count="1" manualBreakCount="1">
    <brk id="13" max="1048575" man="1"/>
  </colBreaks>
  <drawing r:id="rId2"/>
  <legacyDrawing r:id="rId3"/>
  <oleObjects>
    <mc:AlternateContent xmlns:mc="http://schemas.openxmlformats.org/markup-compatibility/2006">
      <mc:Choice Requires="x14">
        <oleObject progId="PBrush" shapeId="808966" r:id="rId4">
          <objectPr defaultSize="0" autoPict="0" r:id="rId5">
            <anchor moveWithCells="1" sizeWithCells="1">
              <from>
                <xdr:col>1</xdr:col>
                <xdr:colOff>95250</xdr:colOff>
                <xdr:row>3</xdr:row>
                <xdr:rowOff>85725</xdr:rowOff>
              </from>
              <to>
                <xdr:col>2</xdr:col>
                <xdr:colOff>447675</xdr:colOff>
                <xdr:row>7</xdr:row>
                <xdr:rowOff>9525</xdr:rowOff>
              </to>
            </anchor>
          </objectPr>
        </oleObject>
      </mc:Choice>
      <mc:Fallback>
        <oleObject progId="PBrush" shapeId="808966" r:id="rId4"/>
      </mc:Fallback>
    </mc:AlternateContent>
  </oleObjects>
  <mc:AlternateContent xmlns:mc="http://schemas.openxmlformats.org/markup-compatibility/2006">
    <mc:Choice Requires="x14">
      <controls>
        <mc:AlternateContent xmlns:mc="http://schemas.openxmlformats.org/markup-compatibility/2006">
          <mc:Choice Requires="x14">
            <control shapeId="808961" r:id="rId6" name="Check Box 1">
              <controlPr defaultSize="0" autoFill="0" autoLine="0" autoPict="0">
                <anchor moveWithCells="1">
                  <from>
                    <xdr:col>3</xdr:col>
                    <xdr:colOff>381000</xdr:colOff>
                    <xdr:row>35</xdr:row>
                    <xdr:rowOff>0</xdr:rowOff>
                  </from>
                  <to>
                    <xdr:col>4</xdr:col>
                    <xdr:colOff>419100</xdr:colOff>
                    <xdr:row>36</xdr:row>
                    <xdr:rowOff>38100</xdr:rowOff>
                  </to>
                </anchor>
              </controlPr>
            </control>
          </mc:Choice>
        </mc:AlternateContent>
        <mc:AlternateContent xmlns:mc="http://schemas.openxmlformats.org/markup-compatibility/2006">
          <mc:Choice Requires="x14">
            <control shapeId="808962" r:id="rId7" name="Check Box 2">
              <controlPr defaultSize="0" autoFill="0" autoLine="0" autoPict="0">
                <anchor moveWithCells="1">
                  <from>
                    <xdr:col>6</xdr:col>
                    <xdr:colOff>180975</xdr:colOff>
                    <xdr:row>35</xdr:row>
                    <xdr:rowOff>0</xdr:rowOff>
                  </from>
                  <to>
                    <xdr:col>6</xdr:col>
                    <xdr:colOff>1009650</xdr:colOff>
                    <xdr:row>36</xdr:row>
                    <xdr:rowOff>9525</xdr:rowOff>
                  </to>
                </anchor>
              </controlPr>
            </control>
          </mc:Choice>
        </mc:AlternateContent>
        <mc:AlternateContent xmlns:mc="http://schemas.openxmlformats.org/markup-compatibility/2006">
          <mc:Choice Requires="x14">
            <control shapeId="808963"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808964" r:id="rId9" name="Check Box 4">
              <controlPr defaultSize="0" autoFill="0" autoLine="0" autoPict="0">
                <anchor moveWithCells="1">
                  <from>
                    <xdr:col>10</xdr:col>
                    <xdr:colOff>381000</xdr:colOff>
                    <xdr:row>35</xdr:row>
                    <xdr:rowOff>0</xdr:rowOff>
                  </from>
                  <to>
                    <xdr:col>11</xdr:col>
                    <xdr:colOff>609600</xdr:colOff>
                    <xdr:row>36</xdr:row>
                    <xdr:rowOff>38100</xdr:rowOff>
                  </to>
                </anchor>
              </controlPr>
            </control>
          </mc:Choice>
        </mc:AlternateContent>
        <mc:AlternateContent xmlns:mc="http://schemas.openxmlformats.org/markup-compatibility/2006">
          <mc:Choice Requires="x14">
            <control shapeId="808965" r:id="rId10" name="Check Box 5">
              <controlPr defaultSize="0" autoFill="0" autoLine="0" autoPict="0">
                <anchor moveWithCells="1">
                  <from>
                    <xdr:col>11</xdr:col>
                    <xdr:colOff>552450</xdr:colOff>
                    <xdr:row>35</xdr:row>
                    <xdr:rowOff>0</xdr:rowOff>
                  </from>
                  <to>
                    <xdr:col>12</xdr:col>
                    <xdr:colOff>628650</xdr:colOff>
                    <xdr:row>36</xdr:row>
                    <xdr:rowOff>38100</xdr:rowOff>
                  </to>
                </anchor>
              </controlPr>
            </control>
          </mc:Choice>
        </mc:AlternateContent>
        <mc:AlternateContent xmlns:mc="http://schemas.openxmlformats.org/markup-compatibility/2006">
          <mc:Choice Requires="x14">
            <control shapeId="808967" r:id="rId11" name="Check Box 7">
              <controlPr defaultSize="0" autoFill="0" autoLine="0" autoPict="0">
                <anchor moveWithCells="1">
                  <from>
                    <xdr:col>2</xdr:col>
                    <xdr:colOff>476250</xdr:colOff>
                    <xdr:row>34</xdr:row>
                    <xdr:rowOff>47625</xdr:rowOff>
                  </from>
                  <to>
                    <xdr:col>3</xdr:col>
                    <xdr:colOff>180975</xdr:colOff>
                    <xdr:row>34</xdr:row>
                    <xdr:rowOff>247650</xdr:rowOff>
                  </to>
                </anchor>
              </controlPr>
            </control>
          </mc:Choice>
        </mc:AlternateContent>
        <mc:AlternateContent xmlns:mc="http://schemas.openxmlformats.org/markup-compatibility/2006">
          <mc:Choice Requires="x14">
            <control shapeId="808968" r:id="rId12" name="Check Box 8">
              <controlPr defaultSize="0" autoFill="0" autoLine="0" autoPict="0">
                <anchor moveWithCells="1">
                  <from>
                    <xdr:col>4</xdr:col>
                    <xdr:colOff>400050</xdr:colOff>
                    <xdr:row>34</xdr:row>
                    <xdr:rowOff>57150</xdr:rowOff>
                  </from>
                  <to>
                    <xdr:col>4</xdr:col>
                    <xdr:colOff>657225</xdr:colOff>
                    <xdr:row>34</xdr:row>
                    <xdr:rowOff>247650</xdr:rowOff>
                  </to>
                </anchor>
              </controlPr>
            </control>
          </mc:Choice>
        </mc:AlternateContent>
        <mc:AlternateContent xmlns:mc="http://schemas.openxmlformats.org/markup-compatibility/2006">
          <mc:Choice Requires="x14">
            <control shapeId="808969" r:id="rId13" name="Check Box 9">
              <controlPr defaultSize="0" autoFill="0" autoLine="0" autoPict="0">
                <anchor moveWithCells="1">
                  <from>
                    <xdr:col>7</xdr:col>
                    <xdr:colOff>1104900</xdr:colOff>
                    <xdr:row>34</xdr:row>
                    <xdr:rowOff>57150</xdr:rowOff>
                  </from>
                  <to>
                    <xdr:col>8</xdr:col>
                    <xdr:colOff>85725</xdr:colOff>
                    <xdr:row>34</xdr:row>
                    <xdr:rowOff>228600</xdr:rowOff>
                  </to>
                </anchor>
              </controlPr>
            </control>
          </mc:Choice>
        </mc:AlternateContent>
        <mc:AlternateContent xmlns:mc="http://schemas.openxmlformats.org/markup-compatibility/2006">
          <mc:Choice Requires="x14">
            <control shapeId="808970" r:id="rId14" name="Check Box 10">
              <controlPr defaultSize="0" autoFill="0" autoLine="0" autoPict="0">
                <anchor moveWithCells="1">
                  <from>
                    <xdr:col>6</xdr:col>
                    <xdr:colOff>457200</xdr:colOff>
                    <xdr:row>34</xdr:row>
                    <xdr:rowOff>66675</xdr:rowOff>
                  </from>
                  <to>
                    <xdr:col>6</xdr:col>
                    <xdr:colOff>657225</xdr:colOff>
                    <xdr:row>34</xdr:row>
                    <xdr:rowOff>276225</xdr:rowOff>
                  </to>
                </anchor>
              </controlPr>
            </control>
          </mc:Choice>
        </mc:AlternateContent>
        <mc:AlternateContent xmlns:mc="http://schemas.openxmlformats.org/markup-compatibility/2006">
          <mc:Choice Requires="x14">
            <control shapeId="808971" r:id="rId15" name="Check Box 11">
              <controlPr defaultSize="0" autoFill="0" autoLine="0" autoPict="0">
                <anchor moveWithCells="1">
                  <from>
                    <xdr:col>9</xdr:col>
                    <xdr:colOff>409575</xdr:colOff>
                    <xdr:row>34</xdr:row>
                    <xdr:rowOff>66675</xdr:rowOff>
                  </from>
                  <to>
                    <xdr:col>10</xdr:col>
                    <xdr:colOff>228600</xdr:colOff>
                    <xdr:row>34</xdr:row>
                    <xdr:rowOff>228600</xdr:rowOff>
                  </to>
                </anchor>
              </controlPr>
            </control>
          </mc:Choice>
        </mc:AlternateContent>
      </controls>
    </mc:Choice>
  </mc:AlternateContent>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tabColor theme="9" tint="-0.499984740745262"/>
    <pageSetUpPr fitToPage="1"/>
  </sheetPr>
  <dimension ref="B1:P39"/>
  <sheetViews>
    <sheetView rightToLeft="1" view="pageBreakPreview" topLeftCell="A7" zoomScale="85" zoomScaleNormal="85" zoomScaleSheetLayoutView="85" workbookViewId="0">
      <selection activeCell="I46" sqref="I46:N47"/>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637</v>
      </c>
      <c r="G11" s="332"/>
      <c r="H11" s="332"/>
      <c r="I11" s="333"/>
      <c r="J11" s="331" t="s">
        <v>628</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629</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6" ht="15" customHeight="1" x14ac:dyDescent="0.25">
      <c r="B17" s="385" t="s">
        <v>54</v>
      </c>
      <c r="C17" s="386"/>
      <c r="D17" s="386"/>
      <c r="E17" s="386"/>
      <c r="F17" s="386"/>
      <c r="G17" s="386"/>
      <c r="H17" s="386"/>
      <c r="I17" s="386"/>
      <c r="J17" s="386"/>
      <c r="K17" s="386"/>
      <c r="L17" s="386"/>
      <c r="M17" s="387"/>
    </row>
    <row r="18" spans="2:16" ht="15" customHeight="1" x14ac:dyDescent="0.25">
      <c r="B18" s="388"/>
      <c r="C18" s="389"/>
      <c r="D18" s="389"/>
      <c r="E18" s="389"/>
      <c r="F18" s="389"/>
      <c r="G18" s="389"/>
      <c r="H18" s="389"/>
      <c r="I18" s="389"/>
      <c r="J18" s="389"/>
      <c r="K18" s="389"/>
      <c r="L18" s="389"/>
      <c r="M18" s="390"/>
    </row>
    <row r="19" spans="2:16" ht="41.25" customHeight="1" thickBot="1" x14ac:dyDescent="0.3">
      <c r="B19" s="388"/>
      <c r="C19" s="389"/>
      <c r="D19" s="389"/>
      <c r="E19" s="389"/>
      <c r="F19" s="389"/>
      <c r="G19" s="389"/>
      <c r="H19" s="389"/>
      <c r="I19" s="389"/>
      <c r="J19" s="389"/>
      <c r="K19" s="389"/>
      <c r="L19" s="389"/>
      <c r="M19" s="390"/>
    </row>
    <row r="20" spans="2:16" ht="15" customHeight="1" x14ac:dyDescent="0.25">
      <c r="B20" s="391" t="s">
        <v>636</v>
      </c>
      <c r="C20" s="392"/>
      <c r="D20" s="392"/>
      <c r="E20" s="392"/>
      <c r="F20" s="392"/>
      <c r="G20" s="392"/>
      <c r="H20" s="392"/>
      <c r="I20" s="392"/>
      <c r="J20" s="392"/>
      <c r="K20" s="392"/>
      <c r="L20" s="392"/>
      <c r="M20" s="393"/>
    </row>
    <row r="21" spans="2:16" ht="15" customHeight="1" x14ac:dyDescent="0.25">
      <c r="B21" s="394"/>
      <c r="C21" s="395"/>
      <c r="D21" s="395"/>
      <c r="E21" s="395"/>
      <c r="F21" s="395"/>
      <c r="G21" s="395"/>
      <c r="H21" s="395"/>
      <c r="I21" s="395"/>
      <c r="J21" s="395"/>
      <c r="K21" s="395"/>
      <c r="L21" s="395"/>
      <c r="M21" s="396"/>
    </row>
    <row r="22" spans="2:16" ht="15" customHeight="1" x14ac:dyDescent="0.25">
      <c r="B22" s="394"/>
      <c r="C22" s="395"/>
      <c r="D22" s="395"/>
      <c r="E22" s="395"/>
      <c r="F22" s="395"/>
      <c r="G22" s="395"/>
      <c r="H22" s="395"/>
      <c r="I22" s="395"/>
      <c r="J22" s="395"/>
      <c r="K22" s="395"/>
      <c r="L22" s="395"/>
      <c r="M22" s="396"/>
    </row>
    <row r="23" spans="2:16" ht="15.75" customHeight="1" x14ac:dyDescent="0.25">
      <c r="B23" s="394"/>
      <c r="C23" s="395"/>
      <c r="D23" s="395"/>
      <c r="E23" s="395"/>
      <c r="F23" s="395"/>
      <c r="G23" s="395"/>
      <c r="H23" s="395"/>
      <c r="I23" s="395"/>
      <c r="J23" s="395"/>
      <c r="K23" s="395"/>
      <c r="L23" s="395"/>
      <c r="M23" s="396"/>
    </row>
    <row r="24" spans="2:16" ht="51.75" customHeight="1" thickBot="1" x14ac:dyDescent="0.3">
      <c r="B24" s="394"/>
      <c r="C24" s="395"/>
      <c r="D24" s="395"/>
      <c r="E24" s="395"/>
      <c r="F24" s="395"/>
      <c r="G24" s="395"/>
      <c r="H24" s="395"/>
      <c r="I24" s="395"/>
      <c r="J24" s="395"/>
      <c r="K24" s="395"/>
      <c r="L24" s="395"/>
      <c r="M24" s="396"/>
    </row>
    <row r="25" spans="2:16" ht="31.5" customHeight="1" thickBot="1" x14ac:dyDescent="0.3">
      <c r="B25" s="299"/>
      <c r="C25" s="300"/>
      <c r="D25" s="300"/>
      <c r="E25" s="300"/>
      <c r="F25" s="300"/>
      <c r="G25" s="300"/>
      <c r="H25" s="300"/>
      <c r="I25" s="300"/>
      <c r="J25" s="300"/>
      <c r="K25" s="300"/>
      <c r="L25" s="300"/>
      <c r="M25" s="301"/>
    </row>
    <row r="26" spans="2:16" ht="15.75" customHeight="1" x14ac:dyDescent="0.25">
      <c r="B26" s="397" t="s">
        <v>9</v>
      </c>
      <c r="C26" s="399" t="s">
        <v>10</v>
      </c>
      <c r="D26" s="400"/>
      <c r="E26" s="399" t="s">
        <v>11</v>
      </c>
      <c r="F26" s="400"/>
      <c r="G26" s="400"/>
      <c r="H26" s="403"/>
      <c r="I26" s="399" t="s">
        <v>12</v>
      </c>
      <c r="J26" s="403"/>
      <c r="K26" s="399" t="s">
        <v>13</v>
      </c>
      <c r="L26" s="400"/>
      <c r="M26" s="403"/>
    </row>
    <row r="27" spans="2:16" ht="15.75" customHeight="1" thickBot="1" x14ac:dyDescent="0.3">
      <c r="B27" s="398"/>
      <c r="C27" s="401"/>
      <c r="D27" s="402"/>
      <c r="E27" s="401"/>
      <c r="F27" s="402"/>
      <c r="G27" s="402"/>
      <c r="H27" s="404"/>
      <c r="I27" s="401"/>
      <c r="J27" s="404"/>
      <c r="K27" s="401"/>
      <c r="L27" s="402"/>
      <c r="M27" s="404"/>
    </row>
    <row r="28" spans="2:16" ht="49.5" customHeight="1" x14ac:dyDescent="0.25">
      <c r="B28" s="405">
        <v>24</v>
      </c>
      <c r="C28" s="312" t="s">
        <v>14</v>
      </c>
      <c r="D28" s="313"/>
      <c r="E28" s="331" t="s">
        <v>15</v>
      </c>
      <c r="F28" s="332"/>
      <c r="G28" s="332"/>
      <c r="H28" s="333"/>
      <c r="I28" s="318" t="s">
        <v>631</v>
      </c>
      <c r="J28" s="319"/>
      <c r="K28" s="322" t="s">
        <v>16</v>
      </c>
      <c r="L28" s="323"/>
      <c r="M28" s="324"/>
      <c r="P28" t="s">
        <v>339</v>
      </c>
    </row>
    <row r="29" spans="2:16" ht="57" customHeight="1" thickBot="1" x14ac:dyDescent="0.3">
      <c r="B29" s="406"/>
      <c r="C29" s="314"/>
      <c r="D29" s="315"/>
      <c r="E29" s="337"/>
      <c r="F29" s="338"/>
      <c r="G29" s="338"/>
      <c r="H29" s="339"/>
      <c r="I29" s="320"/>
      <c r="J29" s="321"/>
      <c r="K29" s="328"/>
      <c r="L29" s="329"/>
      <c r="M29" s="330"/>
    </row>
    <row r="30" spans="2:16" ht="37.5" customHeight="1" thickBot="1" x14ac:dyDescent="0.3">
      <c r="B30" s="382"/>
      <c r="C30" s="383"/>
      <c r="D30" s="383"/>
      <c r="E30" s="383"/>
      <c r="F30" s="383"/>
      <c r="G30" s="383"/>
      <c r="H30" s="383"/>
      <c r="I30" s="383"/>
      <c r="J30" s="383"/>
      <c r="K30" s="383"/>
      <c r="L30" s="383"/>
      <c r="M30" s="384"/>
    </row>
    <row r="31" spans="2:16" ht="18.75" customHeight="1" x14ac:dyDescent="0.25">
      <c r="B31" s="375" t="s">
        <v>17</v>
      </c>
      <c r="C31" s="376"/>
      <c r="D31" s="376"/>
      <c r="E31" s="377"/>
      <c r="F31" s="375" t="s">
        <v>18</v>
      </c>
      <c r="G31" s="376"/>
      <c r="H31" s="376"/>
      <c r="I31" s="377"/>
      <c r="J31" s="375" t="s">
        <v>19</v>
      </c>
      <c r="K31" s="376"/>
      <c r="L31" s="376"/>
      <c r="M31" s="377"/>
    </row>
    <row r="32" spans="2:16"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D39:E39"/>
    <mergeCell ref="B31:E32"/>
    <mergeCell ref="F31:I32"/>
    <mergeCell ref="J31:M32"/>
    <mergeCell ref="B33:E34"/>
    <mergeCell ref="F33:I34"/>
    <mergeCell ref="J33:M34"/>
  </mergeCells>
  <printOptions horizontalCentered="1" verticalCentered="1"/>
  <pageMargins left="0.25" right="0" top="0" bottom="0" header="0" footer="0"/>
  <pageSetup paperSize="9" scale="64" orientation="portrait" r:id="rId1"/>
  <colBreaks count="1" manualBreakCount="1">
    <brk id="13" max="1048575" man="1"/>
  </colBreaks>
  <drawing r:id="rId2"/>
  <legacyDrawing r:id="rId3"/>
  <oleObjects>
    <mc:AlternateContent xmlns:mc="http://schemas.openxmlformats.org/markup-compatibility/2006">
      <mc:Choice Requires="x14">
        <oleObject progId="PBrush" shapeId="722949"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722949" r:id="rId4"/>
      </mc:Fallback>
    </mc:AlternateContent>
  </oleObjects>
  <mc:AlternateContent xmlns:mc="http://schemas.openxmlformats.org/markup-compatibility/2006">
    <mc:Choice Requires="x14">
      <controls>
        <mc:AlternateContent xmlns:mc="http://schemas.openxmlformats.org/markup-compatibility/2006">
          <mc:Choice Requires="x14">
            <control shapeId="722945" r:id="rId6" name="Check Box 1">
              <controlPr defaultSize="0" autoFill="0" autoLine="0" autoPict="0">
                <anchor moveWithCells="1">
                  <from>
                    <xdr:col>2</xdr:col>
                    <xdr:colOff>476250</xdr:colOff>
                    <xdr:row>34</xdr:row>
                    <xdr:rowOff>47625</xdr:rowOff>
                  </from>
                  <to>
                    <xdr:col>3</xdr:col>
                    <xdr:colOff>152400</xdr:colOff>
                    <xdr:row>34</xdr:row>
                    <xdr:rowOff>247650</xdr:rowOff>
                  </to>
                </anchor>
              </controlPr>
            </control>
          </mc:Choice>
        </mc:AlternateContent>
        <mc:AlternateContent xmlns:mc="http://schemas.openxmlformats.org/markup-compatibility/2006">
          <mc:Choice Requires="x14">
            <control shapeId="722946"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722947" r:id="rId8" name="Check Box 3">
              <controlPr defaultSize="0" autoFill="0" autoLine="0" autoPict="0">
                <anchor moveWithCells="1">
                  <from>
                    <xdr:col>7</xdr:col>
                    <xdr:colOff>1104900</xdr:colOff>
                    <xdr:row>34</xdr:row>
                    <xdr:rowOff>57150</xdr:rowOff>
                  </from>
                  <to>
                    <xdr:col>8</xdr:col>
                    <xdr:colOff>76200</xdr:colOff>
                    <xdr:row>34</xdr:row>
                    <xdr:rowOff>228600</xdr:rowOff>
                  </to>
                </anchor>
              </controlPr>
            </control>
          </mc:Choice>
        </mc:AlternateContent>
        <mc:AlternateContent xmlns:mc="http://schemas.openxmlformats.org/markup-compatibility/2006">
          <mc:Choice Requires="x14">
            <control shapeId="722948" r:id="rId9" name="Check Box 4">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722950" r:id="rId10" name="Check Box 6">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tabColor theme="9" tint="-0.249977111117893"/>
  </sheetPr>
  <dimension ref="B1:AU119"/>
  <sheetViews>
    <sheetView rightToLeft="1" view="pageBreakPreview" zoomScale="10" zoomScaleNormal="100" zoomScaleSheetLayoutView="10" workbookViewId="0">
      <selection activeCell="B4" sqref="B4:N4"/>
    </sheetView>
  </sheetViews>
  <sheetFormatPr defaultRowHeight="23.25" x14ac:dyDescent="0.35"/>
  <cols>
    <col min="2" max="2" width="25.7109375" customWidth="1"/>
    <col min="3" max="3" width="32" customWidth="1"/>
    <col min="4" max="4" width="20.42578125" customWidth="1"/>
    <col min="5" max="5" width="32"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627</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18.25" customHeight="1" thickBot="1" x14ac:dyDescent="0.3">
      <c r="B4" s="522" t="s">
        <v>54</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180.7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25" customHeight="1" thickBot="1" x14ac:dyDescent="1.1499999999999999">
      <c r="B6" s="137" t="s">
        <v>9</v>
      </c>
      <c r="C6" s="434" t="s">
        <v>11</v>
      </c>
      <c r="D6" s="435"/>
      <c r="E6" s="435"/>
      <c r="F6" s="435"/>
      <c r="G6" s="436"/>
      <c r="H6" s="137" t="s">
        <v>122</v>
      </c>
      <c r="I6" s="137" t="s">
        <v>23</v>
      </c>
      <c r="J6" s="137" t="s">
        <v>24</v>
      </c>
      <c r="K6" s="137" t="s">
        <v>121</v>
      </c>
      <c r="L6" s="137" t="s">
        <v>183</v>
      </c>
      <c r="M6" s="137" t="s">
        <v>181</v>
      </c>
      <c r="N6" s="137" t="s">
        <v>124</v>
      </c>
    </row>
    <row r="7" spans="2:47" s="36" customFormat="1" ht="225" customHeight="1" thickBot="1" x14ac:dyDescent="1.1000000000000001">
      <c r="B7" s="42">
        <v>1</v>
      </c>
      <c r="C7" s="555" t="s">
        <v>624</v>
      </c>
      <c r="D7" s="492" t="s">
        <v>440</v>
      </c>
      <c r="E7" s="493"/>
      <c r="F7" s="493"/>
      <c r="G7" s="136" t="s">
        <v>76</v>
      </c>
      <c r="H7" s="45">
        <v>1.22</v>
      </c>
      <c r="I7" s="69">
        <v>1</v>
      </c>
      <c r="J7" s="70">
        <v>4586</v>
      </c>
      <c r="K7" s="70">
        <v>4586</v>
      </c>
      <c r="L7" s="46">
        <v>0</v>
      </c>
      <c r="M7" s="40">
        <f>ROUNDUP(H7*K7/1000,2)</f>
        <v>5.6</v>
      </c>
      <c r="N7" s="88">
        <f t="shared" ref="N7:N37" si="0">ROUND(M7*I7-I7*L7,1)</f>
        <v>5.6</v>
      </c>
    </row>
    <row r="8" spans="2:47" s="36" customFormat="1" ht="225" customHeight="1" thickBot="1" x14ac:dyDescent="1.1000000000000001">
      <c r="B8" s="67">
        <v>2</v>
      </c>
      <c r="C8" s="556"/>
      <c r="D8" s="492" t="s">
        <v>439</v>
      </c>
      <c r="E8" s="493"/>
      <c r="F8" s="493"/>
      <c r="G8" s="136" t="s">
        <v>76</v>
      </c>
      <c r="H8" s="45">
        <v>1.22</v>
      </c>
      <c r="I8" s="72">
        <v>1</v>
      </c>
      <c r="J8" s="70">
        <v>4586</v>
      </c>
      <c r="K8" s="70">
        <v>4586</v>
      </c>
      <c r="L8" s="46">
        <v>0</v>
      </c>
      <c r="M8" s="40">
        <f>ROUNDUP(H8*K8/1000,2)</f>
        <v>5.6</v>
      </c>
      <c r="N8" s="88">
        <f t="shared" si="0"/>
        <v>5.6</v>
      </c>
    </row>
    <row r="9" spans="2:47" s="36" customFormat="1" ht="225" customHeight="1" thickBot="1" x14ac:dyDescent="1.1000000000000001">
      <c r="B9" s="42">
        <v>3</v>
      </c>
      <c r="C9" s="556"/>
      <c r="D9" s="492" t="s">
        <v>623</v>
      </c>
      <c r="E9" s="493"/>
      <c r="F9" s="493"/>
      <c r="G9" s="136" t="s">
        <v>35</v>
      </c>
      <c r="H9" s="45">
        <v>0.94399999999999995</v>
      </c>
      <c r="I9" s="72">
        <v>1</v>
      </c>
      <c r="J9" s="70">
        <v>2330</v>
      </c>
      <c r="K9" s="70">
        <v>2199</v>
      </c>
      <c r="L9" s="46">
        <v>0</v>
      </c>
      <c r="M9" s="40">
        <f>ROUNDUP(H9*K9/1000,2)</f>
        <v>2.0799999999999996</v>
      </c>
      <c r="N9" s="88">
        <f t="shared" si="0"/>
        <v>2.1</v>
      </c>
    </row>
    <row r="10" spans="2:47" s="36" customFormat="1" ht="225" customHeight="1" thickBot="1" x14ac:dyDescent="1.1000000000000001">
      <c r="B10" s="67">
        <v>4</v>
      </c>
      <c r="C10" s="556"/>
      <c r="D10" s="492" t="s">
        <v>622</v>
      </c>
      <c r="E10" s="493"/>
      <c r="F10" s="493"/>
      <c r="G10" s="136" t="s">
        <v>35</v>
      </c>
      <c r="H10" s="45">
        <v>0.94399999999999995</v>
      </c>
      <c r="I10" s="72">
        <v>1</v>
      </c>
      <c r="J10" s="70">
        <v>2212</v>
      </c>
      <c r="K10" s="70">
        <v>2095</v>
      </c>
      <c r="L10" s="46">
        <v>0</v>
      </c>
      <c r="M10" s="40">
        <f>ROUNDUP(H10*K10/1000,2)</f>
        <v>1.98</v>
      </c>
      <c r="N10" s="88">
        <f t="shared" si="0"/>
        <v>2</v>
      </c>
    </row>
    <row r="11" spans="2:47" s="36" customFormat="1" ht="225" customHeight="1" thickBot="1" x14ac:dyDescent="1.1000000000000001">
      <c r="B11" s="42">
        <v>5</v>
      </c>
      <c r="C11" s="559"/>
      <c r="D11" s="492" t="s">
        <v>621</v>
      </c>
      <c r="E11" s="493"/>
      <c r="F11" s="493"/>
      <c r="G11" s="136" t="s">
        <v>35</v>
      </c>
      <c r="H11" s="45">
        <v>0.94399999999999995</v>
      </c>
      <c r="I11" s="72">
        <v>1</v>
      </c>
      <c r="J11" s="70">
        <v>2237</v>
      </c>
      <c r="K11" s="70">
        <v>2117</v>
      </c>
      <c r="L11" s="46">
        <v>0</v>
      </c>
      <c r="M11" s="40">
        <f>ROUNDUP(H11*K11/1000,2)</f>
        <v>2</v>
      </c>
      <c r="N11" s="88">
        <f t="shared" si="0"/>
        <v>2</v>
      </c>
    </row>
    <row r="12" spans="2:47" s="36" customFormat="1" ht="225" customHeight="1" thickBot="1" x14ac:dyDescent="1.1000000000000001">
      <c r="B12" s="67">
        <v>6</v>
      </c>
      <c r="C12" s="492" t="s">
        <v>161</v>
      </c>
      <c r="D12" s="493"/>
      <c r="E12" s="493"/>
      <c r="F12" s="494"/>
      <c r="G12" s="47" t="s">
        <v>620</v>
      </c>
      <c r="H12" s="136">
        <v>45.869</v>
      </c>
      <c r="I12" s="101">
        <v>1</v>
      </c>
      <c r="J12" s="134" t="s">
        <v>160</v>
      </c>
      <c r="K12" s="134" t="s">
        <v>160</v>
      </c>
      <c r="L12" s="116">
        <v>0.86899999999999999</v>
      </c>
      <c r="M12" s="49">
        <v>45.869</v>
      </c>
      <c r="N12" s="97">
        <f t="shared" si="0"/>
        <v>45</v>
      </c>
    </row>
    <row r="13" spans="2:47" s="36" customFormat="1" ht="225" customHeight="1" thickBot="1" x14ac:dyDescent="1.1000000000000001">
      <c r="B13" s="42">
        <v>7</v>
      </c>
      <c r="C13" s="492" t="s">
        <v>619</v>
      </c>
      <c r="D13" s="493"/>
      <c r="E13" s="493"/>
      <c r="F13" s="494"/>
      <c r="G13" s="136" t="s">
        <v>76</v>
      </c>
      <c r="H13" s="45">
        <v>1.22</v>
      </c>
      <c r="I13" s="72">
        <v>1</v>
      </c>
      <c r="J13" s="70">
        <v>7579</v>
      </c>
      <c r="K13" s="70">
        <v>7570</v>
      </c>
      <c r="L13" s="46">
        <v>0</v>
      </c>
      <c r="M13" s="40">
        <f t="shared" ref="M13:M37" si="1">ROUNDUP(H13*K13/1000,2)</f>
        <v>9.24</v>
      </c>
      <c r="N13" s="88">
        <f t="shared" si="0"/>
        <v>9.1999999999999993</v>
      </c>
    </row>
    <row r="14" spans="2:47" s="96" customFormat="1" ht="225" customHeight="1" thickBot="1" x14ac:dyDescent="1.3">
      <c r="B14" s="67">
        <v>8</v>
      </c>
      <c r="C14" s="488" t="s">
        <v>618</v>
      </c>
      <c r="D14" s="489"/>
      <c r="E14" s="489"/>
      <c r="F14" s="490"/>
      <c r="G14" s="133" t="s">
        <v>76</v>
      </c>
      <c r="H14" s="102">
        <v>1.22</v>
      </c>
      <c r="I14" s="101">
        <v>1</v>
      </c>
      <c r="J14" s="100">
        <v>7619</v>
      </c>
      <c r="K14" s="100">
        <v>7610</v>
      </c>
      <c r="L14" s="46">
        <v>0</v>
      </c>
      <c r="M14" s="40">
        <f t="shared" si="1"/>
        <v>9.2899999999999991</v>
      </c>
      <c r="N14" s="88">
        <f t="shared" si="0"/>
        <v>9.3000000000000007</v>
      </c>
    </row>
    <row r="15" spans="2:47" s="96" customFormat="1" ht="225" customHeight="1" thickBot="1" x14ac:dyDescent="1.3">
      <c r="B15" s="42">
        <v>9</v>
      </c>
      <c r="C15" s="488" t="s">
        <v>617</v>
      </c>
      <c r="D15" s="489"/>
      <c r="E15" s="489"/>
      <c r="F15" s="490"/>
      <c r="G15" s="133" t="s">
        <v>76</v>
      </c>
      <c r="H15" s="102">
        <v>1.22</v>
      </c>
      <c r="I15" s="101">
        <v>3</v>
      </c>
      <c r="J15" s="100">
        <v>7829</v>
      </c>
      <c r="K15" s="100">
        <v>7820</v>
      </c>
      <c r="L15" s="46">
        <v>0</v>
      </c>
      <c r="M15" s="40">
        <f t="shared" si="1"/>
        <v>9.5499999999999989</v>
      </c>
      <c r="N15" s="88">
        <f t="shared" si="0"/>
        <v>28.7</v>
      </c>
    </row>
    <row r="16" spans="2:47" s="96" customFormat="1" ht="225" customHeight="1" thickBot="1" x14ac:dyDescent="1.3">
      <c r="B16" s="67">
        <v>10</v>
      </c>
      <c r="C16" s="488" t="s">
        <v>472</v>
      </c>
      <c r="D16" s="489"/>
      <c r="E16" s="489"/>
      <c r="F16" s="490"/>
      <c r="G16" s="133" t="s">
        <v>76</v>
      </c>
      <c r="H16" s="102">
        <v>1.22</v>
      </c>
      <c r="I16" s="106">
        <v>1</v>
      </c>
      <c r="J16" s="100">
        <v>7579</v>
      </c>
      <c r="K16" s="100">
        <v>7570</v>
      </c>
      <c r="L16" s="46">
        <v>0</v>
      </c>
      <c r="M16" s="40">
        <f t="shared" si="1"/>
        <v>9.24</v>
      </c>
      <c r="N16" s="88">
        <f t="shared" si="0"/>
        <v>9.1999999999999993</v>
      </c>
    </row>
    <row r="17" spans="2:14" s="96" customFormat="1" ht="225" customHeight="1" thickBot="1" x14ac:dyDescent="1.3">
      <c r="B17" s="42">
        <v>11</v>
      </c>
      <c r="C17" s="488" t="s">
        <v>616</v>
      </c>
      <c r="D17" s="489"/>
      <c r="E17" s="489"/>
      <c r="F17" s="490"/>
      <c r="G17" s="133" t="s">
        <v>76</v>
      </c>
      <c r="H17" s="102">
        <v>1.22</v>
      </c>
      <c r="I17" s="101">
        <v>1</v>
      </c>
      <c r="J17" s="100">
        <v>7579</v>
      </c>
      <c r="K17" s="100">
        <v>7570</v>
      </c>
      <c r="L17" s="46">
        <v>0</v>
      </c>
      <c r="M17" s="40">
        <f t="shared" si="1"/>
        <v>9.24</v>
      </c>
      <c r="N17" s="88">
        <f t="shared" si="0"/>
        <v>9.1999999999999993</v>
      </c>
    </row>
    <row r="18" spans="2:14" s="96" customFormat="1" ht="165" customHeight="1" thickBot="1" x14ac:dyDescent="1.3">
      <c r="B18" s="67">
        <v>12</v>
      </c>
      <c r="C18" s="488" t="s">
        <v>615</v>
      </c>
      <c r="D18" s="489"/>
      <c r="E18" s="489"/>
      <c r="F18" s="490"/>
      <c r="G18" s="133" t="s">
        <v>76</v>
      </c>
      <c r="H18" s="102">
        <v>1.22</v>
      </c>
      <c r="I18" s="101">
        <v>1</v>
      </c>
      <c r="J18" s="100">
        <v>7619</v>
      </c>
      <c r="K18" s="100">
        <v>7610</v>
      </c>
      <c r="L18" s="46">
        <v>0</v>
      </c>
      <c r="M18" s="40">
        <f t="shared" si="1"/>
        <v>9.2899999999999991</v>
      </c>
      <c r="N18" s="88">
        <f t="shared" si="0"/>
        <v>9.3000000000000007</v>
      </c>
    </row>
    <row r="19" spans="2:14" s="96" customFormat="1" ht="157.5" customHeight="1" thickBot="1" x14ac:dyDescent="1.3">
      <c r="B19" s="42">
        <v>13</v>
      </c>
      <c r="C19" s="488" t="s">
        <v>614</v>
      </c>
      <c r="D19" s="489"/>
      <c r="E19" s="489"/>
      <c r="F19" s="490"/>
      <c r="G19" s="133" t="s">
        <v>76</v>
      </c>
      <c r="H19" s="102">
        <v>1.22</v>
      </c>
      <c r="I19" s="101">
        <v>1</v>
      </c>
      <c r="J19" s="100">
        <v>6970</v>
      </c>
      <c r="K19" s="100">
        <v>6970</v>
      </c>
      <c r="L19" s="46">
        <v>0</v>
      </c>
      <c r="M19" s="40">
        <f t="shared" si="1"/>
        <v>8.51</v>
      </c>
      <c r="N19" s="88">
        <f t="shared" si="0"/>
        <v>8.5</v>
      </c>
    </row>
    <row r="20" spans="2:14" s="36" customFormat="1" ht="225" customHeight="1" thickBot="1" x14ac:dyDescent="1.1000000000000001">
      <c r="B20" s="67">
        <v>14</v>
      </c>
      <c r="C20" s="555" t="s">
        <v>613</v>
      </c>
      <c r="D20" s="492" t="s">
        <v>598</v>
      </c>
      <c r="E20" s="493"/>
      <c r="F20" s="493"/>
      <c r="G20" s="136" t="s">
        <v>76</v>
      </c>
      <c r="H20" s="45">
        <v>1.22</v>
      </c>
      <c r="I20" s="69">
        <v>1</v>
      </c>
      <c r="J20" s="70">
        <v>5486</v>
      </c>
      <c r="K20" s="70">
        <v>5486</v>
      </c>
      <c r="L20" s="46">
        <v>0</v>
      </c>
      <c r="M20" s="40">
        <f t="shared" si="1"/>
        <v>6.7</v>
      </c>
      <c r="N20" s="88">
        <f t="shared" si="0"/>
        <v>6.7</v>
      </c>
    </row>
    <row r="21" spans="2:14" s="36" customFormat="1" ht="225" customHeight="1" thickBot="1" x14ac:dyDescent="1.1000000000000001">
      <c r="B21" s="42">
        <v>15</v>
      </c>
      <c r="C21" s="556"/>
      <c r="D21" s="492" t="s">
        <v>609</v>
      </c>
      <c r="E21" s="493"/>
      <c r="F21" s="493"/>
      <c r="G21" s="136" t="s">
        <v>76</v>
      </c>
      <c r="H21" s="45">
        <v>1.22</v>
      </c>
      <c r="I21" s="72">
        <v>1</v>
      </c>
      <c r="J21" s="70">
        <v>5486</v>
      </c>
      <c r="K21" s="70">
        <v>5486</v>
      </c>
      <c r="L21" s="46">
        <v>0</v>
      </c>
      <c r="M21" s="40">
        <f t="shared" si="1"/>
        <v>6.7</v>
      </c>
      <c r="N21" s="88">
        <f t="shared" si="0"/>
        <v>6.7</v>
      </c>
    </row>
    <row r="22" spans="2:14" s="36" customFormat="1" ht="225" customHeight="1" thickBot="1" x14ac:dyDescent="1.1000000000000001">
      <c r="B22" s="67">
        <v>16</v>
      </c>
      <c r="C22" s="556"/>
      <c r="D22" s="492" t="s">
        <v>612</v>
      </c>
      <c r="E22" s="493"/>
      <c r="F22" s="493"/>
      <c r="G22" s="136" t="s">
        <v>35</v>
      </c>
      <c r="H22" s="45">
        <v>0.94399999999999995</v>
      </c>
      <c r="I22" s="72">
        <v>1</v>
      </c>
      <c r="J22" s="70">
        <v>1629</v>
      </c>
      <c r="K22" s="70">
        <v>1629</v>
      </c>
      <c r="L22" s="46">
        <v>0</v>
      </c>
      <c r="M22" s="40">
        <f t="shared" si="1"/>
        <v>1.54</v>
      </c>
      <c r="N22" s="88">
        <f t="shared" si="0"/>
        <v>1.5</v>
      </c>
    </row>
    <row r="23" spans="2:14" s="36" customFormat="1" ht="225" customHeight="1" thickBot="1" x14ac:dyDescent="1.1000000000000001">
      <c r="B23" s="42">
        <v>17</v>
      </c>
      <c r="C23" s="556"/>
      <c r="D23" s="492" t="s">
        <v>611</v>
      </c>
      <c r="E23" s="493"/>
      <c r="F23" s="493"/>
      <c r="G23" s="136" t="s">
        <v>35</v>
      </c>
      <c r="H23" s="45">
        <v>0.94399999999999995</v>
      </c>
      <c r="I23" s="72">
        <v>2</v>
      </c>
      <c r="J23" s="70">
        <v>2948</v>
      </c>
      <c r="K23" s="70">
        <v>2771</v>
      </c>
      <c r="L23" s="46">
        <v>0</v>
      </c>
      <c r="M23" s="40">
        <f t="shared" si="1"/>
        <v>2.6199999999999997</v>
      </c>
      <c r="N23" s="88">
        <f t="shared" si="0"/>
        <v>5.2</v>
      </c>
    </row>
    <row r="24" spans="2:14" s="36" customFormat="1" ht="225" customHeight="1" thickBot="1" x14ac:dyDescent="1.1000000000000001">
      <c r="B24" s="67">
        <v>18</v>
      </c>
      <c r="C24" s="555" t="s">
        <v>562</v>
      </c>
      <c r="D24" s="492" t="s">
        <v>561</v>
      </c>
      <c r="E24" s="493"/>
      <c r="F24" s="493"/>
      <c r="G24" s="136" t="s">
        <v>76</v>
      </c>
      <c r="H24" s="45">
        <v>1.22</v>
      </c>
      <c r="I24" s="69">
        <v>1</v>
      </c>
      <c r="J24" s="70">
        <v>4586</v>
      </c>
      <c r="K24" s="70">
        <v>4586</v>
      </c>
      <c r="L24" s="46">
        <v>0</v>
      </c>
      <c r="M24" s="40">
        <f t="shared" si="1"/>
        <v>5.6</v>
      </c>
      <c r="N24" s="88">
        <f t="shared" si="0"/>
        <v>5.6</v>
      </c>
    </row>
    <row r="25" spans="2:14" s="36" customFormat="1" ht="225" customHeight="1" thickBot="1" x14ac:dyDescent="1.1000000000000001">
      <c r="B25" s="42">
        <v>19</v>
      </c>
      <c r="C25" s="556"/>
      <c r="D25" s="492" t="s">
        <v>560</v>
      </c>
      <c r="E25" s="493"/>
      <c r="F25" s="493"/>
      <c r="G25" s="136" t="s">
        <v>76</v>
      </c>
      <c r="H25" s="45">
        <v>1.22</v>
      </c>
      <c r="I25" s="72">
        <v>1</v>
      </c>
      <c r="J25" s="70">
        <v>4586</v>
      </c>
      <c r="K25" s="70">
        <v>4586</v>
      </c>
      <c r="L25" s="46">
        <v>0</v>
      </c>
      <c r="M25" s="40">
        <f t="shared" si="1"/>
        <v>5.6</v>
      </c>
      <c r="N25" s="88">
        <f t="shared" si="0"/>
        <v>5.6</v>
      </c>
    </row>
    <row r="26" spans="2:14" s="36" customFormat="1" ht="225" customHeight="1" thickBot="1" x14ac:dyDescent="1.1000000000000001">
      <c r="B26" s="67">
        <v>20</v>
      </c>
      <c r="C26" s="556"/>
      <c r="D26" s="492" t="s">
        <v>559</v>
      </c>
      <c r="E26" s="493"/>
      <c r="F26" s="493"/>
      <c r="G26" s="136" t="s">
        <v>35</v>
      </c>
      <c r="H26" s="45">
        <v>0.94399999999999995</v>
      </c>
      <c r="I26" s="72">
        <v>1</v>
      </c>
      <c r="J26" s="70">
        <v>2330</v>
      </c>
      <c r="K26" s="70">
        <v>2199</v>
      </c>
      <c r="L26" s="46">
        <v>0</v>
      </c>
      <c r="M26" s="40">
        <f t="shared" si="1"/>
        <v>2.0799999999999996</v>
      </c>
      <c r="N26" s="88">
        <f t="shared" si="0"/>
        <v>2.1</v>
      </c>
    </row>
    <row r="27" spans="2:14" s="36" customFormat="1" ht="225" customHeight="1" thickBot="1" x14ac:dyDescent="1.1000000000000001">
      <c r="B27" s="42">
        <v>21</v>
      </c>
      <c r="C27" s="556"/>
      <c r="D27" s="492" t="s">
        <v>558</v>
      </c>
      <c r="E27" s="493"/>
      <c r="F27" s="493"/>
      <c r="G27" s="136" t="s">
        <v>35</v>
      </c>
      <c r="H27" s="45">
        <v>0.94399999999999995</v>
      </c>
      <c r="I27" s="72">
        <v>1</v>
      </c>
      <c r="J27" s="70">
        <v>2212</v>
      </c>
      <c r="K27" s="70">
        <v>2095</v>
      </c>
      <c r="L27" s="46">
        <v>0</v>
      </c>
      <c r="M27" s="40">
        <f t="shared" si="1"/>
        <v>1.98</v>
      </c>
      <c r="N27" s="88">
        <f t="shared" si="0"/>
        <v>2</v>
      </c>
    </row>
    <row r="28" spans="2:14" s="36" customFormat="1" ht="225" customHeight="1" thickBot="1" x14ac:dyDescent="1.1000000000000001">
      <c r="B28" s="67">
        <v>22</v>
      </c>
      <c r="C28" s="559"/>
      <c r="D28" s="492" t="s">
        <v>557</v>
      </c>
      <c r="E28" s="493"/>
      <c r="F28" s="493"/>
      <c r="G28" s="136" t="s">
        <v>35</v>
      </c>
      <c r="H28" s="45">
        <v>0.94399999999999995</v>
      </c>
      <c r="I28" s="72">
        <v>1</v>
      </c>
      <c r="J28" s="70">
        <v>2237</v>
      </c>
      <c r="K28" s="70">
        <v>2117</v>
      </c>
      <c r="L28" s="46">
        <v>0</v>
      </c>
      <c r="M28" s="40">
        <f t="shared" si="1"/>
        <v>2</v>
      </c>
      <c r="N28" s="88">
        <f t="shared" si="0"/>
        <v>2</v>
      </c>
    </row>
    <row r="29" spans="2:14" s="36" customFormat="1" ht="191.25" customHeight="1" thickBot="1" x14ac:dyDescent="1.1000000000000001">
      <c r="B29" s="42">
        <v>23</v>
      </c>
      <c r="C29" s="555" t="s">
        <v>610</v>
      </c>
      <c r="D29" s="492" t="s">
        <v>598</v>
      </c>
      <c r="E29" s="493"/>
      <c r="F29" s="493"/>
      <c r="G29" s="136" t="s">
        <v>76</v>
      </c>
      <c r="H29" s="45">
        <v>1.22</v>
      </c>
      <c r="I29" s="69">
        <v>1</v>
      </c>
      <c r="J29" s="70">
        <v>5486</v>
      </c>
      <c r="K29" s="70">
        <v>5486</v>
      </c>
      <c r="L29" s="46">
        <v>0</v>
      </c>
      <c r="M29" s="40">
        <f t="shared" si="1"/>
        <v>6.7</v>
      </c>
      <c r="N29" s="88">
        <f t="shared" si="0"/>
        <v>6.7</v>
      </c>
    </row>
    <row r="30" spans="2:14" s="36" customFormat="1" ht="153.75" customHeight="1" thickBot="1" x14ac:dyDescent="1.1000000000000001">
      <c r="B30" s="67">
        <v>24</v>
      </c>
      <c r="C30" s="556"/>
      <c r="D30" s="492" t="s">
        <v>609</v>
      </c>
      <c r="E30" s="493"/>
      <c r="F30" s="493"/>
      <c r="G30" s="136" t="s">
        <v>76</v>
      </c>
      <c r="H30" s="45">
        <v>1.22</v>
      </c>
      <c r="I30" s="72">
        <v>1</v>
      </c>
      <c r="J30" s="70">
        <v>5486</v>
      </c>
      <c r="K30" s="70">
        <v>5486</v>
      </c>
      <c r="L30" s="46">
        <v>0</v>
      </c>
      <c r="M30" s="40">
        <f t="shared" si="1"/>
        <v>6.7</v>
      </c>
      <c r="N30" s="88">
        <f t="shared" si="0"/>
        <v>6.7</v>
      </c>
    </row>
    <row r="31" spans="2:14" s="36" customFormat="1" ht="165" customHeight="1" thickBot="1" x14ac:dyDescent="1.1000000000000001">
      <c r="B31" s="42">
        <v>25</v>
      </c>
      <c r="C31" s="556"/>
      <c r="D31" s="492" t="s">
        <v>608</v>
      </c>
      <c r="E31" s="493"/>
      <c r="F31" s="493"/>
      <c r="G31" s="136" t="s">
        <v>35</v>
      </c>
      <c r="H31" s="45">
        <v>0.94399999999999995</v>
      </c>
      <c r="I31" s="72">
        <v>1</v>
      </c>
      <c r="J31" s="70">
        <v>1629</v>
      </c>
      <c r="K31" s="70">
        <v>1629</v>
      </c>
      <c r="L31" s="46">
        <v>0</v>
      </c>
      <c r="M31" s="40">
        <f t="shared" si="1"/>
        <v>1.54</v>
      </c>
      <c r="N31" s="88">
        <f t="shared" si="0"/>
        <v>1.5</v>
      </c>
    </row>
    <row r="32" spans="2:14" s="36" customFormat="1" ht="150" customHeight="1" thickBot="1" x14ac:dyDescent="1.1000000000000001">
      <c r="B32" s="67">
        <v>26</v>
      </c>
      <c r="C32" s="559"/>
      <c r="D32" s="492" t="s">
        <v>607</v>
      </c>
      <c r="E32" s="493"/>
      <c r="F32" s="493"/>
      <c r="G32" s="136" t="s">
        <v>35</v>
      </c>
      <c r="H32" s="45">
        <v>0.94399999999999995</v>
      </c>
      <c r="I32" s="72">
        <v>2</v>
      </c>
      <c r="J32" s="70">
        <v>2948</v>
      </c>
      <c r="K32" s="70">
        <v>2771</v>
      </c>
      <c r="L32" s="46">
        <v>0</v>
      </c>
      <c r="M32" s="40">
        <f t="shared" si="1"/>
        <v>2.6199999999999997</v>
      </c>
      <c r="N32" s="88">
        <f t="shared" si="0"/>
        <v>5.2</v>
      </c>
    </row>
    <row r="33" spans="2:14" s="36" customFormat="1" ht="225" customHeight="1" thickBot="1" x14ac:dyDescent="1.1000000000000001">
      <c r="B33" s="42">
        <v>27</v>
      </c>
      <c r="C33" s="555" t="s">
        <v>606</v>
      </c>
      <c r="D33" s="492" t="s">
        <v>561</v>
      </c>
      <c r="E33" s="493"/>
      <c r="F33" s="493"/>
      <c r="G33" s="136" t="s">
        <v>76</v>
      </c>
      <c r="H33" s="45">
        <v>1.22</v>
      </c>
      <c r="I33" s="69">
        <v>1</v>
      </c>
      <c r="J33" s="70">
        <v>4586</v>
      </c>
      <c r="K33" s="70">
        <v>4586</v>
      </c>
      <c r="L33" s="46">
        <v>0</v>
      </c>
      <c r="M33" s="40">
        <f t="shared" si="1"/>
        <v>5.6</v>
      </c>
      <c r="N33" s="88">
        <f t="shared" si="0"/>
        <v>5.6</v>
      </c>
    </row>
    <row r="34" spans="2:14" s="36" customFormat="1" ht="225" customHeight="1" thickBot="1" x14ac:dyDescent="1.1000000000000001">
      <c r="B34" s="67">
        <v>28</v>
      </c>
      <c r="C34" s="556"/>
      <c r="D34" s="492" t="s">
        <v>560</v>
      </c>
      <c r="E34" s="493"/>
      <c r="F34" s="493"/>
      <c r="G34" s="136" t="s">
        <v>76</v>
      </c>
      <c r="H34" s="45">
        <v>1.22</v>
      </c>
      <c r="I34" s="72">
        <v>1</v>
      </c>
      <c r="J34" s="70">
        <v>4586</v>
      </c>
      <c r="K34" s="70">
        <v>4586</v>
      </c>
      <c r="L34" s="46">
        <v>0</v>
      </c>
      <c r="M34" s="40">
        <f t="shared" si="1"/>
        <v>5.6</v>
      </c>
      <c r="N34" s="88">
        <f t="shared" si="0"/>
        <v>5.6</v>
      </c>
    </row>
    <row r="35" spans="2:14" s="36" customFormat="1" ht="225" customHeight="1" thickBot="1" x14ac:dyDescent="1.1000000000000001">
      <c r="B35" s="42">
        <v>29</v>
      </c>
      <c r="C35" s="556"/>
      <c r="D35" s="492" t="s">
        <v>605</v>
      </c>
      <c r="E35" s="493"/>
      <c r="F35" s="493"/>
      <c r="G35" s="136" t="s">
        <v>35</v>
      </c>
      <c r="H35" s="45">
        <v>0.94399999999999995</v>
      </c>
      <c r="I35" s="72">
        <v>1</v>
      </c>
      <c r="J35" s="70">
        <v>2330</v>
      </c>
      <c r="K35" s="70">
        <v>2199</v>
      </c>
      <c r="L35" s="46">
        <v>0</v>
      </c>
      <c r="M35" s="40">
        <f t="shared" si="1"/>
        <v>2.0799999999999996</v>
      </c>
      <c r="N35" s="88">
        <f t="shared" si="0"/>
        <v>2.1</v>
      </c>
    </row>
    <row r="36" spans="2:14" s="36" customFormat="1" ht="225" customHeight="1" thickBot="1" x14ac:dyDescent="1.1000000000000001">
      <c r="B36" s="67">
        <v>30</v>
      </c>
      <c r="C36" s="556"/>
      <c r="D36" s="492" t="s">
        <v>604</v>
      </c>
      <c r="E36" s="493"/>
      <c r="F36" s="493"/>
      <c r="G36" s="136" t="s">
        <v>35</v>
      </c>
      <c r="H36" s="45">
        <v>0.94399999999999995</v>
      </c>
      <c r="I36" s="72">
        <v>1</v>
      </c>
      <c r="J36" s="70">
        <v>2212</v>
      </c>
      <c r="K36" s="70">
        <v>2095</v>
      </c>
      <c r="L36" s="46">
        <v>0</v>
      </c>
      <c r="M36" s="40">
        <f t="shared" si="1"/>
        <v>1.98</v>
      </c>
      <c r="N36" s="88">
        <f t="shared" si="0"/>
        <v>2</v>
      </c>
    </row>
    <row r="37" spans="2:14" s="36" customFormat="1" ht="225" customHeight="1" thickBot="1" x14ac:dyDescent="1.1000000000000001">
      <c r="B37" s="42">
        <v>31</v>
      </c>
      <c r="C37" s="559"/>
      <c r="D37" s="492" t="s">
        <v>603</v>
      </c>
      <c r="E37" s="493"/>
      <c r="F37" s="493"/>
      <c r="G37" s="136" t="s">
        <v>35</v>
      </c>
      <c r="H37" s="45">
        <v>0.94399999999999995</v>
      </c>
      <c r="I37" s="72">
        <v>1</v>
      </c>
      <c r="J37" s="70">
        <v>2237</v>
      </c>
      <c r="K37" s="70">
        <v>2117</v>
      </c>
      <c r="L37" s="46">
        <v>0</v>
      </c>
      <c r="M37" s="40">
        <f t="shared" si="1"/>
        <v>2</v>
      </c>
      <c r="N37" s="88">
        <f t="shared" si="0"/>
        <v>2</v>
      </c>
    </row>
    <row r="38" spans="2:14" s="36" customFormat="1" ht="225" customHeight="1" thickBot="1" x14ac:dyDescent="1.1000000000000001">
      <c r="B38" s="67">
        <v>32</v>
      </c>
      <c r="C38" s="488" t="s">
        <v>602</v>
      </c>
      <c r="D38" s="489"/>
      <c r="E38" s="489"/>
      <c r="F38" s="489"/>
      <c r="G38" s="490">
        <v>0</v>
      </c>
      <c r="H38" s="45">
        <f>6.625*0.0254*3.141592</f>
        <v>0.52865139379999992</v>
      </c>
      <c r="I38" s="72">
        <v>20</v>
      </c>
      <c r="J38" s="70">
        <v>12000</v>
      </c>
      <c r="K38" s="138" t="s">
        <v>514</v>
      </c>
      <c r="L38" s="138" t="s">
        <v>514</v>
      </c>
      <c r="M38" s="138" t="s">
        <v>514</v>
      </c>
      <c r="N38" s="88">
        <f>ROUND(H38*I38*J38/1000,1)</f>
        <v>126.9</v>
      </c>
    </row>
    <row r="39" spans="2:14" s="36" customFormat="1" ht="225" customHeight="1" thickBot="1" x14ac:dyDescent="1.1000000000000001">
      <c r="B39" s="42">
        <v>33</v>
      </c>
      <c r="C39" s="488" t="s">
        <v>601</v>
      </c>
      <c r="D39" s="489"/>
      <c r="E39" s="489"/>
      <c r="F39" s="490"/>
      <c r="G39" s="136" t="s">
        <v>76</v>
      </c>
      <c r="H39" s="45">
        <v>1.22</v>
      </c>
      <c r="I39" s="72">
        <v>1</v>
      </c>
      <c r="J39" s="70">
        <v>5486</v>
      </c>
      <c r="K39" s="70">
        <v>5486</v>
      </c>
      <c r="L39" s="46">
        <v>0</v>
      </c>
      <c r="M39" s="40">
        <f t="shared" ref="M39:M75" si="2">ROUNDUP(H39*K39/1000,2)</f>
        <v>6.7</v>
      </c>
      <c r="N39" s="88">
        <f t="shared" ref="N39:N70" si="3">ROUND(M39*I39-I39*L39,1)</f>
        <v>6.7</v>
      </c>
    </row>
    <row r="40" spans="2:14" s="96" customFormat="1" ht="225" customHeight="1" thickBot="1" x14ac:dyDescent="1.3">
      <c r="B40" s="67">
        <v>34</v>
      </c>
      <c r="C40" s="488" t="s">
        <v>600</v>
      </c>
      <c r="D40" s="489"/>
      <c r="E40" s="489"/>
      <c r="F40" s="490"/>
      <c r="G40" s="133" t="s">
        <v>76</v>
      </c>
      <c r="H40" s="102">
        <v>1.22</v>
      </c>
      <c r="I40" s="101">
        <v>2</v>
      </c>
      <c r="J40" s="100">
        <v>5486</v>
      </c>
      <c r="K40" s="100">
        <v>5486</v>
      </c>
      <c r="L40" s="46">
        <v>0</v>
      </c>
      <c r="M40" s="40">
        <f t="shared" si="2"/>
        <v>6.7</v>
      </c>
      <c r="N40" s="88">
        <f t="shared" si="3"/>
        <v>13.4</v>
      </c>
    </row>
    <row r="41" spans="2:14" s="96" customFormat="1" ht="225" customHeight="1" thickBot="1" x14ac:dyDescent="1.3">
      <c r="B41" s="42">
        <v>35</v>
      </c>
      <c r="C41" s="488" t="s">
        <v>286</v>
      </c>
      <c r="D41" s="489"/>
      <c r="E41" s="489"/>
      <c r="F41" s="490"/>
      <c r="G41" s="133" t="s">
        <v>76</v>
      </c>
      <c r="H41" s="102">
        <v>1.22</v>
      </c>
      <c r="I41" s="101">
        <v>5</v>
      </c>
      <c r="J41" s="100">
        <v>3791</v>
      </c>
      <c r="K41" s="100">
        <v>3756</v>
      </c>
      <c r="L41" s="46">
        <v>0</v>
      </c>
      <c r="M41" s="40">
        <f t="shared" si="2"/>
        <v>4.59</v>
      </c>
      <c r="N41" s="88">
        <f t="shared" si="3"/>
        <v>23</v>
      </c>
    </row>
    <row r="42" spans="2:14" s="96" customFormat="1" ht="225" customHeight="1" thickBot="1" x14ac:dyDescent="1.3">
      <c r="B42" s="67">
        <v>36</v>
      </c>
      <c r="C42" s="488" t="s">
        <v>486</v>
      </c>
      <c r="D42" s="489"/>
      <c r="E42" s="489"/>
      <c r="F42" s="490"/>
      <c r="G42" s="133" t="s">
        <v>76</v>
      </c>
      <c r="H42" s="102">
        <v>1.22</v>
      </c>
      <c r="I42" s="106">
        <v>1</v>
      </c>
      <c r="J42" s="100">
        <v>3758</v>
      </c>
      <c r="K42" s="100">
        <v>3715</v>
      </c>
      <c r="L42" s="46">
        <v>0</v>
      </c>
      <c r="M42" s="40">
        <f t="shared" si="2"/>
        <v>4.54</v>
      </c>
      <c r="N42" s="88">
        <f t="shared" si="3"/>
        <v>4.5</v>
      </c>
    </row>
    <row r="43" spans="2:14" s="96" customFormat="1" ht="225" customHeight="1" thickBot="1" x14ac:dyDescent="1.3">
      <c r="B43" s="42">
        <v>37</v>
      </c>
      <c r="C43" s="488" t="s">
        <v>599</v>
      </c>
      <c r="D43" s="489"/>
      <c r="E43" s="489"/>
      <c r="F43" s="490"/>
      <c r="G43" s="133" t="s">
        <v>76</v>
      </c>
      <c r="H43" s="102">
        <v>1.22</v>
      </c>
      <c r="I43" s="101">
        <v>2</v>
      </c>
      <c r="J43" s="100">
        <v>3758</v>
      </c>
      <c r="K43" s="100">
        <v>3715</v>
      </c>
      <c r="L43" s="46">
        <v>0</v>
      </c>
      <c r="M43" s="40">
        <f t="shared" si="2"/>
        <v>4.54</v>
      </c>
      <c r="N43" s="88">
        <f t="shared" si="3"/>
        <v>9.1</v>
      </c>
    </row>
    <row r="44" spans="2:14" s="96" customFormat="1" ht="225" customHeight="1" thickBot="1" x14ac:dyDescent="1.3">
      <c r="B44" s="67">
        <v>38</v>
      </c>
      <c r="C44" s="488" t="s">
        <v>446</v>
      </c>
      <c r="D44" s="489"/>
      <c r="E44" s="489"/>
      <c r="F44" s="490"/>
      <c r="G44" s="133" t="s">
        <v>76</v>
      </c>
      <c r="H44" s="102">
        <v>1.22</v>
      </c>
      <c r="I44" s="101">
        <v>2</v>
      </c>
      <c r="J44" s="100">
        <v>5486</v>
      </c>
      <c r="K44" s="100">
        <v>5486</v>
      </c>
      <c r="L44" s="46">
        <v>0</v>
      </c>
      <c r="M44" s="40">
        <f t="shared" si="2"/>
        <v>6.7</v>
      </c>
      <c r="N44" s="88">
        <f t="shared" si="3"/>
        <v>13.4</v>
      </c>
    </row>
    <row r="45" spans="2:14" s="96" customFormat="1" ht="225" customHeight="1" thickBot="1" x14ac:dyDescent="1.3">
      <c r="B45" s="42">
        <v>39</v>
      </c>
      <c r="C45" s="488" t="s">
        <v>462</v>
      </c>
      <c r="D45" s="489"/>
      <c r="E45" s="489"/>
      <c r="F45" s="490"/>
      <c r="G45" s="133" t="s">
        <v>76</v>
      </c>
      <c r="H45" s="102">
        <v>1.22</v>
      </c>
      <c r="I45" s="101">
        <v>1</v>
      </c>
      <c r="J45" s="100">
        <v>3908</v>
      </c>
      <c r="K45" s="100">
        <v>3845</v>
      </c>
      <c r="L45" s="46">
        <v>0</v>
      </c>
      <c r="M45" s="40">
        <f t="shared" si="2"/>
        <v>4.7</v>
      </c>
      <c r="N45" s="88">
        <f t="shared" si="3"/>
        <v>4.7</v>
      </c>
    </row>
    <row r="46" spans="2:14" s="96" customFormat="1" ht="225" customHeight="1" thickBot="1" x14ac:dyDescent="1.3">
      <c r="B46" s="67">
        <v>40</v>
      </c>
      <c r="C46" s="488" t="s">
        <v>598</v>
      </c>
      <c r="D46" s="489"/>
      <c r="E46" s="489"/>
      <c r="F46" s="490"/>
      <c r="G46" s="133" t="s">
        <v>76</v>
      </c>
      <c r="H46" s="102">
        <v>1.22</v>
      </c>
      <c r="I46" s="106">
        <v>2</v>
      </c>
      <c r="J46" s="100">
        <v>5486</v>
      </c>
      <c r="K46" s="100">
        <v>5486</v>
      </c>
      <c r="L46" s="46">
        <v>0</v>
      </c>
      <c r="M46" s="40">
        <f t="shared" si="2"/>
        <v>6.7</v>
      </c>
      <c r="N46" s="88">
        <f t="shared" si="3"/>
        <v>13.4</v>
      </c>
    </row>
    <row r="47" spans="2:14" s="96" customFormat="1" ht="225" customHeight="1" thickBot="1" x14ac:dyDescent="1.3">
      <c r="B47" s="42">
        <v>41</v>
      </c>
      <c r="C47" s="488" t="s">
        <v>597</v>
      </c>
      <c r="D47" s="489"/>
      <c r="E47" s="489"/>
      <c r="F47" s="490"/>
      <c r="G47" s="133" t="s">
        <v>76</v>
      </c>
      <c r="H47" s="102">
        <v>1.22</v>
      </c>
      <c r="I47" s="101">
        <v>1</v>
      </c>
      <c r="J47" s="100">
        <v>3989</v>
      </c>
      <c r="K47" s="100">
        <v>3929</v>
      </c>
      <c r="L47" s="46">
        <v>0</v>
      </c>
      <c r="M47" s="40">
        <f t="shared" si="2"/>
        <v>4.8</v>
      </c>
      <c r="N47" s="88">
        <f t="shared" si="3"/>
        <v>4.8</v>
      </c>
    </row>
    <row r="48" spans="2:14" s="36" customFormat="1" ht="225" customHeight="1" thickBot="1" x14ac:dyDescent="1.1000000000000001">
      <c r="B48" s="67">
        <v>42</v>
      </c>
      <c r="C48" s="555" t="s">
        <v>596</v>
      </c>
      <c r="D48" s="492" t="s">
        <v>191</v>
      </c>
      <c r="E48" s="493"/>
      <c r="F48" s="493"/>
      <c r="G48" s="136" t="s">
        <v>100</v>
      </c>
      <c r="H48" s="45">
        <v>2.19</v>
      </c>
      <c r="I48" s="69">
        <v>2</v>
      </c>
      <c r="J48" s="70">
        <v>6000</v>
      </c>
      <c r="K48" s="70">
        <v>6000</v>
      </c>
      <c r="L48" s="46">
        <v>0</v>
      </c>
      <c r="M48" s="40">
        <f t="shared" si="2"/>
        <v>13.14</v>
      </c>
      <c r="N48" s="88">
        <f t="shared" si="3"/>
        <v>26.3</v>
      </c>
    </row>
    <row r="49" spans="2:14" s="36" customFormat="1" ht="225" customHeight="1" thickBot="1" x14ac:dyDescent="1.1000000000000001">
      <c r="B49" s="42">
        <v>43</v>
      </c>
      <c r="C49" s="556"/>
      <c r="D49" s="492" t="s">
        <v>555</v>
      </c>
      <c r="E49" s="493"/>
      <c r="F49" s="493"/>
      <c r="G49" s="136" t="s">
        <v>29</v>
      </c>
      <c r="H49" s="45">
        <v>1.284</v>
      </c>
      <c r="I49" s="72">
        <v>1</v>
      </c>
      <c r="J49" s="70">
        <v>1814</v>
      </c>
      <c r="K49" s="70">
        <v>1814</v>
      </c>
      <c r="L49" s="46">
        <v>0</v>
      </c>
      <c r="M49" s="40">
        <f t="shared" si="2"/>
        <v>2.3299999999999996</v>
      </c>
      <c r="N49" s="88">
        <f t="shared" si="3"/>
        <v>2.2999999999999998</v>
      </c>
    </row>
    <row r="50" spans="2:14" s="36" customFormat="1" ht="225" customHeight="1" thickBot="1" x14ac:dyDescent="1.1000000000000001">
      <c r="B50" s="67">
        <v>44</v>
      </c>
      <c r="C50" s="556"/>
      <c r="D50" s="492" t="s">
        <v>595</v>
      </c>
      <c r="E50" s="493"/>
      <c r="F50" s="493"/>
      <c r="G50" s="136" t="s">
        <v>97</v>
      </c>
      <c r="H50" s="45">
        <v>0.93400000000000005</v>
      </c>
      <c r="I50" s="72">
        <v>1</v>
      </c>
      <c r="J50" s="70">
        <v>1794</v>
      </c>
      <c r="K50" s="70">
        <v>1794</v>
      </c>
      <c r="L50" s="46">
        <v>0</v>
      </c>
      <c r="M50" s="40">
        <f t="shared" si="2"/>
        <v>1.68</v>
      </c>
      <c r="N50" s="88">
        <f t="shared" si="3"/>
        <v>1.7</v>
      </c>
    </row>
    <row r="51" spans="2:14" s="36" customFormat="1" ht="225" customHeight="1" thickBot="1" x14ac:dyDescent="1.1000000000000001">
      <c r="B51" s="42">
        <v>45</v>
      </c>
      <c r="C51" s="556"/>
      <c r="D51" s="492" t="s">
        <v>594</v>
      </c>
      <c r="E51" s="493"/>
      <c r="F51" s="493"/>
      <c r="G51" s="136" t="s">
        <v>97</v>
      </c>
      <c r="H51" s="45">
        <v>0.93400000000000005</v>
      </c>
      <c r="I51" s="72">
        <v>2</v>
      </c>
      <c r="J51" s="70">
        <v>3124</v>
      </c>
      <c r="K51" s="70">
        <v>2987</v>
      </c>
      <c r="L51" s="46">
        <v>0</v>
      </c>
      <c r="M51" s="40">
        <f t="shared" si="2"/>
        <v>2.7899999999999996</v>
      </c>
      <c r="N51" s="88">
        <f t="shared" si="3"/>
        <v>5.6</v>
      </c>
    </row>
    <row r="52" spans="2:14" s="36" customFormat="1" ht="225" customHeight="1" thickBot="1" x14ac:dyDescent="1.1000000000000001">
      <c r="B52" s="67">
        <v>46</v>
      </c>
      <c r="C52" s="555" t="s">
        <v>593</v>
      </c>
      <c r="D52" s="492" t="s">
        <v>191</v>
      </c>
      <c r="E52" s="493"/>
      <c r="F52" s="493"/>
      <c r="G52" s="136" t="s">
        <v>100</v>
      </c>
      <c r="H52" s="45">
        <v>2.19</v>
      </c>
      <c r="I52" s="69">
        <v>2</v>
      </c>
      <c r="J52" s="70">
        <v>6000</v>
      </c>
      <c r="K52" s="70">
        <v>6000</v>
      </c>
      <c r="L52" s="46">
        <v>0</v>
      </c>
      <c r="M52" s="40">
        <f t="shared" si="2"/>
        <v>13.14</v>
      </c>
      <c r="N52" s="88">
        <f t="shared" si="3"/>
        <v>26.3</v>
      </c>
    </row>
    <row r="53" spans="2:14" s="36" customFormat="1" ht="225" customHeight="1" thickBot="1" x14ac:dyDescent="1.1000000000000001">
      <c r="B53" s="42">
        <v>47</v>
      </c>
      <c r="C53" s="556"/>
      <c r="D53" s="492" t="s">
        <v>592</v>
      </c>
      <c r="E53" s="493"/>
      <c r="F53" s="493"/>
      <c r="G53" s="136" t="s">
        <v>29</v>
      </c>
      <c r="H53" s="45">
        <v>1.284</v>
      </c>
      <c r="I53" s="72">
        <v>1</v>
      </c>
      <c r="J53" s="70">
        <v>1814</v>
      </c>
      <c r="K53" s="70">
        <v>1814</v>
      </c>
      <c r="L53" s="46">
        <v>0</v>
      </c>
      <c r="M53" s="40">
        <f t="shared" si="2"/>
        <v>2.3299999999999996</v>
      </c>
      <c r="N53" s="88">
        <f t="shared" si="3"/>
        <v>2.2999999999999998</v>
      </c>
    </row>
    <row r="54" spans="2:14" s="36" customFormat="1" ht="225" customHeight="1" thickBot="1" x14ac:dyDescent="1.1000000000000001">
      <c r="B54" s="67">
        <v>48</v>
      </c>
      <c r="C54" s="556"/>
      <c r="D54" s="492" t="s">
        <v>591</v>
      </c>
      <c r="E54" s="493"/>
      <c r="F54" s="493"/>
      <c r="G54" s="136" t="s">
        <v>97</v>
      </c>
      <c r="H54" s="45">
        <v>0.93400000000000005</v>
      </c>
      <c r="I54" s="72">
        <v>1</v>
      </c>
      <c r="J54" s="70">
        <v>1794</v>
      </c>
      <c r="K54" s="70">
        <v>1794</v>
      </c>
      <c r="L54" s="46">
        <v>0</v>
      </c>
      <c r="M54" s="40">
        <f t="shared" si="2"/>
        <v>1.68</v>
      </c>
      <c r="N54" s="88">
        <f t="shared" si="3"/>
        <v>1.7</v>
      </c>
    </row>
    <row r="55" spans="2:14" s="36" customFormat="1" ht="225" customHeight="1" thickBot="1" x14ac:dyDescent="1.1000000000000001">
      <c r="B55" s="42">
        <v>49</v>
      </c>
      <c r="C55" s="556"/>
      <c r="D55" s="492" t="s">
        <v>590</v>
      </c>
      <c r="E55" s="493"/>
      <c r="F55" s="493"/>
      <c r="G55" s="136" t="s">
        <v>97</v>
      </c>
      <c r="H55" s="45">
        <v>0.93400000000000005</v>
      </c>
      <c r="I55" s="72">
        <v>2</v>
      </c>
      <c r="J55" s="70">
        <v>3124</v>
      </c>
      <c r="K55" s="70">
        <v>2987</v>
      </c>
      <c r="L55" s="46">
        <v>0</v>
      </c>
      <c r="M55" s="40">
        <f t="shared" si="2"/>
        <v>2.7899999999999996</v>
      </c>
      <c r="N55" s="88">
        <f t="shared" si="3"/>
        <v>5.6</v>
      </c>
    </row>
    <row r="56" spans="2:14" s="96" customFormat="1" ht="225" customHeight="1" thickBot="1" x14ac:dyDescent="1.3">
      <c r="B56" s="67">
        <v>50</v>
      </c>
      <c r="C56" s="488" t="s">
        <v>488</v>
      </c>
      <c r="D56" s="489"/>
      <c r="E56" s="489"/>
      <c r="F56" s="490"/>
      <c r="G56" s="133" t="s">
        <v>76</v>
      </c>
      <c r="H56" s="102">
        <v>1.22</v>
      </c>
      <c r="I56" s="101">
        <v>1</v>
      </c>
      <c r="J56" s="100">
        <v>3791</v>
      </c>
      <c r="K56" s="100">
        <f>3791-66</f>
        <v>3725</v>
      </c>
      <c r="L56" s="46">
        <v>0</v>
      </c>
      <c r="M56" s="40">
        <f t="shared" si="2"/>
        <v>4.55</v>
      </c>
      <c r="N56" s="88">
        <f t="shared" si="3"/>
        <v>4.5999999999999996</v>
      </c>
    </row>
    <row r="57" spans="2:14" s="96" customFormat="1" ht="225" customHeight="1" thickBot="1" x14ac:dyDescent="1.3">
      <c r="B57" s="42">
        <v>51</v>
      </c>
      <c r="C57" s="488" t="s">
        <v>589</v>
      </c>
      <c r="D57" s="489"/>
      <c r="E57" s="489"/>
      <c r="F57" s="490"/>
      <c r="G57" s="133" t="s">
        <v>76</v>
      </c>
      <c r="H57" s="102">
        <v>1.22</v>
      </c>
      <c r="I57" s="106">
        <v>1</v>
      </c>
      <c r="J57" s="100">
        <v>3343</v>
      </c>
      <c r="K57" s="100">
        <v>3247</v>
      </c>
      <c r="L57" s="46">
        <v>0</v>
      </c>
      <c r="M57" s="40">
        <f t="shared" si="2"/>
        <v>3.9699999999999998</v>
      </c>
      <c r="N57" s="88">
        <f t="shared" si="3"/>
        <v>4</v>
      </c>
    </row>
    <row r="58" spans="2:14" s="96" customFormat="1" ht="225" customHeight="1" thickBot="1" x14ac:dyDescent="1.3">
      <c r="B58" s="67">
        <v>52</v>
      </c>
      <c r="C58" s="488" t="s">
        <v>588</v>
      </c>
      <c r="D58" s="489"/>
      <c r="E58" s="489"/>
      <c r="F58" s="490"/>
      <c r="G58" s="133" t="s">
        <v>454</v>
      </c>
      <c r="H58" s="102">
        <v>1.38</v>
      </c>
      <c r="I58" s="101">
        <v>4</v>
      </c>
      <c r="J58" s="100">
        <v>750</v>
      </c>
      <c r="K58" s="100">
        <v>739</v>
      </c>
      <c r="L58" s="46">
        <v>0</v>
      </c>
      <c r="M58" s="40">
        <f t="shared" si="2"/>
        <v>1.02</v>
      </c>
      <c r="N58" s="88">
        <f t="shared" si="3"/>
        <v>4.0999999999999996</v>
      </c>
    </row>
    <row r="59" spans="2:14" s="96" customFormat="1" ht="225" customHeight="1" thickBot="1" x14ac:dyDescent="1.3">
      <c r="B59" s="42">
        <v>53</v>
      </c>
      <c r="C59" s="488" t="s">
        <v>587</v>
      </c>
      <c r="D59" s="489"/>
      <c r="E59" s="489"/>
      <c r="F59" s="490"/>
      <c r="G59" s="133" t="s">
        <v>586</v>
      </c>
      <c r="H59" s="102">
        <f>4*0.2-0.02+2*0.22</f>
        <v>1.22</v>
      </c>
      <c r="I59" s="106">
        <v>4</v>
      </c>
      <c r="J59" s="100">
        <v>1285</v>
      </c>
      <c r="K59" s="100">
        <v>1285</v>
      </c>
      <c r="L59" s="46">
        <v>0</v>
      </c>
      <c r="M59" s="40">
        <f t="shared" si="2"/>
        <v>1.57</v>
      </c>
      <c r="N59" s="88">
        <f t="shared" si="3"/>
        <v>6.3</v>
      </c>
    </row>
    <row r="60" spans="2:14" s="96" customFormat="1" ht="225" customHeight="1" thickBot="1" x14ac:dyDescent="1.3">
      <c r="B60" s="67">
        <v>54</v>
      </c>
      <c r="C60" s="488" t="s">
        <v>585</v>
      </c>
      <c r="D60" s="489"/>
      <c r="E60" s="489"/>
      <c r="F60" s="490"/>
      <c r="G60" s="133" t="s">
        <v>454</v>
      </c>
      <c r="H60" s="102">
        <v>1.38</v>
      </c>
      <c r="I60" s="101">
        <v>5</v>
      </c>
      <c r="J60" s="100">
        <v>1483</v>
      </c>
      <c r="K60" s="100">
        <v>1460</v>
      </c>
      <c r="L60" s="46">
        <v>0</v>
      </c>
      <c r="M60" s="40">
        <f t="shared" si="2"/>
        <v>2.0199999999999996</v>
      </c>
      <c r="N60" s="88">
        <f t="shared" si="3"/>
        <v>10.1</v>
      </c>
    </row>
    <row r="61" spans="2:14" s="36" customFormat="1" ht="225" customHeight="1" thickBot="1" x14ac:dyDescent="1.1000000000000001">
      <c r="B61" s="42">
        <v>55</v>
      </c>
      <c r="C61" s="564" t="s">
        <v>584</v>
      </c>
      <c r="D61" s="561" t="s">
        <v>127</v>
      </c>
      <c r="E61" s="561"/>
      <c r="F61" s="561"/>
      <c r="G61" s="136" t="s">
        <v>27</v>
      </c>
      <c r="H61" s="136">
        <v>1.8280000000000001</v>
      </c>
      <c r="I61" s="38">
        <v>2</v>
      </c>
      <c r="J61" s="134">
        <v>6000</v>
      </c>
      <c r="K61" s="134">
        <v>6000</v>
      </c>
      <c r="L61" s="46">
        <v>0</v>
      </c>
      <c r="M61" s="40">
        <f t="shared" si="2"/>
        <v>10.97</v>
      </c>
      <c r="N61" s="88">
        <f t="shared" si="3"/>
        <v>21.9</v>
      </c>
    </row>
    <row r="62" spans="2:14" s="36" customFormat="1" ht="225" customHeight="1" thickBot="1" x14ac:dyDescent="1.1000000000000001">
      <c r="B62" s="67">
        <v>56</v>
      </c>
      <c r="C62" s="564"/>
      <c r="D62" s="561" t="s">
        <v>575</v>
      </c>
      <c r="E62" s="561"/>
      <c r="F62" s="561"/>
      <c r="G62" s="136" t="s">
        <v>35</v>
      </c>
      <c r="H62" s="136">
        <v>0.94399999999999995</v>
      </c>
      <c r="I62" s="136">
        <v>2</v>
      </c>
      <c r="J62" s="134">
        <v>2402</v>
      </c>
      <c r="K62" s="134">
        <v>2251</v>
      </c>
      <c r="L62" s="46">
        <v>0</v>
      </c>
      <c r="M62" s="40">
        <f t="shared" si="2"/>
        <v>2.13</v>
      </c>
      <c r="N62" s="88">
        <f t="shared" si="3"/>
        <v>4.3</v>
      </c>
    </row>
    <row r="63" spans="2:14" s="36" customFormat="1" ht="225" customHeight="1" thickBot="1" x14ac:dyDescent="1.1000000000000001">
      <c r="B63" s="42">
        <v>57</v>
      </c>
      <c r="C63" s="564"/>
      <c r="D63" s="561" t="s">
        <v>574</v>
      </c>
      <c r="E63" s="561"/>
      <c r="F63" s="561"/>
      <c r="G63" s="136" t="s">
        <v>35</v>
      </c>
      <c r="H63" s="136">
        <v>0.94399999999999995</v>
      </c>
      <c r="I63" s="136">
        <v>3</v>
      </c>
      <c r="J63" s="134">
        <v>1510</v>
      </c>
      <c r="K63" s="134">
        <v>1510</v>
      </c>
      <c r="L63" s="46">
        <v>0</v>
      </c>
      <c r="M63" s="40">
        <f t="shared" si="2"/>
        <v>1.43</v>
      </c>
      <c r="N63" s="88">
        <f t="shared" si="3"/>
        <v>4.3</v>
      </c>
    </row>
    <row r="64" spans="2:14" s="36" customFormat="1" ht="225" customHeight="1" thickBot="1" x14ac:dyDescent="1.1000000000000001">
      <c r="B64" s="67">
        <v>58</v>
      </c>
      <c r="C64" s="564" t="s">
        <v>583</v>
      </c>
      <c r="D64" s="561" t="s">
        <v>127</v>
      </c>
      <c r="E64" s="561"/>
      <c r="F64" s="561"/>
      <c r="G64" s="136" t="s">
        <v>27</v>
      </c>
      <c r="H64" s="136">
        <v>1.8280000000000001</v>
      </c>
      <c r="I64" s="38">
        <v>2</v>
      </c>
      <c r="J64" s="134">
        <v>6000</v>
      </c>
      <c r="K64" s="134">
        <v>6000</v>
      </c>
      <c r="L64" s="46">
        <v>0</v>
      </c>
      <c r="M64" s="40">
        <f t="shared" si="2"/>
        <v>10.97</v>
      </c>
      <c r="N64" s="88">
        <f t="shared" si="3"/>
        <v>21.9</v>
      </c>
    </row>
    <row r="65" spans="2:14" s="36" customFormat="1" ht="225" customHeight="1" thickBot="1" x14ac:dyDescent="1.1000000000000001">
      <c r="B65" s="42">
        <v>59</v>
      </c>
      <c r="C65" s="564"/>
      <c r="D65" s="561" t="s">
        <v>575</v>
      </c>
      <c r="E65" s="561"/>
      <c r="F65" s="561"/>
      <c r="G65" s="136" t="s">
        <v>35</v>
      </c>
      <c r="H65" s="136">
        <v>0.94399999999999995</v>
      </c>
      <c r="I65" s="136">
        <v>2</v>
      </c>
      <c r="J65" s="134">
        <v>2402</v>
      </c>
      <c r="K65" s="134">
        <v>2251</v>
      </c>
      <c r="L65" s="46">
        <v>0</v>
      </c>
      <c r="M65" s="40">
        <f t="shared" si="2"/>
        <v>2.13</v>
      </c>
      <c r="N65" s="88">
        <f t="shared" si="3"/>
        <v>4.3</v>
      </c>
    </row>
    <row r="66" spans="2:14" s="36" customFormat="1" ht="225" customHeight="1" thickBot="1" x14ac:dyDescent="1.1000000000000001">
      <c r="B66" s="67">
        <v>60</v>
      </c>
      <c r="C66" s="564"/>
      <c r="D66" s="561" t="s">
        <v>574</v>
      </c>
      <c r="E66" s="561"/>
      <c r="F66" s="561"/>
      <c r="G66" s="136" t="s">
        <v>35</v>
      </c>
      <c r="H66" s="136">
        <v>0.94399999999999995</v>
      </c>
      <c r="I66" s="136">
        <v>2</v>
      </c>
      <c r="J66" s="134">
        <v>1510</v>
      </c>
      <c r="K66" s="134">
        <v>1510</v>
      </c>
      <c r="L66" s="46">
        <v>0</v>
      </c>
      <c r="M66" s="40">
        <f t="shared" si="2"/>
        <v>1.43</v>
      </c>
      <c r="N66" s="88">
        <f t="shared" si="3"/>
        <v>2.9</v>
      </c>
    </row>
    <row r="67" spans="2:14" s="36" customFormat="1" ht="225" customHeight="1" thickBot="1" x14ac:dyDescent="1.1000000000000001">
      <c r="B67" s="42">
        <v>61</v>
      </c>
      <c r="C67" s="564"/>
      <c r="D67" s="561" t="s">
        <v>577</v>
      </c>
      <c r="E67" s="561"/>
      <c r="F67" s="561"/>
      <c r="G67" s="136" t="s">
        <v>29</v>
      </c>
      <c r="H67" s="136">
        <v>1.284</v>
      </c>
      <c r="I67" s="136">
        <v>1</v>
      </c>
      <c r="J67" s="134">
        <v>1510</v>
      </c>
      <c r="K67" s="134">
        <v>1510</v>
      </c>
      <c r="L67" s="46">
        <v>0</v>
      </c>
      <c r="M67" s="40">
        <f t="shared" si="2"/>
        <v>1.94</v>
      </c>
      <c r="N67" s="88">
        <f t="shared" si="3"/>
        <v>1.9</v>
      </c>
    </row>
    <row r="68" spans="2:14" s="36" customFormat="1" ht="225" customHeight="1" thickBot="1" x14ac:dyDescent="1.1000000000000001">
      <c r="B68" s="67">
        <v>62</v>
      </c>
      <c r="C68" s="564" t="s">
        <v>582</v>
      </c>
      <c r="D68" s="561" t="s">
        <v>127</v>
      </c>
      <c r="E68" s="561"/>
      <c r="F68" s="561"/>
      <c r="G68" s="136" t="s">
        <v>27</v>
      </c>
      <c r="H68" s="136">
        <v>1.8280000000000001</v>
      </c>
      <c r="I68" s="38">
        <v>2</v>
      </c>
      <c r="J68" s="134">
        <v>6000</v>
      </c>
      <c r="K68" s="134">
        <v>6000</v>
      </c>
      <c r="L68" s="46">
        <v>0</v>
      </c>
      <c r="M68" s="40">
        <f t="shared" si="2"/>
        <v>10.97</v>
      </c>
      <c r="N68" s="88">
        <f t="shared" si="3"/>
        <v>21.9</v>
      </c>
    </row>
    <row r="69" spans="2:14" s="36" customFormat="1" ht="225" customHeight="1" thickBot="1" x14ac:dyDescent="1.1000000000000001">
      <c r="B69" s="42">
        <v>63</v>
      </c>
      <c r="C69" s="564"/>
      <c r="D69" s="561" t="s">
        <v>575</v>
      </c>
      <c r="E69" s="561"/>
      <c r="F69" s="561"/>
      <c r="G69" s="136" t="s">
        <v>35</v>
      </c>
      <c r="H69" s="136">
        <v>0.94399999999999995</v>
      </c>
      <c r="I69" s="136">
        <v>2</v>
      </c>
      <c r="J69" s="134">
        <v>2402</v>
      </c>
      <c r="K69" s="134">
        <v>2251</v>
      </c>
      <c r="L69" s="46">
        <v>0</v>
      </c>
      <c r="M69" s="40">
        <f t="shared" si="2"/>
        <v>2.13</v>
      </c>
      <c r="N69" s="88">
        <f t="shared" si="3"/>
        <v>4.3</v>
      </c>
    </row>
    <row r="70" spans="2:14" s="36" customFormat="1" ht="225" customHeight="1" thickBot="1" x14ac:dyDescent="1.1000000000000001">
      <c r="B70" s="67">
        <v>64</v>
      </c>
      <c r="C70" s="564"/>
      <c r="D70" s="561" t="s">
        <v>574</v>
      </c>
      <c r="E70" s="561"/>
      <c r="F70" s="561"/>
      <c r="G70" s="136" t="s">
        <v>35</v>
      </c>
      <c r="H70" s="136">
        <v>0.94399999999999995</v>
      </c>
      <c r="I70" s="136">
        <v>2</v>
      </c>
      <c r="J70" s="134">
        <v>1510</v>
      </c>
      <c r="K70" s="134">
        <v>1510</v>
      </c>
      <c r="L70" s="46">
        <v>0</v>
      </c>
      <c r="M70" s="40">
        <f t="shared" si="2"/>
        <v>1.43</v>
      </c>
      <c r="N70" s="88">
        <f t="shared" si="3"/>
        <v>2.9</v>
      </c>
    </row>
    <row r="71" spans="2:14" s="36" customFormat="1" ht="225" customHeight="1" thickBot="1" x14ac:dyDescent="1.1000000000000001">
      <c r="B71" s="42">
        <v>65</v>
      </c>
      <c r="C71" s="564"/>
      <c r="D71" s="561" t="s">
        <v>577</v>
      </c>
      <c r="E71" s="561"/>
      <c r="F71" s="561"/>
      <c r="G71" s="136" t="s">
        <v>29</v>
      </c>
      <c r="H71" s="136">
        <v>1.284</v>
      </c>
      <c r="I71" s="136">
        <v>1</v>
      </c>
      <c r="J71" s="134">
        <v>1510</v>
      </c>
      <c r="K71" s="134">
        <v>1510</v>
      </c>
      <c r="L71" s="46">
        <v>0</v>
      </c>
      <c r="M71" s="40">
        <f t="shared" si="2"/>
        <v>1.94</v>
      </c>
      <c r="N71" s="88">
        <f t="shared" ref="N71:N102" si="4">ROUND(M71*I71-I71*L71,1)</f>
        <v>1.9</v>
      </c>
    </row>
    <row r="72" spans="2:14" s="36" customFormat="1" ht="225" customHeight="1" thickBot="1" x14ac:dyDescent="1.1000000000000001">
      <c r="B72" s="67">
        <v>66</v>
      </c>
      <c r="C72" s="564" t="s">
        <v>581</v>
      </c>
      <c r="D72" s="561" t="s">
        <v>127</v>
      </c>
      <c r="E72" s="561"/>
      <c r="F72" s="561"/>
      <c r="G72" s="136" t="s">
        <v>27</v>
      </c>
      <c r="H72" s="136">
        <v>1.8280000000000001</v>
      </c>
      <c r="I72" s="38">
        <v>2</v>
      </c>
      <c r="J72" s="134">
        <v>5144</v>
      </c>
      <c r="K72" s="134">
        <v>5144</v>
      </c>
      <c r="L72" s="46">
        <v>0</v>
      </c>
      <c r="M72" s="40">
        <f t="shared" si="2"/>
        <v>9.41</v>
      </c>
      <c r="N72" s="88">
        <f t="shared" si="4"/>
        <v>18.8</v>
      </c>
    </row>
    <row r="73" spans="2:14" s="36" customFormat="1" ht="225" customHeight="1" thickBot="1" x14ac:dyDescent="1.1000000000000001">
      <c r="B73" s="42">
        <v>67</v>
      </c>
      <c r="C73" s="564"/>
      <c r="D73" s="561" t="s">
        <v>580</v>
      </c>
      <c r="E73" s="561"/>
      <c r="F73" s="561"/>
      <c r="G73" s="136" t="s">
        <v>35</v>
      </c>
      <c r="H73" s="136">
        <v>0.94399999999999995</v>
      </c>
      <c r="I73" s="136">
        <v>2</v>
      </c>
      <c r="J73" s="134">
        <v>2055</v>
      </c>
      <c r="K73" s="134">
        <v>1975</v>
      </c>
      <c r="L73" s="46">
        <v>0</v>
      </c>
      <c r="M73" s="40">
        <f t="shared" si="2"/>
        <v>1.87</v>
      </c>
      <c r="N73" s="88">
        <f t="shared" si="4"/>
        <v>3.7</v>
      </c>
    </row>
    <row r="74" spans="2:14" s="36" customFormat="1" ht="225" customHeight="1" thickBot="1" x14ac:dyDescent="1.1000000000000001">
      <c r="B74" s="67">
        <v>68</v>
      </c>
      <c r="C74" s="564"/>
      <c r="D74" s="561" t="s">
        <v>574</v>
      </c>
      <c r="E74" s="561"/>
      <c r="F74" s="561"/>
      <c r="G74" s="136" t="s">
        <v>35</v>
      </c>
      <c r="H74" s="136">
        <v>0.94399999999999995</v>
      </c>
      <c r="I74" s="136">
        <v>2</v>
      </c>
      <c r="J74" s="134">
        <v>1510</v>
      </c>
      <c r="K74" s="134">
        <v>1510</v>
      </c>
      <c r="L74" s="46">
        <v>0</v>
      </c>
      <c r="M74" s="40">
        <f t="shared" si="2"/>
        <v>1.43</v>
      </c>
      <c r="N74" s="88">
        <f t="shared" si="4"/>
        <v>2.9</v>
      </c>
    </row>
    <row r="75" spans="2:14" s="36" customFormat="1" ht="225" customHeight="1" thickBot="1" x14ac:dyDescent="1.1000000000000001">
      <c r="B75" s="42">
        <v>69</v>
      </c>
      <c r="C75" s="564"/>
      <c r="D75" s="561" t="s">
        <v>577</v>
      </c>
      <c r="E75" s="561"/>
      <c r="F75" s="561"/>
      <c r="G75" s="136" t="s">
        <v>29</v>
      </c>
      <c r="H75" s="136">
        <v>1.284</v>
      </c>
      <c r="I75" s="136">
        <v>1</v>
      </c>
      <c r="J75" s="134">
        <v>1510</v>
      </c>
      <c r="K75" s="134">
        <v>1510</v>
      </c>
      <c r="L75" s="46">
        <v>0</v>
      </c>
      <c r="M75" s="40">
        <f t="shared" si="2"/>
        <v>1.94</v>
      </c>
      <c r="N75" s="88">
        <f t="shared" si="4"/>
        <v>1.9</v>
      </c>
    </row>
    <row r="76" spans="2:14" s="36" customFormat="1" ht="225" customHeight="1" thickBot="1" x14ac:dyDescent="1.1000000000000001">
      <c r="B76" s="67">
        <v>70</v>
      </c>
      <c r="C76" s="492" t="s">
        <v>516</v>
      </c>
      <c r="D76" s="493"/>
      <c r="E76" s="493"/>
      <c r="F76" s="494"/>
      <c r="G76" s="136" t="s">
        <v>321</v>
      </c>
      <c r="H76" s="45">
        <v>0.38119999999999998</v>
      </c>
      <c r="I76" s="72">
        <v>7</v>
      </c>
      <c r="J76" s="131" t="s">
        <v>514</v>
      </c>
      <c r="K76" s="131" t="s">
        <v>514</v>
      </c>
      <c r="L76" s="46">
        <v>0</v>
      </c>
      <c r="M76" s="40">
        <f>H76</f>
        <v>0.38119999999999998</v>
      </c>
      <c r="N76" s="88">
        <f t="shared" si="4"/>
        <v>2.7</v>
      </c>
    </row>
    <row r="77" spans="2:14" s="36" customFormat="1" ht="225" customHeight="1" thickBot="1" x14ac:dyDescent="1.1000000000000001">
      <c r="B77" s="42">
        <v>71</v>
      </c>
      <c r="C77" s="564" t="s">
        <v>579</v>
      </c>
      <c r="D77" s="561" t="s">
        <v>127</v>
      </c>
      <c r="E77" s="561"/>
      <c r="F77" s="561"/>
      <c r="G77" s="136" t="s">
        <v>27</v>
      </c>
      <c r="H77" s="136">
        <v>1.8280000000000001</v>
      </c>
      <c r="I77" s="38">
        <v>2</v>
      </c>
      <c r="J77" s="134">
        <v>5600</v>
      </c>
      <c r="K77" s="134">
        <v>5600</v>
      </c>
      <c r="L77" s="46">
        <v>0</v>
      </c>
      <c r="M77" s="40">
        <f t="shared" ref="M77:M111" si="5">ROUNDUP(H77*K77/1000,2)</f>
        <v>10.24</v>
      </c>
      <c r="N77" s="88">
        <f t="shared" si="4"/>
        <v>20.5</v>
      </c>
    </row>
    <row r="78" spans="2:14" s="36" customFormat="1" ht="225" customHeight="1" thickBot="1" x14ac:dyDescent="1.1000000000000001">
      <c r="B78" s="67">
        <v>72</v>
      </c>
      <c r="C78" s="564"/>
      <c r="D78" s="561" t="s">
        <v>578</v>
      </c>
      <c r="E78" s="561"/>
      <c r="F78" s="561"/>
      <c r="G78" s="136" t="s">
        <v>35</v>
      </c>
      <c r="H78" s="136">
        <v>0.94399999999999995</v>
      </c>
      <c r="I78" s="136">
        <v>1</v>
      </c>
      <c r="J78" s="134">
        <v>2408</v>
      </c>
      <c r="K78" s="134">
        <v>2245</v>
      </c>
      <c r="L78" s="46">
        <v>0</v>
      </c>
      <c r="M78" s="40">
        <f t="shared" si="5"/>
        <v>2.1199999999999997</v>
      </c>
      <c r="N78" s="88">
        <f t="shared" si="4"/>
        <v>2.1</v>
      </c>
    </row>
    <row r="79" spans="2:14" s="36" customFormat="1" ht="225" customHeight="1" thickBot="1" x14ac:dyDescent="1.1000000000000001">
      <c r="B79" s="42">
        <v>73</v>
      </c>
      <c r="C79" s="564"/>
      <c r="D79" s="561" t="s">
        <v>575</v>
      </c>
      <c r="E79" s="561"/>
      <c r="F79" s="561"/>
      <c r="G79" s="136" t="s">
        <v>35</v>
      </c>
      <c r="H79" s="136">
        <v>0.94399999999999995</v>
      </c>
      <c r="I79" s="136">
        <v>1</v>
      </c>
      <c r="J79" s="134">
        <v>2402</v>
      </c>
      <c r="K79" s="134">
        <v>2251</v>
      </c>
      <c r="L79" s="46">
        <v>0</v>
      </c>
      <c r="M79" s="40">
        <f t="shared" si="5"/>
        <v>2.13</v>
      </c>
      <c r="N79" s="88">
        <f t="shared" si="4"/>
        <v>2.1</v>
      </c>
    </row>
    <row r="80" spans="2:14" s="36" customFormat="1" ht="225" customHeight="1" thickBot="1" x14ac:dyDescent="1.1000000000000001">
      <c r="B80" s="67">
        <v>74</v>
      </c>
      <c r="C80" s="564"/>
      <c r="D80" s="561" t="s">
        <v>574</v>
      </c>
      <c r="E80" s="561"/>
      <c r="F80" s="561"/>
      <c r="G80" s="136" t="s">
        <v>35</v>
      </c>
      <c r="H80" s="136">
        <v>0.94399999999999995</v>
      </c>
      <c r="I80" s="136">
        <v>1</v>
      </c>
      <c r="J80" s="134">
        <v>1510</v>
      </c>
      <c r="K80" s="134">
        <v>1510</v>
      </c>
      <c r="L80" s="46">
        <v>0</v>
      </c>
      <c r="M80" s="40">
        <f t="shared" si="5"/>
        <v>1.43</v>
      </c>
      <c r="N80" s="88">
        <f t="shared" si="4"/>
        <v>1.4</v>
      </c>
    </row>
    <row r="81" spans="2:14" s="36" customFormat="1" ht="225" customHeight="1" thickBot="1" x14ac:dyDescent="1.1000000000000001">
      <c r="B81" s="42">
        <v>75</v>
      </c>
      <c r="C81" s="564"/>
      <c r="D81" s="561" t="s">
        <v>577</v>
      </c>
      <c r="E81" s="561"/>
      <c r="F81" s="561"/>
      <c r="G81" s="136" t="s">
        <v>29</v>
      </c>
      <c r="H81" s="136">
        <v>1.284</v>
      </c>
      <c r="I81" s="136">
        <v>1</v>
      </c>
      <c r="J81" s="134">
        <v>1510</v>
      </c>
      <c r="K81" s="134">
        <v>1510</v>
      </c>
      <c r="L81" s="46">
        <v>0</v>
      </c>
      <c r="M81" s="40">
        <f t="shared" si="5"/>
        <v>1.94</v>
      </c>
      <c r="N81" s="88">
        <f t="shared" si="4"/>
        <v>1.9</v>
      </c>
    </row>
    <row r="82" spans="2:14" s="36" customFormat="1" ht="225" customHeight="1" thickBot="1" x14ac:dyDescent="1.1000000000000001">
      <c r="B82" s="42">
        <v>71</v>
      </c>
      <c r="C82" s="564" t="s">
        <v>576</v>
      </c>
      <c r="D82" s="561" t="s">
        <v>127</v>
      </c>
      <c r="E82" s="561"/>
      <c r="F82" s="561"/>
      <c r="G82" s="136" t="s">
        <v>27</v>
      </c>
      <c r="H82" s="136">
        <v>1.8280000000000001</v>
      </c>
      <c r="I82" s="38">
        <v>2</v>
      </c>
      <c r="J82" s="134">
        <v>6000</v>
      </c>
      <c r="K82" s="134">
        <v>6000</v>
      </c>
      <c r="L82" s="46">
        <v>0</v>
      </c>
      <c r="M82" s="40">
        <f t="shared" si="5"/>
        <v>10.97</v>
      </c>
      <c r="N82" s="88">
        <f t="shared" si="4"/>
        <v>21.9</v>
      </c>
    </row>
    <row r="83" spans="2:14" s="36" customFormat="1" ht="225" customHeight="1" thickBot="1" x14ac:dyDescent="1.1000000000000001">
      <c r="B83" s="42">
        <v>73</v>
      </c>
      <c r="C83" s="564"/>
      <c r="D83" s="561" t="s">
        <v>575</v>
      </c>
      <c r="E83" s="561"/>
      <c r="F83" s="561"/>
      <c r="G83" s="136" t="s">
        <v>35</v>
      </c>
      <c r="H83" s="136">
        <v>0.94399999999999995</v>
      </c>
      <c r="I83" s="136">
        <v>2</v>
      </c>
      <c r="J83" s="134">
        <v>2402</v>
      </c>
      <c r="K83" s="134">
        <v>2251</v>
      </c>
      <c r="L83" s="46">
        <v>0</v>
      </c>
      <c r="M83" s="40">
        <f t="shared" si="5"/>
        <v>2.13</v>
      </c>
      <c r="N83" s="88">
        <f t="shared" si="4"/>
        <v>4.3</v>
      </c>
    </row>
    <row r="84" spans="2:14" s="36" customFormat="1" ht="225" customHeight="1" thickBot="1" x14ac:dyDescent="1.1000000000000001">
      <c r="B84" s="67">
        <v>74</v>
      </c>
      <c r="C84" s="564"/>
      <c r="D84" s="561" t="s">
        <v>574</v>
      </c>
      <c r="E84" s="561"/>
      <c r="F84" s="561"/>
      <c r="G84" s="136" t="s">
        <v>35</v>
      </c>
      <c r="H84" s="136">
        <v>0.94399999999999995</v>
      </c>
      <c r="I84" s="136">
        <v>3</v>
      </c>
      <c r="J84" s="134">
        <v>1510</v>
      </c>
      <c r="K84" s="134">
        <v>1510</v>
      </c>
      <c r="L84" s="46">
        <v>0</v>
      </c>
      <c r="M84" s="40">
        <f t="shared" si="5"/>
        <v>1.43</v>
      </c>
      <c r="N84" s="88">
        <f t="shared" si="4"/>
        <v>4.3</v>
      </c>
    </row>
    <row r="85" spans="2:14" s="36" customFormat="1" ht="225" customHeight="1" thickBot="1" x14ac:dyDescent="1.1000000000000001">
      <c r="B85" s="67">
        <v>76</v>
      </c>
      <c r="C85" s="555" t="s">
        <v>573</v>
      </c>
      <c r="D85" s="492" t="s">
        <v>572</v>
      </c>
      <c r="E85" s="493"/>
      <c r="F85" s="493"/>
      <c r="G85" s="136" t="s">
        <v>76</v>
      </c>
      <c r="H85" s="45">
        <v>1.22</v>
      </c>
      <c r="I85" s="69">
        <v>1</v>
      </c>
      <c r="J85" s="70">
        <v>4586</v>
      </c>
      <c r="K85" s="70">
        <v>4586</v>
      </c>
      <c r="L85" s="46">
        <v>0</v>
      </c>
      <c r="M85" s="40">
        <f t="shared" si="5"/>
        <v>5.6</v>
      </c>
      <c r="N85" s="88">
        <f t="shared" si="4"/>
        <v>5.6</v>
      </c>
    </row>
    <row r="86" spans="2:14" s="36" customFormat="1" ht="225" customHeight="1" thickBot="1" x14ac:dyDescent="1.1000000000000001">
      <c r="B86" s="42">
        <v>77</v>
      </c>
      <c r="C86" s="556"/>
      <c r="D86" s="492" t="s">
        <v>273</v>
      </c>
      <c r="E86" s="493"/>
      <c r="F86" s="493"/>
      <c r="G86" s="136" t="s">
        <v>76</v>
      </c>
      <c r="H86" s="45">
        <v>1.22</v>
      </c>
      <c r="I86" s="72">
        <v>1</v>
      </c>
      <c r="J86" s="70">
        <v>5118</v>
      </c>
      <c r="K86" s="70">
        <v>5118</v>
      </c>
      <c r="L86" s="46">
        <v>0</v>
      </c>
      <c r="M86" s="40">
        <f t="shared" si="5"/>
        <v>6.25</v>
      </c>
      <c r="N86" s="88">
        <f t="shared" si="4"/>
        <v>6.3</v>
      </c>
    </row>
    <row r="87" spans="2:14" s="36" customFormat="1" ht="225" customHeight="1" thickBot="1" x14ac:dyDescent="1.1000000000000001">
      <c r="B87" s="67">
        <v>78</v>
      </c>
      <c r="C87" s="556"/>
      <c r="D87" s="492" t="s">
        <v>571</v>
      </c>
      <c r="E87" s="493"/>
      <c r="F87" s="493"/>
      <c r="G87" s="136" t="s">
        <v>35</v>
      </c>
      <c r="H87" s="45">
        <v>0.94399999999999995</v>
      </c>
      <c r="I87" s="72">
        <v>1</v>
      </c>
      <c r="J87" s="70">
        <v>2330</v>
      </c>
      <c r="K87" s="70">
        <v>2199</v>
      </c>
      <c r="L87" s="46">
        <v>0</v>
      </c>
      <c r="M87" s="40">
        <f t="shared" si="5"/>
        <v>2.0799999999999996</v>
      </c>
      <c r="N87" s="88">
        <f t="shared" si="4"/>
        <v>2.1</v>
      </c>
    </row>
    <row r="88" spans="2:14" s="36" customFormat="1" ht="225" customHeight="1" thickBot="1" x14ac:dyDescent="1.1000000000000001">
      <c r="B88" s="42">
        <v>79</v>
      </c>
      <c r="C88" s="556"/>
      <c r="D88" s="492" t="s">
        <v>570</v>
      </c>
      <c r="E88" s="493"/>
      <c r="F88" s="493"/>
      <c r="G88" s="136" t="s">
        <v>35</v>
      </c>
      <c r="H88" s="45">
        <v>0.94399999999999995</v>
      </c>
      <c r="I88" s="72">
        <v>1</v>
      </c>
      <c r="J88" s="70">
        <v>2212</v>
      </c>
      <c r="K88" s="70">
        <v>2095</v>
      </c>
      <c r="L88" s="46">
        <v>0</v>
      </c>
      <c r="M88" s="40">
        <f t="shared" si="5"/>
        <v>1.98</v>
      </c>
      <c r="N88" s="88">
        <f t="shared" si="4"/>
        <v>2</v>
      </c>
    </row>
    <row r="89" spans="2:14" s="36" customFormat="1" ht="225" customHeight="1" thickBot="1" x14ac:dyDescent="1.1000000000000001">
      <c r="B89" s="67">
        <v>80</v>
      </c>
      <c r="C89" s="559"/>
      <c r="D89" s="492" t="s">
        <v>569</v>
      </c>
      <c r="E89" s="493"/>
      <c r="F89" s="493"/>
      <c r="G89" s="136" t="s">
        <v>35</v>
      </c>
      <c r="H89" s="45">
        <v>0.94399999999999995</v>
      </c>
      <c r="I89" s="72">
        <v>1</v>
      </c>
      <c r="J89" s="70">
        <v>2237</v>
      </c>
      <c r="K89" s="70">
        <v>2117</v>
      </c>
      <c r="L89" s="46">
        <v>0</v>
      </c>
      <c r="M89" s="40">
        <f t="shared" si="5"/>
        <v>2</v>
      </c>
      <c r="N89" s="88">
        <f t="shared" si="4"/>
        <v>2</v>
      </c>
    </row>
    <row r="90" spans="2:14" s="36" customFormat="1" ht="225" customHeight="1" thickBot="1" x14ac:dyDescent="1.1000000000000001">
      <c r="B90" s="42">
        <v>81</v>
      </c>
      <c r="C90" s="555" t="s">
        <v>568</v>
      </c>
      <c r="D90" s="492" t="s">
        <v>567</v>
      </c>
      <c r="E90" s="493"/>
      <c r="F90" s="493"/>
      <c r="G90" s="136" t="s">
        <v>76</v>
      </c>
      <c r="H90" s="45">
        <v>1.22</v>
      </c>
      <c r="I90" s="69">
        <v>1</v>
      </c>
      <c r="J90" s="70">
        <v>5486</v>
      </c>
      <c r="K90" s="70">
        <v>5486</v>
      </c>
      <c r="L90" s="46">
        <v>0</v>
      </c>
      <c r="M90" s="40">
        <f t="shared" si="5"/>
        <v>6.7</v>
      </c>
      <c r="N90" s="88">
        <f t="shared" si="4"/>
        <v>6.7</v>
      </c>
    </row>
    <row r="91" spans="2:14" s="36" customFormat="1" ht="225" customHeight="1" thickBot="1" x14ac:dyDescent="1.1000000000000001">
      <c r="B91" s="67">
        <v>82</v>
      </c>
      <c r="C91" s="556"/>
      <c r="D91" s="492" t="s">
        <v>566</v>
      </c>
      <c r="E91" s="493"/>
      <c r="F91" s="493"/>
      <c r="G91" s="136" t="s">
        <v>76</v>
      </c>
      <c r="H91" s="45">
        <v>1.22</v>
      </c>
      <c r="I91" s="72">
        <v>1</v>
      </c>
      <c r="J91" s="70">
        <v>5486</v>
      </c>
      <c r="K91" s="70">
        <v>5486</v>
      </c>
      <c r="L91" s="46">
        <v>0</v>
      </c>
      <c r="M91" s="40">
        <f t="shared" si="5"/>
        <v>6.7</v>
      </c>
      <c r="N91" s="88">
        <f t="shared" si="4"/>
        <v>6.7</v>
      </c>
    </row>
    <row r="92" spans="2:14" s="36" customFormat="1" ht="225" customHeight="1" thickBot="1" x14ac:dyDescent="1.1000000000000001">
      <c r="B92" s="42">
        <v>83</v>
      </c>
      <c r="C92" s="556"/>
      <c r="D92" s="492" t="s">
        <v>565</v>
      </c>
      <c r="E92" s="493"/>
      <c r="F92" s="493"/>
      <c r="G92" s="136" t="s">
        <v>35</v>
      </c>
      <c r="H92" s="45">
        <v>0.94399999999999995</v>
      </c>
      <c r="I92" s="72">
        <v>1</v>
      </c>
      <c r="J92" s="70">
        <v>2330</v>
      </c>
      <c r="K92" s="70">
        <v>2199</v>
      </c>
      <c r="L92" s="46">
        <v>0</v>
      </c>
      <c r="M92" s="40">
        <f t="shared" si="5"/>
        <v>2.0799999999999996</v>
      </c>
      <c r="N92" s="88">
        <f t="shared" si="4"/>
        <v>2.1</v>
      </c>
    </row>
    <row r="93" spans="2:14" s="36" customFormat="1" ht="225" customHeight="1" thickBot="1" x14ac:dyDescent="1.1000000000000001">
      <c r="B93" s="67">
        <v>84</v>
      </c>
      <c r="C93" s="556"/>
      <c r="D93" s="492" t="s">
        <v>564</v>
      </c>
      <c r="E93" s="493"/>
      <c r="F93" s="493"/>
      <c r="G93" s="136" t="s">
        <v>35</v>
      </c>
      <c r="H93" s="45">
        <v>0.94399999999999995</v>
      </c>
      <c r="I93" s="72">
        <v>1</v>
      </c>
      <c r="J93" s="70">
        <v>2237</v>
      </c>
      <c r="K93" s="70">
        <v>2117</v>
      </c>
      <c r="L93" s="46">
        <v>0</v>
      </c>
      <c r="M93" s="40">
        <f t="shared" si="5"/>
        <v>2</v>
      </c>
      <c r="N93" s="88">
        <f t="shared" si="4"/>
        <v>2</v>
      </c>
    </row>
    <row r="94" spans="2:14" s="36" customFormat="1" ht="225" customHeight="1" thickBot="1" x14ac:dyDescent="1.1000000000000001">
      <c r="B94" s="42">
        <v>85</v>
      </c>
      <c r="C94" s="559"/>
      <c r="D94" s="492" t="s">
        <v>563</v>
      </c>
      <c r="E94" s="493"/>
      <c r="F94" s="493"/>
      <c r="G94" s="136" t="s">
        <v>35</v>
      </c>
      <c r="H94" s="45">
        <v>0.94399999999999995</v>
      </c>
      <c r="I94" s="72">
        <v>1</v>
      </c>
      <c r="J94" s="70">
        <v>2535</v>
      </c>
      <c r="K94" s="70">
        <v>2380</v>
      </c>
      <c r="L94" s="46">
        <v>0</v>
      </c>
      <c r="M94" s="40">
        <f t="shared" si="5"/>
        <v>2.25</v>
      </c>
      <c r="N94" s="88">
        <f t="shared" si="4"/>
        <v>2.2999999999999998</v>
      </c>
    </row>
    <row r="95" spans="2:14" s="36" customFormat="1" ht="225" customHeight="1" thickBot="1" x14ac:dyDescent="1.1000000000000001">
      <c r="B95" s="67">
        <v>86</v>
      </c>
      <c r="C95" s="555" t="s">
        <v>562</v>
      </c>
      <c r="D95" s="492" t="s">
        <v>561</v>
      </c>
      <c r="E95" s="493"/>
      <c r="F95" s="493"/>
      <c r="G95" s="136" t="s">
        <v>76</v>
      </c>
      <c r="H95" s="45">
        <v>1.22</v>
      </c>
      <c r="I95" s="69">
        <v>1</v>
      </c>
      <c r="J95" s="70">
        <v>4586</v>
      </c>
      <c r="K95" s="70">
        <v>4586</v>
      </c>
      <c r="L95" s="46">
        <v>0</v>
      </c>
      <c r="M95" s="40">
        <f t="shared" si="5"/>
        <v>5.6</v>
      </c>
      <c r="N95" s="88">
        <f t="shared" si="4"/>
        <v>5.6</v>
      </c>
    </row>
    <row r="96" spans="2:14" s="36" customFormat="1" ht="225" customHeight="1" thickBot="1" x14ac:dyDescent="1.1000000000000001">
      <c r="B96" s="42">
        <v>87</v>
      </c>
      <c r="C96" s="556"/>
      <c r="D96" s="492" t="s">
        <v>560</v>
      </c>
      <c r="E96" s="493"/>
      <c r="F96" s="493"/>
      <c r="G96" s="136" t="s">
        <v>76</v>
      </c>
      <c r="H96" s="45">
        <v>1.22</v>
      </c>
      <c r="I96" s="72">
        <v>1</v>
      </c>
      <c r="J96" s="70">
        <v>4586</v>
      </c>
      <c r="K96" s="70">
        <v>4586</v>
      </c>
      <c r="L96" s="46">
        <v>0</v>
      </c>
      <c r="M96" s="40">
        <f t="shared" si="5"/>
        <v>5.6</v>
      </c>
      <c r="N96" s="88">
        <f t="shared" si="4"/>
        <v>5.6</v>
      </c>
    </row>
    <row r="97" spans="2:14" s="36" customFormat="1" ht="225" customHeight="1" thickBot="1" x14ac:dyDescent="1.1000000000000001">
      <c r="B97" s="67">
        <v>88</v>
      </c>
      <c r="C97" s="556"/>
      <c r="D97" s="492" t="s">
        <v>559</v>
      </c>
      <c r="E97" s="493"/>
      <c r="F97" s="493"/>
      <c r="G97" s="136" t="s">
        <v>35</v>
      </c>
      <c r="H97" s="45">
        <v>0.94399999999999995</v>
      </c>
      <c r="I97" s="72">
        <v>1</v>
      </c>
      <c r="J97" s="70">
        <v>2330</v>
      </c>
      <c r="K97" s="70">
        <v>2199</v>
      </c>
      <c r="L97" s="46">
        <v>0</v>
      </c>
      <c r="M97" s="40">
        <f t="shared" si="5"/>
        <v>2.0799999999999996</v>
      </c>
      <c r="N97" s="88">
        <f t="shared" si="4"/>
        <v>2.1</v>
      </c>
    </row>
    <row r="98" spans="2:14" s="36" customFormat="1" ht="225" customHeight="1" thickBot="1" x14ac:dyDescent="1.1000000000000001">
      <c r="B98" s="42">
        <v>89</v>
      </c>
      <c r="C98" s="556"/>
      <c r="D98" s="492" t="s">
        <v>558</v>
      </c>
      <c r="E98" s="493"/>
      <c r="F98" s="493"/>
      <c r="G98" s="136" t="s">
        <v>35</v>
      </c>
      <c r="H98" s="45">
        <v>0.94399999999999995</v>
      </c>
      <c r="I98" s="72">
        <v>1</v>
      </c>
      <c r="J98" s="70">
        <v>2212</v>
      </c>
      <c r="K98" s="70">
        <v>2095</v>
      </c>
      <c r="L98" s="46">
        <v>0</v>
      </c>
      <c r="M98" s="40">
        <f t="shared" si="5"/>
        <v>1.98</v>
      </c>
      <c r="N98" s="88">
        <f t="shared" si="4"/>
        <v>2</v>
      </c>
    </row>
    <row r="99" spans="2:14" s="36" customFormat="1" ht="225" customHeight="1" thickBot="1" x14ac:dyDescent="1.1000000000000001">
      <c r="B99" s="67">
        <v>90</v>
      </c>
      <c r="C99" s="559"/>
      <c r="D99" s="492" t="s">
        <v>557</v>
      </c>
      <c r="E99" s="493"/>
      <c r="F99" s="493"/>
      <c r="G99" s="136" t="s">
        <v>35</v>
      </c>
      <c r="H99" s="45">
        <v>0.94399999999999995</v>
      </c>
      <c r="I99" s="72">
        <v>1</v>
      </c>
      <c r="J99" s="70">
        <v>2237</v>
      </c>
      <c r="K99" s="70">
        <v>2117</v>
      </c>
      <c r="L99" s="46">
        <v>0</v>
      </c>
      <c r="M99" s="40">
        <f t="shared" si="5"/>
        <v>2</v>
      </c>
      <c r="N99" s="88">
        <f t="shared" si="4"/>
        <v>2</v>
      </c>
    </row>
    <row r="100" spans="2:14" s="36" customFormat="1" ht="225" customHeight="1" thickBot="1" x14ac:dyDescent="1.1000000000000001">
      <c r="B100" s="42">
        <v>91</v>
      </c>
      <c r="C100" s="555" t="s">
        <v>556</v>
      </c>
      <c r="D100" s="492" t="s">
        <v>191</v>
      </c>
      <c r="E100" s="493"/>
      <c r="F100" s="493"/>
      <c r="G100" s="136" t="s">
        <v>100</v>
      </c>
      <c r="H100" s="45">
        <v>2.19</v>
      </c>
      <c r="I100" s="69">
        <v>2</v>
      </c>
      <c r="J100" s="70">
        <v>6000</v>
      </c>
      <c r="K100" s="70">
        <v>6000</v>
      </c>
      <c r="L100" s="46">
        <v>0</v>
      </c>
      <c r="M100" s="40">
        <f t="shared" si="5"/>
        <v>13.14</v>
      </c>
      <c r="N100" s="88">
        <f t="shared" si="4"/>
        <v>26.3</v>
      </c>
    </row>
    <row r="101" spans="2:14" s="36" customFormat="1" ht="225" customHeight="1" thickBot="1" x14ac:dyDescent="1.1000000000000001">
      <c r="B101" s="67">
        <v>92</v>
      </c>
      <c r="C101" s="556"/>
      <c r="D101" s="492" t="s">
        <v>555</v>
      </c>
      <c r="E101" s="493"/>
      <c r="F101" s="493"/>
      <c r="G101" s="136" t="s">
        <v>29</v>
      </c>
      <c r="H101" s="45">
        <v>1.284</v>
      </c>
      <c r="I101" s="72">
        <v>1</v>
      </c>
      <c r="J101" s="70">
        <v>1814</v>
      </c>
      <c r="K101" s="70">
        <v>1814</v>
      </c>
      <c r="L101" s="46">
        <v>0</v>
      </c>
      <c r="M101" s="40">
        <f t="shared" si="5"/>
        <v>2.3299999999999996</v>
      </c>
      <c r="N101" s="88">
        <f t="shared" si="4"/>
        <v>2.2999999999999998</v>
      </c>
    </row>
    <row r="102" spans="2:14" s="36" customFormat="1" ht="225" customHeight="1" thickBot="1" x14ac:dyDescent="1.1000000000000001">
      <c r="B102" s="42">
        <v>93</v>
      </c>
      <c r="C102" s="556"/>
      <c r="D102" s="492" t="s">
        <v>554</v>
      </c>
      <c r="E102" s="493"/>
      <c r="F102" s="493"/>
      <c r="G102" s="136" t="s">
        <v>97</v>
      </c>
      <c r="H102" s="45">
        <v>0.93400000000000005</v>
      </c>
      <c r="I102" s="72">
        <v>1</v>
      </c>
      <c r="J102" s="70">
        <v>1794</v>
      </c>
      <c r="K102" s="70">
        <v>1794</v>
      </c>
      <c r="L102" s="46">
        <v>0</v>
      </c>
      <c r="M102" s="40">
        <f t="shared" si="5"/>
        <v>1.68</v>
      </c>
      <c r="N102" s="88">
        <f t="shared" si="4"/>
        <v>1.7</v>
      </c>
    </row>
    <row r="103" spans="2:14" s="36" customFormat="1" ht="225" customHeight="1" thickBot="1" x14ac:dyDescent="1.1000000000000001">
      <c r="B103" s="67">
        <v>94</v>
      </c>
      <c r="C103" s="556"/>
      <c r="D103" s="492" t="s">
        <v>553</v>
      </c>
      <c r="E103" s="493"/>
      <c r="F103" s="493"/>
      <c r="G103" s="136" t="s">
        <v>97</v>
      </c>
      <c r="H103" s="45">
        <v>0.93400000000000005</v>
      </c>
      <c r="I103" s="72">
        <v>2</v>
      </c>
      <c r="J103" s="70">
        <v>3124</v>
      </c>
      <c r="K103" s="70">
        <v>2987</v>
      </c>
      <c r="L103" s="46">
        <v>0</v>
      </c>
      <c r="M103" s="40">
        <f t="shared" si="5"/>
        <v>2.7899999999999996</v>
      </c>
      <c r="N103" s="88">
        <f t="shared" ref="N103:N111" si="6">ROUND(M103*I103-I103*L103,1)</f>
        <v>5.6</v>
      </c>
    </row>
    <row r="104" spans="2:14" s="36" customFormat="1" ht="225" customHeight="1" thickBot="1" x14ac:dyDescent="1.1000000000000001">
      <c r="B104" s="42">
        <v>95</v>
      </c>
      <c r="C104" s="555" t="s">
        <v>552</v>
      </c>
      <c r="D104" s="492" t="s">
        <v>191</v>
      </c>
      <c r="E104" s="493"/>
      <c r="F104" s="493"/>
      <c r="G104" s="136" t="s">
        <v>100</v>
      </c>
      <c r="H104" s="45">
        <v>2.19</v>
      </c>
      <c r="I104" s="69">
        <v>2</v>
      </c>
      <c r="J104" s="70">
        <v>6000</v>
      </c>
      <c r="K104" s="70">
        <v>6000</v>
      </c>
      <c r="L104" s="46">
        <v>0</v>
      </c>
      <c r="M104" s="40">
        <f t="shared" si="5"/>
        <v>13.14</v>
      </c>
      <c r="N104" s="88">
        <f t="shared" si="6"/>
        <v>26.3</v>
      </c>
    </row>
    <row r="105" spans="2:14" s="36" customFormat="1" ht="225" customHeight="1" thickBot="1" x14ac:dyDescent="1.1000000000000001">
      <c r="B105" s="67">
        <v>96</v>
      </c>
      <c r="C105" s="556"/>
      <c r="D105" s="492" t="s">
        <v>551</v>
      </c>
      <c r="E105" s="493"/>
      <c r="F105" s="493"/>
      <c r="G105" s="136" t="s">
        <v>29</v>
      </c>
      <c r="H105" s="45">
        <v>1.284</v>
      </c>
      <c r="I105" s="72">
        <v>1</v>
      </c>
      <c r="J105" s="70">
        <v>1814</v>
      </c>
      <c r="K105" s="70">
        <v>1814</v>
      </c>
      <c r="L105" s="46">
        <v>0</v>
      </c>
      <c r="M105" s="40">
        <f t="shared" si="5"/>
        <v>2.3299999999999996</v>
      </c>
      <c r="N105" s="88">
        <f t="shared" si="6"/>
        <v>2.2999999999999998</v>
      </c>
    </row>
    <row r="106" spans="2:14" s="36" customFormat="1" ht="225" customHeight="1" thickBot="1" x14ac:dyDescent="1.1000000000000001">
      <c r="B106" s="42">
        <v>97</v>
      </c>
      <c r="C106" s="556"/>
      <c r="D106" s="492" t="s">
        <v>550</v>
      </c>
      <c r="E106" s="493"/>
      <c r="F106" s="493"/>
      <c r="G106" s="136" t="s">
        <v>97</v>
      </c>
      <c r="H106" s="45">
        <v>0.93400000000000005</v>
      </c>
      <c r="I106" s="72">
        <v>1</v>
      </c>
      <c r="J106" s="70">
        <v>1794</v>
      </c>
      <c r="K106" s="70">
        <v>1794</v>
      </c>
      <c r="L106" s="46">
        <v>0</v>
      </c>
      <c r="M106" s="40">
        <f t="shared" si="5"/>
        <v>1.68</v>
      </c>
      <c r="N106" s="88">
        <f t="shared" si="6"/>
        <v>1.7</v>
      </c>
    </row>
    <row r="107" spans="2:14" s="36" customFormat="1" ht="225" customHeight="1" thickBot="1" x14ac:dyDescent="1.1000000000000001">
      <c r="B107" s="67">
        <v>98</v>
      </c>
      <c r="C107" s="556"/>
      <c r="D107" s="492" t="s">
        <v>549</v>
      </c>
      <c r="E107" s="493"/>
      <c r="F107" s="493"/>
      <c r="G107" s="136" t="s">
        <v>97</v>
      </c>
      <c r="H107" s="45">
        <v>0.93400000000000005</v>
      </c>
      <c r="I107" s="72">
        <v>2</v>
      </c>
      <c r="J107" s="70">
        <v>3124</v>
      </c>
      <c r="K107" s="70">
        <v>2987</v>
      </c>
      <c r="L107" s="46">
        <v>0</v>
      </c>
      <c r="M107" s="40">
        <f t="shared" si="5"/>
        <v>2.7899999999999996</v>
      </c>
      <c r="N107" s="88">
        <f t="shared" si="6"/>
        <v>5.6</v>
      </c>
    </row>
    <row r="108" spans="2:14" s="96" customFormat="1" ht="225" customHeight="1" thickBot="1" x14ac:dyDescent="1.3">
      <c r="B108" s="42">
        <v>99</v>
      </c>
      <c r="C108" s="488" t="s">
        <v>548</v>
      </c>
      <c r="D108" s="489"/>
      <c r="E108" s="489"/>
      <c r="F108" s="490"/>
      <c r="G108" s="133" t="s">
        <v>76</v>
      </c>
      <c r="H108" s="102">
        <v>1.22</v>
      </c>
      <c r="I108" s="101">
        <v>1</v>
      </c>
      <c r="J108" s="100">
        <v>3989</v>
      </c>
      <c r="K108" s="100">
        <v>3929</v>
      </c>
      <c r="L108" s="46">
        <v>0</v>
      </c>
      <c r="M108" s="40">
        <f t="shared" si="5"/>
        <v>4.8</v>
      </c>
      <c r="N108" s="88">
        <f t="shared" si="6"/>
        <v>4.8</v>
      </c>
    </row>
    <row r="109" spans="2:14" s="96" customFormat="1" ht="225" customHeight="1" thickBot="1" x14ac:dyDescent="1.3">
      <c r="B109" s="67">
        <v>100</v>
      </c>
      <c r="C109" s="488" t="s">
        <v>353</v>
      </c>
      <c r="D109" s="489"/>
      <c r="E109" s="489"/>
      <c r="F109" s="490"/>
      <c r="G109" s="133" t="s">
        <v>27</v>
      </c>
      <c r="H109" s="102">
        <v>1.8280000000000001</v>
      </c>
      <c r="I109" s="101">
        <v>2</v>
      </c>
      <c r="J109" s="100">
        <v>3894</v>
      </c>
      <c r="K109" s="100">
        <v>3657</v>
      </c>
      <c r="L109" s="46">
        <v>0</v>
      </c>
      <c r="M109" s="40">
        <f t="shared" si="5"/>
        <v>6.6899999999999995</v>
      </c>
      <c r="N109" s="88">
        <f t="shared" si="6"/>
        <v>13.4</v>
      </c>
    </row>
    <row r="110" spans="2:14" s="96" customFormat="1" ht="225" customHeight="1" thickBot="1" x14ac:dyDescent="1.3">
      <c r="B110" s="42">
        <v>101</v>
      </c>
      <c r="C110" s="488" t="s">
        <v>547</v>
      </c>
      <c r="D110" s="489"/>
      <c r="E110" s="489"/>
      <c r="F110" s="490"/>
      <c r="G110" s="133" t="s">
        <v>76</v>
      </c>
      <c r="H110" s="102">
        <v>1.22</v>
      </c>
      <c r="I110" s="106">
        <v>1</v>
      </c>
      <c r="J110" s="100">
        <v>3541</v>
      </c>
      <c r="K110" s="100">
        <v>3541</v>
      </c>
      <c r="L110" s="46">
        <v>0</v>
      </c>
      <c r="M110" s="40">
        <f t="shared" si="5"/>
        <v>4.33</v>
      </c>
      <c r="N110" s="88">
        <f t="shared" si="6"/>
        <v>4.3</v>
      </c>
    </row>
    <row r="111" spans="2:14" s="96" customFormat="1" ht="225" customHeight="1" thickBot="1" x14ac:dyDescent="1.3">
      <c r="B111" s="67">
        <v>102</v>
      </c>
      <c r="C111" s="488" t="s">
        <v>546</v>
      </c>
      <c r="D111" s="489"/>
      <c r="E111" s="489"/>
      <c r="F111" s="490"/>
      <c r="G111" s="133" t="s">
        <v>35</v>
      </c>
      <c r="H111" s="102">
        <v>0.94399999999999995</v>
      </c>
      <c r="I111" s="106">
        <v>1</v>
      </c>
      <c r="J111" s="100">
        <v>2468</v>
      </c>
      <c r="K111" s="100">
        <v>2319</v>
      </c>
      <c r="L111" s="46">
        <v>0</v>
      </c>
      <c r="M111" s="40">
        <f t="shared" si="5"/>
        <v>2.19</v>
      </c>
      <c r="N111" s="88">
        <f t="shared" si="6"/>
        <v>2.2000000000000002</v>
      </c>
    </row>
    <row r="112" spans="2:14" s="50" customFormat="1" ht="219.75" customHeight="1" thickBot="1" x14ac:dyDescent="1.1000000000000001">
      <c r="B112" s="458" t="s">
        <v>30</v>
      </c>
      <c r="C112" s="459"/>
      <c r="D112" s="459"/>
      <c r="E112" s="459"/>
      <c r="F112" s="459"/>
      <c r="G112" s="459"/>
      <c r="H112" s="459"/>
      <c r="I112" s="459"/>
      <c r="J112" s="459"/>
      <c r="K112" s="459"/>
      <c r="L112" s="459"/>
      <c r="M112" s="460"/>
      <c r="N112" s="95">
        <f>SUM(N7:N111)</f>
        <v>873.89999999999952</v>
      </c>
    </row>
    <row r="113" spans="2:18" s="50" customFormat="1" ht="232.5" customHeight="1" thickBot="1" x14ac:dyDescent="1.1000000000000001">
      <c r="B113" s="513" t="s">
        <v>53</v>
      </c>
      <c r="C113" s="513"/>
      <c r="D113" s="513"/>
      <c r="E113" s="513"/>
      <c r="F113" s="513"/>
      <c r="G113" s="513"/>
      <c r="H113" s="513"/>
      <c r="I113" s="513"/>
      <c r="J113" s="513"/>
      <c r="K113" s="513"/>
      <c r="L113" s="513"/>
      <c r="M113" s="513"/>
      <c r="N113" s="88">
        <f>N112*2</f>
        <v>1747.799999999999</v>
      </c>
    </row>
    <row r="114" spans="2:18" s="51" customFormat="1" ht="58.5" customHeight="1" x14ac:dyDescent="1.1000000000000001">
      <c r="B114" s="577"/>
      <c r="C114" s="578"/>
      <c r="D114" s="578"/>
      <c r="E114" s="578"/>
      <c r="F114" s="578"/>
      <c r="G114" s="578"/>
      <c r="H114" s="578"/>
      <c r="I114" s="578"/>
      <c r="J114" s="578"/>
      <c r="K114" s="578"/>
      <c r="L114" s="578"/>
      <c r="M114" s="578"/>
      <c r="N114" s="579"/>
    </row>
    <row r="115" spans="2:18" s="51" customFormat="1" ht="43.5" customHeight="1" thickBot="1" x14ac:dyDescent="1.1499999999999999">
      <c r="B115" s="580"/>
      <c r="C115" s="581"/>
      <c r="D115" s="581"/>
      <c r="E115" s="581"/>
      <c r="F115" s="581"/>
      <c r="G115" s="581"/>
      <c r="H115" s="581"/>
      <c r="I115" s="581"/>
      <c r="J115" s="581"/>
      <c r="K115" s="581"/>
      <c r="L115" s="581"/>
      <c r="M115" s="581"/>
      <c r="N115" s="582"/>
    </row>
    <row r="116" spans="2:18" s="135" customFormat="1" ht="174.95" customHeight="1" x14ac:dyDescent="0.25">
      <c r="B116" s="422" t="s">
        <v>320</v>
      </c>
      <c r="C116" s="422"/>
      <c r="D116" s="422"/>
      <c r="E116" s="422"/>
      <c r="F116" s="422"/>
      <c r="G116" s="422"/>
      <c r="H116" s="422"/>
      <c r="I116" s="422" t="s">
        <v>319</v>
      </c>
      <c r="J116" s="422"/>
      <c r="K116" s="422"/>
      <c r="L116" s="422"/>
      <c r="M116" s="422"/>
      <c r="N116" s="422"/>
    </row>
    <row r="117" spans="2:18" s="51" customFormat="1" ht="409.5" customHeight="1" thickBot="1" x14ac:dyDescent="1.1499999999999999">
      <c r="B117" s="423"/>
      <c r="C117" s="423"/>
      <c r="D117" s="423"/>
      <c r="E117" s="423"/>
      <c r="F117" s="423"/>
      <c r="G117" s="423"/>
      <c r="H117" s="423"/>
      <c r="I117" s="423"/>
      <c r="J117" s="423"/>
      <c r="K117" s="423"/>
      <c r="L117" s="423"/>
      <c r="M117" s="423"/>
      <c r="N117" s="423"/>
    </row>
    <row r="118" spans="2:18" s="58" customFormat="1" ht="174.95" customHeight="1" thickBot="1" x14ac:dyDescent="1.1499999999999999">
      <c r="B118" s="53" t="s">
        <v>45</v>
      </c>
      <c r="C118" s="54"/>
      <c r="D118" s="54"/>
      <c r="E118" s="54"/>
      <c r="F118" s="54"/>
      <c r="G118" s="54"/>
      <c r="H118" s="54"/>
      <c r="I118" s="54"/>
      <c r="J118" s="54"/>
      <c r="K118" s="54"/>
      <c r="L118" s="54"/>
      <c r="M118" s="54"/>
      <c r="N118" s="55"/>
      <c r="O118" s="56"/>
      <c r="P118" s="68"/>
      <c r="Q118" s="35"/>
      <c r="R118" s="35"/>
    </row>
    <row r="119" spans="2:18" s="51" customFormat="1" ht="174.95" customHeight="1" x14ac:dyDescent="1.1000000000000001"/>
  </sheetData>
  <mergeCells count="134">
    <mergeCell ref="C104:C107"/>
    <mergeCell ref="D104:F104"/>
    <mergeCell ref="D105:F105"/>
    <mergeCell ref="D106:F106"/>
    <mergeCell ref="D107:F107"/>
    <mergeCell ref="B116:H117"/>
    <mergeCell ref="I116:N117"/>
    <mergeCell ref="C108:F108"/>
    <mergeCell ref="C109:F109"/>
    <mergeCell ref="C110:F110"/>
    <mergeCell ref="C111:F111"/>
    <mergeCell ref="B112:M112"/>
    <mergeCell ref="B114:N115"/>
    <mergeCell ref="B113:M113"/>
    <mergeCell ref="C95:C99"/>
    <mergeCell ref="D95:F95"/>
    <mergeCell ref="D96:F96"/>
    <mergeCell ref="D97:F97"/>
    <mergeCell ref="D98:F98"/>
    <mergeCell ref="D99:F99"/>
    <mergeCell ref="C100:C103"/>
    <mergeCell ref="D100:F100"/>
    <mergeCell ref="D101:F101"/>
    <mergeCell ref="D102:F102"/>
    <mergeCell ref="D103:F103"/>
    <mergeCell ref="C85:C89"/>
    <mergeCell ref="D85:F85"/>
    <mergeCell ref="D86:F86"/>
    <mergeCell ref="D87:F87"/>
    <mergeCell ref="D88:F88"/>
    <mergeCell ref="D89:F89"/>
    <mergeCell ref="C90:C94"/>
    <mergeCell ref="D90:F90"/>
    <mergeCell ref="D91:F91"/>
    <mergeCell ref="D92:F92"/>
    <mergeCell ref="D93:F93"/>
    <mergeCell ref="D94:F94"/>
    <mergeCell ref="C76:F76"/>
    <mergeCell ref="C77:C81"/>
    <mergeCell ref="D77:F77"/>
    <mergeCell ref="D78:F78"/>
    <mergeCell ref="D79:F79"/>
    <mergeCell ref="D80:F80"/>
    <mergeCell ref="D81:F81"/>
    <mergeCell ref="C82:C84"/>
    <mergeCell ref="D82:F82"/>
    <mergeCell ref="D83:F83"/>
    <mergeCell ref="D84:F84"/>
    <mergeCell ref="C68:C71"/>
    <mergeCell ref="D68:F68"/>
    <mergeCell ref="D69:F69"/>
    <mergeCell ref="D70:F70"/>
    <mergeCell ref="D71:F71"/>
    <mergeCell ref="C72:C75"/>
    <mergeCell ref="D72:F72"/>
    <mergeCell ref="D73:F73"/>
    <mergeCell ref="D74:F74"/>
    <mergeCell ref="D75:F75"/>
    <mergeCell ref="C60:F60"/>
    <mergeCell ref="C61:C63"/>
    <mergeCell ref="D61:F61"/>
    <mergeCell ref="D62:F62"/>
    <mergeCell ref="D63:F63"/>
    <mergeCell ref="C64:C67"/>
    <mergeCell ref="D64:F64"/>
    <mergeCell ref="D65:F65"/>
    <mergeCell ref="D66:F66"/>
    <mergeCell ref="D67:F67"/>
    <mergeCell ref="C52:C55"/>
    <mergeCell ref="D52:F52"/>
    <mergeCell ref="D53:F53"/>
    <mergeCell ref="D54:F54"/>
    <mergeCell ref="D55:F55"/>
    <mergeCell ref="C56:F56"/>
    <mergeCell ref="C57:F57"/>
    <mergeCell ref="C58:F58"/>
    <mergeCell ref="C59:F59"/>
    <mergeCell ref="C41:F41"/>
    <mergeCell ref="C42:F42"/>
    <mergeCell ref="C43:F43"/>
    <mergeCell ref="C44:F44"/>
    <mergeCell ref="C45:F45"/>
    <mergeCell ref="C46:F46"/>
    <mergeCell ref="C47:F47"/>
    <mergeCell ref="C48:C51"/>
    <mergeCell ref="D48:F48"/>
    <mergeCell ref="D49:F49"/>
    <mergeCell ref="D50:F50"/>
    <mergeCell ref="D51:F51"/>
    <mergeCell ref="C33:C37"/>
    <mergeCell ref="D33:F33"/>
    <mergeCell ref="D34:F34"/>
    <mergeCell ref="D35:F35"/>
    <mergeCell ref="D36:F36"/>
    <mergeCell ref="D37:F37"/>
    <mergeCell ref="C38:G38"/>
    <mergeCell ref="C39:F39"/>
    <mergeCell ref="C40:F40"/>
    <mergeCell ref="C24:C28"/>
    <mergeCell ref="D24:F24"/>
    <mergeCell ref="D25:F25"/>
    <mergeCell ref="D26:F26"/>
    <mergeCell ref="D27:F27"/>
    <mergeCell ref="D28:F28"/>
    <mergeCell ref="C29:C32"/>
    <mergeCell ref="D29:F29"/>
    <mergeCell ref="D30:F30"/>
    <mergeCell ref="D31:F31"/>
    <mergeCell ref="D32:F32"/>
    <mergeCell ref="C12:F12"/>
    <mergeCell ref="C13:F13"/>
    <mergeCell ref="C14:F14"/>
    <mergeCell ref="C15:F15"/>
    <mergeCell ref="C16:F16"/>
    <mergeCell ref="C17:F17"/>
    <mergeCell ref="C18:F18"/>
    <mergeCell ref="C19:F19"/>
    <mergeCell ref="C20:C23"/>
    <mergeCell ref="D20:F20"/>
    <mergeCell ref="D21:F21"/>
    <mergeCell ref="D22:F22"/>
    <mergeCell ref="D23:F23"/>
    <mergeCell ref="B2:F3"/>
    <mergeCell ref="G2:K3"/>
    <mergeCell ref="L2:N3"/>
    <mergeCell ref="B4:N4"/>
    <mergeCell ref="B5:N5"/>
    <mergeCell ref="C6:G6"/>
    <mergeCell ref="C7:C11"/>
    <mergeCell ref="D7:F7"/>
    <mergeCell ref="D8:F8"/>
    <mergeCell ref="D9:F9"/>
    <mergeCell ref="D10:F10"/>
    <mergeCell ref="D11:F11"/>
  </mergeCells>
  <printOptions horizontalCentered="1"/>
  <pageMargins left="0.25" right="0.25" top="1" bottom="1" header="0.5" footer="0.255"/>
  <pageSetup paperSize="9" scale="10" orientation="portrait" r:id="rId1"/>
  <rowBreaks count="3" manualBreakCount="3">
    <brk id="32" max="14" man="1"/>
    <brk id="60" max="14" man="1"/>
    <brk id="89" max="14" man="1"/>
  </rowBreaks>
  <drawing r:id="rId2"/>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tabColor theme="9" tint="-0.499984740745262"/>
    <pageSetUpPr fitToPage="1"/>
  </sheetPr>
  <dimension ref="B1:O35"/>
  <sheetViews>
    <sheetView rightToLeft="1" view="pageBreakPreview" zoomScale="80" zoomScaleNormal="85" zoomScaleSheetLayoutView="80" workbookViewId="0">
      <selection activeCell="I46" sqref="I46:N47"/>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635</v>
      </c>
      <c r="G11" s="332"/>
      <c r="H11" s="332"/>
      <c r="I11" s="333"/>
      <c r="J11" s="331" t="s">
        <v>628</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629</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55</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634</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15.75" customHeight="1" thickBot="1" x14ac:dyDescent="0.3">
      <c r="B27" s="398"/>
      <c r="C27" s="401"/>
      <c r="D27" s="402"/>
      <c r="E27" s="401"/>
      <c r="F27" s="402"/>
      <c r="G27" s="402"/>
      <c r="H27" s="404"/>
      <c r="I27" s="401"/>
      <c r="J27" s="404"/>
      <c r="K27" s="401"/>
      <c r="L27" s="402"/>
      <c r="M27" s="404"/>
    </row>
    <row r="28" spans="2:15" ht="36" customHeight="1" x14ac:dyDescent="0.25">
      <c r="B28" s="405">
        <v>21</v>
      </c>
      <c r="C28" s="312">
        <v>641903122</v>
      </c>
      <c r="D28" s="313"/>
      <c r="E28" s="322" t="s">
        <v>56</v>
      </c>
      <c r="F28" s="323"/>
      <c r="G28" s="323"/>
      <c r="H28" s="324"/>
      <c r="I28" s="318" t="s">
        <v>633</v>
      </c>
      <c r="J28" s="319"/>
      <c r="K28" s="322" t="s">
        <v>16</v>
      </c>
      <c r="L28" s="323"/>
      <c r="M28" s="324"/>
    </row>
    <row r="29" spans="2:15" ht="57" customHeight="1" thickBot="1" x14ac:dyDescent="0.3">
      <c r="B29" s="406"/>
      <c r="C29" s="314"/>
      <c r="D29" s="315"/>
      <c r="E29" s="328"/>
      <c r="F29" s="329"/>
      <c r="G29" s="329"/>
      <c r="H29" s="330"/>
      <c r="I29" s="320"/>
      <c r="J29" s="321"/>
      <c r="K29" s="328"/>
      <c r="L29" s="329"/>
      <c r="M29" s="330"/>
      <c r="O29" s="108">
        <v>398.20000000000005</v>
      </c>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5.5" customHeight="1" thickBot="1" x14ac:dyDescent="0.3">
      <c r="B35" s="370" t="s">
        <v>47</v>
      </c>
      <c r="C35" s="371"/>
      <c r="D35" s="371"/>
      <c r="E35" s="371"/>
      <c r="F35" s="371"/>
      <c r="G35" s="371"/>
      <c r="H35" s="371"/>
      <c r="I35" s="371"/>
      <c r="J35" s="371"/>
      <c r="K35" s="371"/>
      <c r="L35" s="371"/>
      <c r="M35" s="372"/>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723969"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723969" r:id="rId4"/>
      </mc:Fallback>
    </mc:AlternateContent>
  </oleObjects>
  <mc:AlternateContent xmlns:mc="http://schemas.openxmlformats.org/markup-compatibility/2006">
    <mc:Choice Requires="x14">
      <controls>
        <mc:AlternateContent xmlns:mc="http://schemas.openxmlformats.org/markup-compatibility/2006">
          <mc:Choice Requires="x14">
            <control shapeId="723970"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723971"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723972"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723973"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723974"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tabColor theme="9" tint="-0.249977111117893"/>
  </sheetPr>
  <dimension ref="B1:AU119"/>
  <sheetViews>
    <sheetView rightToLeft="1" view="pageBreakPreview" topLeftCell="A106" zoomScale="20" zoomScaleNormal="100" zoomScaleSheetLayoutView="20" workbookViewId="0">
      <selection activeCell="A113" sqref="A113:XFD113"/>
    </sheetView>
  </sheetViews>
  <sheetFormatPr defaultRowHeight="23.25" x14ac:dyDescent="0.35"/>
  <cols>
    <col min="2" max="2" width="25.7109375" customWidth="1"/>
    <col min="3" max="3" width="32" customWidth="1"/>
    <col min="4" max="4" width="20.42578125" customWidth="1"/>
    <col min="5" max="5" width="32"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626</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18.25" customHeight="1" thickBot="1" x14ac:dyDescent="0.3">
      <c r="B4" s="523" t="s">
        <v>55</v>
      </c>
      <c r="C4" s="524"/>
      <c r="D4" s="524"/>
      <c r="E4" s="524"/>
      <c r="F4" s="524"/>
      <c r="G4" s="524"/>
      <c r="H4" s="524"/>
      <c r="I4" s="524"/>
      <c r="J4" s="524"/>
      <c r="K4" s="524"/>
      <c r="L4" s="524"/>
      <c r="M4" s="524"/>
      <c r="N4" s="525"/>
      <c r="V4" s="6"/>
      <c r="W4" s="6"/>
      <c r="X4" s="6"/>
      <c r="Y4" s="6"/>
      <c r="Z4" s="6"/>
      <c r="AA4" s="6"/>
      <c r="AB4" s="6"/>
      <c r="AC4" s="6"/>
      <c r="AD4" s="6"/>
      <c r="AE4" s="6"/>
      <c r="AF4" s="6"/>
      <c r="AG4" s="6"/>
      <c r="AH4" s="6"/>
      <c r="AI4" s="6"/>
      <c r="AJ4" s="6"/>
      <c r="AK4" s="6"/>
      <c r="AL4" s="6"/>
      <c r="AM4" s="6"/>
      <c r="AN4" s="6"/>
      <c r="AO4" s="6"/>
      <c r="AP4" s="6"/>
      <c r="AQ4" s="6"/>
      <c r="AR4" s="6"/>
      <c r="AS4" s="6"/>
      <c r="AT4" s="6"/>
      <c r="AU4" s="6"/>
    </row>
    <row r="5" spans="2:47" ht="180.7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25" customHeight="1" thickBot="1" x14ac:dyDescent="1.1499999999999999">
      <c r="B6" s="137" t="s">
        <v>9</v>
      </c>
      <c r="C6" s="141" t="s">
        <v>11</v>
      </c>
      <c r="D6" s="140"/>
      <c r="E6" s="140"/>
      <c r="F6" s="140"/>
      <c r="G6" s="139"/>
      <c r="H6" s="137" t="s">
        <v>122</v>
      </c>
      <c r="I6" s="137" t="s">
        <v>23</v>
      </c>
      <c r="J6" s="137" t="s">
        <v>24</v>
      </c>
      <c r="K6" s="137" t="s">
        <v>121</v>
      </c>
      <c r="L6" s="137" t="s">
        <v>183</v>
      </c>
      <c r="M6" s="137" t="s">
        <v>181</v>
      </c>
      <c r="N6" s="137" t="s">
        <v>124</v>
      </c>
    </row>
    <row r="7" spans="2:47" s="36" customFormat="1" ht="225" customHeight="1" thickBot="1" x14ac:dyDescent="1.1000000000000001">
      <c r="B7" s="42">
        <v>1</v>
      </c>
      <c r="C7" s="555" t="s">
        <v>624</v>
      </c>
      <c r="D7" s="492" t="s">
        <v>440</v>
      </c>
      <c r="E7" s="493"/>
      <c r="F7" s="493"/>
      <c r="G7" s="136" t="s">
        <v>76</v>
      </c>
      <c r="H7" s="45">
        <v>1.22</v>
      </c>
      <c r="I7" s="69">
        <v>1</v>
      </c>
      <c r="J7" s="70">
        <v>4586</v>
      </c>
      <c r="K7" s="70">
        <v>4586</v>
      </c>
      <c r="L7" s="46">
        <v>0</v>
      </c>
      <c r="M7" s="40">
        <f>ROUNDUP(H7*K7/1000,2)</f>
        <v>5.6</v>
      </c>
      <c r="N7" s="88">
        <f t="shared" ref="N7:N37" si="0">ROUND(M7*I7-I7*L7,1)</f>
        <v>5.6</v>
      </c>
    </row>
    <row r="8" spans="2:47" s="36" customFormat="1" ht="225" customHeight="1" thickBot="1" x14ac:dyDescent="1.1000000000000001">
      <c r="B8" s="67">
        <v>2</v>
      </c>
      <c r="C8" s="556"/>
      <c r="D8" s="492" t="s">
        <v>439</v>
      </c>
      <c r="E8" s="493"/>
      <c r="F8" s="493"/>
      <c r="G8" s="136" t="s">
        <v>76</v>
      </c>
      <c r="H8" s="45">
        <v>1.22</v>
      </c>
      <c r="I8" s="72">
        <v>1</v>
      </c>
      <c r="J8" s="70">
        <v>4586</v>
      </c>
      <c r="K8" s="70">
        <v>4586</v>
      </c>
      <c r="L8" s="46">
        <v>0</v>
      </c>
      <c r="M8" s="40">
        <f>ROUNDUP(H8*K8/1000,2)</f>
        <v>5.6</v>
      </c>
      <c r="N8" s="88">
        <f t="shared" si="0"/>
        <v>5.6</v>
      </c>
    </row>
    <row r="9" spans="2:47" s="36" customFormat="1" ht="225" customHeight="1" thickBot="1" x14ac:dyDescent="1.1000000000000001">
      <c r="B9" s="42">
        <v>3</v>
      </c>
      <c r="C9" s="556"/>
      <c r="D9" s="492" t="s">
        <v>623</v>
      </c>
      <c r="E9" s="493"/>
      <c r="F9" s="493"/>
      <c r="G9" s="136" t="s">
        <v>35</v>
      </c>
      <c r="H9" s="45">
        <v>0.94399999999999995</v>
      </c>
      <c r="I9" s="72">
        <v>1</v>
      </c>
      <c r="J9" s="70">
        <v>2330</v>
      </c>
      <c r="K9" s="70">
        <v>2199</v>
      </c>
      <c r="L9" s="46">
        <v>0</v>
      </c>
      <c r="M9" s="40">
        <f>ROUNDUP(H9*K9/1000,2)</f>
        <v>2.0799999999999996</v>
      </c>
      <c r="N9" s="88">
        <f t="shared" si="0"/>
        <v>2.1</v>
      </c>
    </row>
    <row r="10" spans="2:47" s="36" customFormat="1" ht="225" customHeight="1" thickBot="1" x14ac:dyDescent="1.1000000000000001">
      <c r="B10" s="67">
        <v>4</v>
      </c>
      <c r="C10" s="556"/>
      <c r="D10" s="492" t="s">
        <v>622</v>
      </c>
      <c r="E10" s="493"/>
      <c r="F10" s="493"/>
      <c r="G10" s="136" t="s">
        <v>35</v>
      </c>
      <c r="H10" s="45">
        <v>0.94399999999999995</v>
      </c>
      <c r="I10" s="72">
        <v>1</v>
      </c>
      <c r="J10" s="70">
        <v>2212</v>
      </c>
      <c r="K10" s="70">
        <v>2095</v>
      </c>
      <c r="L10" s="46">
        <v>0</v>
      </c>
      <c r="M10" s="40">
        <f>ROUNDUP(H10*K10/1000,2)</f>
        <v>1.98</v>
      </c>
      <c r="N10" s="88">
        <f t="shared" si="0"/>
        <v>2</v>
      </c>
    </row>
    <row r="11" spans="2:47" s="36" customFormat="1" ht="225" customHeight="1" thickBot="1" x14ac:dyDescent="1.1000000000000001">
      <c r="B11" s="42">
        <v>5</v>
      </c>
      <c r="C11" s="559"/>
      <c r="D11" s="492" t="s">
        <v>621</v>
      </c>
      <c r="E11" s="493"/>
      <c r="F11" s="493"/>
      <c r="G11" s="136" t="s">
        <v>35</v>
      </c>
      <c r="H11" s="45">
        <v>0.94399999999999995</v>
      </c>
      <c r="I11" s="72">
        <v>1</v>
      </c>
      <c r="J11" s="70">
        <v>2237</v>
      </c>
      <c r="K11" s="70">
        <v>2117</v>
      </c>
      <c r="L11" s="46">
        <v>0</v>
      </c>
      <c r="M11" s="40">
        <f>ROUNDUP(H11*K11/1000,2)</f>
        <v>2</v>
      </c>
      <c r="N11" s="88">
        <f t="shared" si="0"/>
        <v>2</v>
      </c>
    </row>
    <row r="12" spans="2:47" s="36" customFormat="1" ht="225" customHeight="1" thickBot="1" x14ac:dyDescent="1.1000000000000001">
      <c r="B12" s="67">
        <v>6</v>
      </c>
      <c r="C12" s="492" t="s">
        <v>161</v>
      </c>
      <c r="D12" s="493"/>
      <c r="E12" s="493"/>
      <c r="F12" s="494"/>
      <c r="G12" s="47" t="s">
        <v>620</v>
      </c>
      <c r="H12" s="136" t="s">
        <v>160</v>
      </c>
      <c r="I12" s="101">
        <v>1</v>
      </c>
      <c r="J12" s="134" t="s">
        <v>160</v>
      </c>
      <c r="K12" s="134" t="s">
        <v>160</v>
      </c>
      <c r="L12" s="116">
        <v>1.575</v>
      </c>
      <c r="M12" s="49">
        <v>9.6280000000000001</v>
      </c>
      <c r="N12" s="97">
        <f t="shared" si="0"/>
        <v>8.1</v>
      </c>
    </row>
    <row r="13" spans="2:47" s="36" customFormat="1" ht="225" customHeight="1" thickBot="1" x14ac:dyDescent="1.1000000000000001">
      <c r="B13" s="42">
        <v>7</v>
      </c>
      <c r="C13" s="492" t="s">
        <v>619</v>
      </c>
      <c r="D13" s="493"/>
      <c r="E13" s="493"/>
      <c r="F13" s="494"/>
      <c r="G13" s="136" t="s">
        <v>76</v>
      </c>
      <c r="H13" s="45">
        <v>1.22</v>
      </c>
      <c r="I13" s="72">
        <v>1</v>
      </c>
      <c r="J13" s="70">
        <v>7579</v>
      </c>
      <c r="K13" s="70">
        <v>7570</v>
      </c>
      <c r="L13" s="46">
        <v>0</v>
      </c>
      <c r="M13" s="40">
        <f t="shared" ref="M13:M37" si="1">ROUNDUP(H13*K13/1000,2)</f>
        <v>9.24</v>
      </c>
      <c r="N13" s="88">
        <f t="shared" si="0"/>
        <v>9.1999999999999993</v>
      </c>
    </row>
    <row r="14" spans="2:47" s="96" customFormat="1" ht="225" customHeight="1" thickBot="1" x14ac:dyDescent="1.3">
      <c r="B14" s="67">
        <v>8</v>
      </c>
      <c r="C14" s="488" t="s">
        <v>618</v>
      </c>
      <c r="D14" s="489"/>
      <c r="E14" s="489"/>
      <c r="F14" s="490"/>
      <c r="G14" s="133" t="s">
        <v>76</v>
      </c>
      <c r="H14" s="102">
        <v>1.22</v>
      </c>
      <c r="I14" s="101">
        <v>1</v>
      </c>
      <c r="J14" s="100">
        <v>7619</v>
      </c>
      <c r="K14" s="100">
        <v>7610</v>
      </c>
      <c r="L14" s="46">
        <v>0</v>
      </c>
      <c r="M14" s="40">
        <f t="shared" si="1"/>
        <v>9.2899999999999991</v>
      </c>
      <c r="N14" s="88">
        <f t="shared" si="0"/>
        <v>9.3000000000000007</v>
      </c>
    </row>
    <row r="15" spans="2:47" s="96" customFormat="1" ht="225" customHeight="1" thickBot="1" x14ac:dyDescent="1.3">
      <c r="B15" s="42">
        <v>9</v>
      </c>
      <c r="C15" s="488" t="s">
        <v>617</v>
      </c>
      <c r="D15" s="489"/>
      <c r="E15" s="489"/>
      <c r="F15" s="490"/>
      <c r="G15" s="133" t="s">
        <v>76</v>
      </c>
      <c r="H15" s="102">
        <v>1.22</v>
      </c>
      <c r="I15" s="101">
        <v>3</v>
      </c>
      <c r="J15" s="100">
        <v>7829</v>
      </c>
      <c r="K15" s="100">
        <v>7820</v>
      </c>
      <c r="L15" s="46">
        <v>0</v>
      </c>
      <c r="M15" s="40">
        <f t="shared" si="1"/>
        <v>9.5499999999999989</v>
      </c>
      <c r="N15" s="88">
        <f t="shared" si="0"/>
        <v>28.7</v>
      </c>
    </row>
    <row r="16" spans="2:47" s="96" customFormat="1" ht="225" customHeight="1" thickBot="1" x14ac:dyDescent="1.3">
      <c r="B16" s="67">
        <v>10</v>
      </c>
      <c r="C16" s="488" t="s">
        <v>472</v>
      </c>
      <c r="D16" s="489"/>
      <c r="E16" s="489"/>
      <c r="F16" s="490"/>
      <c r="G16" s="133" t="s">
        <v>76</v>
      </c>
      <c r="H16" s="102">
        <v>1.22</v>
      </c>
      <c r="I16" s="106">
        <v>1</v>
      </c>
      <c r="J16" s="100">
        <v>7579</v>
      </c>
      <c r="K16" s="100">
        <v>7570</v>
      </c>
      <c r="L16" s="46">
        <v>0</v>
      </c>
      <c r="M16" s="40">
        <f t="shared" si="1"/>
        <v>9.24</v>
      </c>
      <c r="N16" s="88">
        <f t="shared" si="0"/>
        <v>9.1999999999999993</v>
      </c>
    </row>
    <row r="17" spans="2:14" s="96" customFormat="1" ht="225" customHeight="1" thickBot="1" x14ac:dyDescent="1.3">
      <c r="B17" s="42">
        <v>11</v>
      </c>
      <c r="C17" s="488" t="s">
        <v>616</v>
      </c>
      <c r="D17" s="489"/>
      <c r="E17" s="489"/>
      <c r="F17" s="490"/>
      <c r="G17" s="133" t="s">
        <v>76</v>
      </c>
      <c r="H17" s="102">
        <v>1.22</v>
      </c>
      <c r="I17" s="101">
        <v>1</v>
      </c>
      <c r="J17" s="100">
        <v>7579</v>
      </c>
      <c r="K17" s="100">
        <v>7570</v>
      </c>
      <c r="L17" s="46">
        <v>0</v>
      </c>
      <c r="M17" s="40">
        <f t="shared" si="1"/>
        <v>9.24</v>
      </c>
      <c r="N17" s="88">
        <f t="shared" si="0"/>
        <v>9.1999999999999993</v>
      </c>
    </row>
    <row r="18" spans="2:14" s="96" customFormat="1" ht="165" customHeight="1" thickBot="1" x14ac:dyDescent="1.3">
      <c r="B18" s="67">
        <v>12</v>
      </c>
      <c r="C18" s="488" t="s">
        <v>615</v>
      </c>
      <c r="D18" s="489"/>
      <c r="E18" s="489"/>
      <c r="F18" s="490"/>
      <c r="G18" s="133" t="s">
        <v>76</v>
      </c>
      <c r="H18" s="102">
        <v>1.22</v>
      </c>
      <c r="I18" s="101">
        <v>1</v>
      </c>
      <c r="J18" s="100">
        <v>7619</v>
      </c>
      <c r="K18" s="100">
        <v>7610</v>
      </c>
      <c r="L18" s="46">
        <v>0</v>
      </c>
      <c r="M18" s="40">
        <f t="shared" si="1"/>
        <v>9.2899999999999991</v>
      </c>
      <c r="N18" s="88">
        <f t="shared" si="0"/>
        <v>9.3000000000000007</v>
      </c>
    </row>
    <row r="19" spans="2:14" s="96" customFormat="1" ht="157.5" customHeight="1" thickBot="1" x14ac:dyDescent="1.3">
      <c r="B19" s="42">
        <v>13</v>
      </c>
      <c r="C19" s="488" t="s">
        <v>614</v>
      </c>
      <c r="D19" s="489"/>
      <c r="E19" s="489"/>
      <c r="F19" s="490"/>
      <c r="G19" s="133" t="s">
        <v>76</v>
      </c>
      <c r="H19" s="102">
        <v>1.22</v>
      </c>
      <c r="I19" s="101">
        <v>1</v>
      </c>
      <c r="J19" s="100">
        <v>6970</v>
      </c>
      <c r="K19" s="100">
        <v>6970</v>
      </c>
      <c r="L19" s="46">
        <v>0</v>
      </c>
      <c r="M19" s="40">
        <f t="shared" si="1"/>
        <v>8.51</v>
      </c>
      <c r="N19" s="88">
        <f t="shared" si="0"/>
        <v>8.5</v>
      </c>
    </row>
    <row r="20" spans="2:14" s="36" customFormat="1" ht="225" customHeight="1" thickBot="1" x14ac:dyDescent="1.1000000000000001">
      <c r="B20" s="67">
        <v>14</v>
      </c>
      <c r="C20" s="555" t="s">
        <v>613</v>
      </c>
      <c r="D20" s="492" t="s">
        <v>598</v>
      </c>
      <c r="E20" s="493"/>
      <c r="F20" s="493"/>
      <c r="G20" s="136" t="s">
        <v>76</v>
      </c>
      <c r="H20" s="45">
        <v>1.22</v>
      </c>
      <c r="I20" s="69">
        <v>1</v>
      </c>
      <c r="J20" s="70">
        <v>5486</v>
      </c>
      <c r="K20" s="70">
        <v>5486</v>
      </c>
      <c r="L20" s="46">
        <v>0</v>
      </c>
      <c r="M20" s="40">
        <f t="shared" si="1"/>
        <v>6.7</v>
      </c>
      <c r="N20" s="88">
        <f t="shared" si="0"/>
        <v>6.7</v>
      </c>
    </row>
    <row r="21" spans="2:14" s="36" customFormat="1" ht="225" customHeight="1" thickBot="1" x14ac:dyDescent="1.1000000000000001">
      <c r="B21" s="42">
        <v>15</v>
      </c>
      <c r="C21" s="556"/>
      <c r="D21" s="492" t="s">
        <v>609</v>
      </c>
      <c r="E21" s="493"/>
      <c r="F21" s="493"/>
      <c r="G21" s="136" t="s">
        <v>76</v>
      </c>
      <c r="H21" s="45">
        <v>1.22</v>
      </c>
      <c r="I21" s="72">
        <v>1</v>
      </c>
      <c r="J21" s="70">
        <v>5486</v>
      </c>
      <c r="K21" s="70">
        <v>5486</v>
      </c>
      <c r="L21" s="46">
        <v>0</v>
      </c>
      <c r="M21" s="40">
        <f t="shared" si="1"/>
        <v>6.7</v>
      </c>
      <c r="N21" s="88">
        <f t="shared" si="0"/>
        <v>6.7</v>
      </c>
    </row>
    <row r="22" spans="2:14" s="36" customFormat="1" ht="225" customHeight="1" thickBot="1" x14ac:dyDescent="1.1000000000000001">
      <c r="B22" s="67">
        <v>16</v>
      </c>
      <c r="C22" s="556"/>
      <c r="D22" s="492" t="s">
        <v>612</v>
      </c>
      <c r="E22" s="493"/>
      <c r="F22" s="493"/>
      <c r="G22" s="136" t="s">
        <v>35</v>
      </c>
      <c r="H22" s="45">
        <v>0.94399999999999995</v>
      </c>
      <c r="I22" s="72">
        <v>1</v>
      </c>
      <c r="J22" s="70">
        <v>1629</v>
      </c>
      <c r="K22" s="70">
        <v>1629</v>
      </c>
      <c r="L22" s="46">
        <v>0</v>
      </c>
      <c r="M22" s="40">
        <f t="shared" si="1"/>
        <v>1.54</v>
      </c>
      <c r="N22" s="88">
        <f t="shared" si="0"/>
        <v>1.5</v>
      </c>
    </row>
    <row r="23" spans="2:14" s="36" customFormat="1" ht="225" customHeight="1" thickBot="1" x14ac:dyDescent="1.1000000000000001">
      <c r="B23" s="42">
        <v>17</v>
      </c>
      <c r="C23" s="556"/>
      <c r="D23" s="492" t="s">
        <v>611</v>
      </c>
      <c r="E23" s="493"/>
      <c r="F23" s="493"/>
      <c r="G23" s="136" t="s">
        <v>35</v>
      </c>
      <c r="H23" s="45">
        <v>0.94399999999999995</v>
      </c>
      <c r="I23" s="72">
        <v>2</v>
      </c>
      <c r="J23" s="70">
        <v>2948</v>
      </c>
      <c r="K23" s="70">
        <v>2771</v>
      </c>
      <c r="L23" s="46">
        <v>0</v>
      </c>
      <c r="M23" s="40">
        <f t="shared" si="1"/>
        <v>2.6199999999999997</v>
      </c>
      <c r="N23" s="88">
        <f t="shared" si="0"/>
        <v>5.2</v>
      </c>
    </row>
    <row r="24" spans="2:14" s="36" customFormat="1" ht="225" customHeight="1" thickBot="1" x14ac:dyDescent="1.1000000000000001">
      <c r="B24" s="67">
        <v>18</v>
      </c>
      <c r="C24" s="555" t="s">
        <v>562</v>
      </c>
      <c r="D24" s="492" t="s">
        <v>561</v>
      </c>
      <c r="E24" s="493"/>
      <c r="F24" s="493"/>
      <c r="G24" s="136" t="s">
        <v>76</v>
      </c>
      <c r="H24" s="45">
        <v>1.22</v>
      </c>
      <c r="I24" s="69">
        <v>1</v>
      </c>
      <c r="J24" s="70">
        <v>4586</v>
      </c>
      <c r="K24" s="70">
        <v>4586</v>
      </c>
      <c r="L24" s="46">
        <v>0</v>
      </c>
      <c r="M24" s="40">
        <f t="shared" si="1"/>
        <v>5.6</v>
      </c>
      <c r="N24" s="88">
        <f t="shared" si="0"/>
        <v>5.6</v>
      </c>
    </row>
    <row r="25" spans="2:14" s="36" customFormat="1" ht="225" customHeight="1" thickBot="1" x14ac:dyDescent="1.1000000000000001">
      <c r="B25" s="42">
        <v>19</v>
      </c>
      <c r="C25" s="556"/>
      <c r="D25" s="492" t="s">
        <v>560</v>
      </c>
      <c r="E25" s="493"/>
      <c r="F25" s="493"/>
      <c r="G25" s="136" t="s">
        <v>76</v>
      </c>
      <c r="H25" s="45">
        <v>1.22</v>
      </c>
      <c r="I25" s="72">
        <v>1</v>
      </c>
      <c r="J25" s="70">
        <v>4586</v>
      </c>
      <c r="K25" s="70">
        <v>4586</v>
      </c>
      <c r="L25" s="46">
        <v>0</v>
      </c>
      <c r="M25" s="40">
        <f t="shared" si="1"/>
        <v>5.6</v>
      </c>
      <c r="N25" s="88">
        <f t="shared" si="0"/>
        <v>5.6</v>
      </c>
    </row>
    <row r="26" spans="2:14" s="36" customFormat="1" ht="225" customHeight="1" thickBot="1" x14ac:dyDescent="1.1000000000000001">
      <c r="B26" s="67">
        <v>20</v>
      </c>
      <c r="C26" s="556"/>
      <c r="D26" s="492" t="s">
        <v>559</v>
      </c>
      <c r="E26" s="493"/>
      <c r="F26" s="493"/>
      <c r="G26" s="136" t="s">
        <v>35</v>
      </c>
      <c r="H26" s="45">
        <v>0.94399999999999995</v>
      </c>
      <c r="I26" s="72">
        <v>1</v>
      </c>
      <c r="J26" s="70">
        <v>2330</v>
      </c>
      <c r="K26" s="70">
        <v>2199</v>
      </c>
      <c r="L26" s="46">
        <v>0</v>
      </c>
      <c r="M26" s="40">
        <f t="shared" si="1"/>
        <v>2.0799999999999996</v>
      </c>
      <c r="N26" s="88">
        <f t="shared" si="0"/>
        <v>2.1</v>
      </c>
    </row>
    <row r="27" spans="2:14" s="36" customFormat="1" ht="225" customHeight="1" thickBot="1" x14ac:dyDescent="1.1000000000000001">
      <c r="B27" s="42">
        <v>21</v>
      </c>
      <c r="C27" s="556"/>
      <c r="D27" s="492" t="s">
        <v>558</v>
      </c>
      <c r="E27" s="493"/>
      <c r="F27" s="493"/>
      <c r="G27" s="136" t="s">
        <v>35</v>
      </c>
      <c r="H27" s="45">
        <v>0.94399999999999995</v>
      </c>
      <c r="I27" s="72">
        <v>1</v>
      </c>
      <c r="J27" s="70">
        <v>2212</v>
      </c>
      <c r="K27" s="70">
        <v>2095</v>
      </c>
      <c r="L27" s="46">
        <v>0</v>
      </c>
      <c r="M27" s="40">
        <f t="shared" si="1"/>
        <v>1.98</v>
      </c>
      <c r="N27" s="88">
        <f t="shared" si="0"/>
        <v>2</v>
      </c>
    </row>
    <row r="28" spans="2:14" s="36" customFormat="1" ht="225" customHeight="1" thickBot="1" x14ac:dyDescent="1.1000000000000001">
      <c r="B28" s="67">
        <v>22</v>
      </c>
      <c r="C28" s="559"/>
      <c r="D28" s="492" t="s">
        <v>557</v>
      </c>
      <c r="E28" s="493"/>
      <c r="F28" s="493"/>
      <c r="G28" s="136" t="s">
        <v>35</v>
      </c>
      <c r="H28" s="45">
        <v>0.94399999999999995</v>
      </c>
      <c r="I28" s="72">
        <v>1</v>
      </c>
      <c r="J28" s="70">
        <v>2237</v>
      </c>
      <c r="K28" s="70">
        <v>2117</v>
      </c>
      <c r="L28" s="46">
        <v>0</v>
      </c>
      <c r="M28" s="40">
        <f t="shared" si="1"/>
        <v>2</v>
      </c>
      <c r="N28" s="88">
        <f t="shared" si="0"/>
        <v>2</v>
      </c>
    </row>
    <row r="29" spans="2:14" s="36" customFormat="1" ht="191.25" customHeight="1" thickBot="1" x14ac:dyDescent="1.1000000000000001">
      <c r="B29" s="42">
        <v>23</v>
      </c>
      <c r="C29" s="555" t="s">
        <v>610</v>
      </c>
      <c r="D29" s="492" t="s">
        <v>598</v>
      </c>
      <c r="E29" s="493"/>
      <c r="F29" s="493"/>
      <c r="G29" s="136" t="s">
        <v>76</v>
      </c>
      <c r="H29" s="45">
        <v>1.22</v>
      </c>
      <c r="I29" s="69">
        <v>1</v>
      </c>
      <c r="J29" s="70">
        <v>5486</v>
      </c>
      <c r="K29" s="70">
        <v>5486</v>
      </c>
      <c r="L29" s="46">
        <v>0</v>
      </c>
      <c r="M29" s="40">
        <f t="shared" si="1"/>
        <v>6.7</v>
      </c>
      <c r="N29" s="88">
        <f t="shared" si="0"/>
        <v>6.7</v>
      </c>
    </row>
    <row r="30" spans="2:14" s="36" customFormat="1" ht="153.75" customHeight="1" thickBot="1" x14ac:dyDescent="1.1000000000000001">
      <c r="B30" s="67">
        <v>24</v>
      </c>
      <c r="C30" s="556"/>
      <c r="D30" s="492" t="s">
        <v>609</v>
      </c>
      <c r="E30" s="493"/>
      <c r="F30" s="493"/>
      <c r="G30" s="136" t="s">
        <v>76</v>
      </c>
      <c r="H30" s="45">
        <v>1.22</v>
      </c>
      <c r="I30" s="72">
        <v>1</v>
      </c>
      <c r="J30" s="70">
        <v>5486</v>
      </c>
      <c r="K30" s="70">
        <v>5486</v>
      </c>
      <c r="L30" s="46">
        <v>0</v>
      </c>
      <c r="M30" s="40">
        <f t="shared" si="1"/>
        <v>6.7</v>
      </c>
      <c r="N30" s="88">
        <f t="shared" si="0"/>
        <v>6.7</v>
      </c>
    </row>
    <row r="31" spans="2:14" s="36" customFormat="1" ht="165" customHeight="1" thickBot="1" x14ac:dyDescent="1.1000000000000001">
      <c r="B31" s="42">
        <v>25</v>
      </c>
      <c r="C31" s="556"/>
      <c r="D31" s="492" t="s">
        <v>608</v>
      </c>
      <c r="E31" s="493"/>
      <c r="F31" s="493"/>
      <c r="G31" s="136" t="s">
        <v>35</v>
      </c>
      <c r="H31" s="45">
        <v>0.94399999999999995</v>
      </c>
      <c r="I31" s="72">
        <v>1</v>
      </c>
      <c r="J31" s="70">
        <v>1629</v>
      </c>
      <c r="K31" s="70">
        <v>1629</v>
      </c>
      <c r="L31" s="46">
        <v>0</v>
      </c>
      <c r="M31" s="40">
        <f t="shared" si="1"/>
        <v>1.54</v>
      </c>
      <c r="N31" s="88">
        <f t="shared" si="0"/>
        <v>1.5</v>
      </c>
    </row>
    <row r="32" spans="2:14" s="36" customFormat="1" ht="150" customHeight="1" thickBot="1" x14ac:dyDescent="1.1000000000000001">
      <c r="B32" s="67">
        <v>26</v>
      </c>
      <c r="C32" s="559"/>
      <c r="D32" s="492" t="s">
        <v>607</v>
      </c>
      <c r="E32" s="493"/>
      <c r="F32" s="493"/>
      <c r="G32" s="136" t="s">
        <v>35</v>
      </c>
      <c r="H32" s="45">
        <v>0.94399999999999995</v>
      </c>
      <c r="I32" s="72">
        <v>2</v>
      </c>
      <c r="J32" s="70">
        <v>2948</v>
      </c>
      <c r="K32" s="70">
        <v>2771</v>
      </c>
      <c r="L32" s="46">
        <v>0</v>
      </c>
      <c r="M32" s="40">
        <f t="shared" si="1"/>
        <v>2.6199999999999997</v>
      </c>
      <c r="N32" s="88">
        <f t="shared" si="0"/>
        <v>5.2</v>
      </c>
    </row>
    <row r="33" spans="2:14" s="36" customFormat="1" ht="225" customHeight="1" thickBot="1" x14ac:dyDescent="1.1000000000000001">
      <c r="B33" s="42">
        <v>27</v>
      </c>
      <c r="C33" s="555" t="s">
        <v>606</v>
      </c>
      <c r="D33" s="492" t="s">
        <v>561</v>
      </c>
      <c r="E33" s="493"/>
      <c r="F33" s="493"/>
      <c r="G33" s="136" t="s">
        <v>76</v>
      </c>
      <c r="H33" s="45">
        <v>1.22</v>
      </c>
      <c r="I33" s="69">
        <v>1</v>
      </c>
      <c r="J33" s="70">
        <v>4586</v>
      </c>
      <c r="K33" s="70">
        <v>4586</v>
      </c>
      <c r="L33" s="46">
        <v>0</v>
      </c>
      <c r="M33" s="40">
        <f t="shared" si="1"/>
        <v>5.6</v>
      </c>
      <c r="N33" s="88">
        <f t="shared" si="0"/>
        <v>5.6</v>
      </c>
    </row>
    <row r="34" spans="2:14" s="36" customFormat="1" ht="225" customHeight="1" thickBot="1" x14ac:dyDescent="1.1000000000000001">
      <c r="B34" s="67">
        <v>28</v>
      </c>
      <c r="C34" s="556"/>
      <c r="D34" s="492" t="s">
        <v>560</v>
      </c>
      <c r="E34" s="493"/>
      <c r="F34" s="493"/>
      <c r="G34" s="136" t="s">
        <v>76</v>
      </c>
      <c r="H34" s="45">
        <v>1.22</v>
      </c>
      <c r="I34" s="72">
        <v>1</v>
      </c>
      <c r="J34" s="70">
        <v>4586</v>
      </c>
      <c r="K34" s="70">
        <v>4586</v>
      </c>
      <c r="L34" s="46">
        <v>0</v>
      </c>
      <c r="M34" s="40">
        <f t="shared" si="1"/>
        <v>5.6</v>
      </c>
      <c r="N34" s="88">
        <f t="shared" si="0"/>
        <v>5.6</v>
      </c>
    </row>
    <row r="35" spans="2:14" s="36" customFormat="1" ht="225" customHeight="1" thickBot="1" x14ac:dyDescent="1.1000000000000001">
      <c r="B35" s="42">
        <v>29</v>
      </c>
      <c r="C35" s="556"/>
      <c r="D35" s="492" t="s">
        <v>605</v>
      </c>
      <c r="E35" s="493"/>
      <c r="F35" s="493"/>
      <c r="G35" s="136" t="s">
        <v>35</v>
      </c>
      <c r="H35" s="45">
        <v>0.94399999999999995</v>
      </c>
      <c r="I35" s="72">
        <v>1</v>
      </c>
      <c r="J35" s="70">
        <v>2330</v>
      </c>
      <c r="K35" s="70">
        <v>2199</v>
      </c>
      <c r="L35" s="46">
        <v>0</v>
      </c>
      <c r="M35" s="40">
        <f t="shared" si="1"/>
        <v>2.0799999999999996</v>
      </c>
      <c r="N35" s="88">
        <f t="shared" si="0"/>
        <v>2.1</v>
      </c>
    </row>
    <row r="36" spans="2:14" s="36" customFormat="1" ht="225" customHeight="1" thickBot="1" x14ac:dyDescent="1.1000000000000001">
      <c r="B36" s="67">
        <v>30</v>
      </c>
      <c r="C36" s="556"/>
      <c r="D36" s="492" t="s">
        <v>604</v>
      </c>
      <c r="E36" s="493"/>
      <c r="F36" s="493"/>
      <c r="G36" s="136" t="s">
        <v>35</v>
      </c>
      <c r="H36" s="45">
        <v>0.94399999999999995</v>
      </c>
      <c r="I36" s="72">
        <v>1</v>
      </c>
      <c r="J36" s="70">
        <v>2212</v>
      </c>
      <c r="K36" s="70">
        <v>2095</v>
      </c>
      <c r="L36" s="46">
        <v>0</v>
      </c>
      <c r="M36" s="40">
        <f t="shared" si="1"/>
        <v>1.98</v>
      </c>
      <c r="N36" s="88">
        <f t="shared" si="0"/>
        <v>2</v>
      </c>
    </row>
    <row r="37" spans="2:14" s="36" customFormat="1" ht="225" customHeight="1" thickBot="1" x14ac:dyDescent="1.1000000000000001">
      <c r="B37" s="42">
        <v>31</v>
      </c>
      <c r="C37" s="559"/>
      <c r="D37" s="492" t="s">
        <v>603</v>
      </c>
      <c r="E37" s="493"/>
      <c r="F37" s="493"/>
      <c r="G37" s="136" t="s">
        <v>35</v>
      </c>
      <c r="H37" s="45">
        <v>0.94399999999999995</v>
      </c>
      <c r="I37" s="72">
        <v>1</v>
      </c>
      <c r="J37" s="70">
        <v>2237</v>
      </c>
      <c r="K37" s="70">
        <v>2117</v>
      </c>
      <c r="L37" s="46">
        <v>0</v>
      </c>
      <c r="M37" s="40">
        <f t="shared" si="1"/>
        <v>2</v>
      </c>
      <c r="N37" s="88">
        <f t="shared" si="0"/>
        <v>2</v>
      </c>
    </row>
    <row r="38" spans="2:14" s="36" customFormat="1" ht="225" customHeight="1" thickBot="1" x14ac:dyDescent="1.1000000000000001">
      <c r="B38" s="67">
        <v>32</v>
      </c>
      <c r="C38" s="488" t="s">
        <v>602</v>
      </c>
      <c r="D38" s="489"/>
      <c r="E38" s="489"/>
      <c r="F38" s="489"/>
      <c r="G38" s="490">
        <v>0</v>
      </c>
      <c r="H38" s="45">
        <f>6.625*0.0254*3.141592</f>
        <v>0.52865139379999992</v>
      </c>
      <c r="I38" s="72">
        <v>20</v>
      </c>
      <c r="J38" s="70">
        <v>12000</v>
      </c>
      <c r="K38" s="138" t="s">
        <v>514</v>
      </c>
      <c r="L38" s="138" t="s">
        <v>514</v>
      </c>
      <c r="M38" s="138" t="s">
        <v>514</v>
      </c>
      <c r="N38" s="88">
        <f>ROUND(H38*I38*J38/1000,1)</f>
        <v>126.9</v>
      </c>
    </row>
    <row r="39" spans="2:14" s="36" customFormat="1" ht="225" customHeight="1" thickBot="1" x14ac:dyDescent="1.1000000000000001">
      <c r="B39" s="42">
        <v>33</v>
      </c>
      <c r="C39" s="488" t="s">
        <v>601</v>
      </c>
      <c r="D39" s="489"/>
      <c r="E39" s="489"/>
      <c r="F39" s="490"/>
      <c r="G39" s="136" t="s">
        <v>76</v>
      </c>
      <c r="H39" s="45">
        <v>1.22</v>
      </c>
      <c r="I39" s="72">
        <v>1</v>
      </c>
      <c r="J39" s="70">
        <v>5486</v>
      </c>
      <c r="K39" s="70">
        <v>5486</v>
      </c>
      <c r="L39" s="46">
        <v>0</v>
      </c>
      <c r="M39" s="40">
        <f t="shared" ref="M39:M75" si="2">ROUNDUP(H39*K39/1000,2)</f>
        <v>6.7</v>
      </c>
      <c r="N39" s="88">
        <f t="shared" ref="N39:N70" si="3">ROUND(M39*I39-I39*L39,1)</f>
        <v>6.7</v>
      </c>
    </row>
    <row r="40" spans="2:14" s="96" customFormat="1" ht="225" customHeight="1" thickBot="1" x14ac:dyDescent="1.3">
      <c r="B40" s="67">
        <v>34</v>
      </c>
      <c r="C40" s="488" t="s">
        <v>600</v>
      </c>
      <c r="D40" s="489"/>
      <c r="E40" s="489"/>
      <c r="F40" s="490"/>
      <c r="G40" s="133" t="s">
        <v>76</v>
      </c>
      <c r="H40" s="102">
        <v>1.22</v>
      </c>
      <c r="I40" s="101">
        <v>2</v>
      </c>
      <c r="J40" s="100">
        <v>5486</v>
      </c>
      <c r="K40" s="100">
        <v>5486</v>
      </c>
      <c r="L40" s="46">
        <v>0</v>
      </c>
      <c r="M40" s="40">
        <f t="shared" si="2"/>
        <v>6.7</v>
      </c>
      <c r="N40" s="88">
        <f t="shared" si="3"/>
        <v>13.4</v>
      </c>
    </row>
    <row r="41" spans="2:14" s="96" customFormat="1" ht="225" customHeight="1" thickBot="1" x14ac:dyDescent="1.3">
      <c r="B41" s="42">
        <v>35</v>
      </c>
      <c r="C41" s="488" t="s">
        <v>286</v>
      </c>
      <c r="D41" s="489"/>
      <c r="E41" s="489"/>
      <c r="F41" s="490"/>
      <c r="G41" s="133" t="s">
        <v>76</v>
      </c>
      <c r="H41" s="102">
        <v>1.22</v>
      </c>
      <c r="I41" s="101">
        <v>5</v>
      </c>
      <c r="J41" s="100">
        <v>3791</v>
      </c>
      <c r="K41" s="100">
        <v>3756</v>
      </c>
      <c r="L41" s="46">
        <v>0</v>
      </c>
      <c r="M41" s="40">
        <f t="shared" si="2"/>
        <v>4.59</v>
      </c>
      <c r="N41" s="88">
        <f t="shared" si="3"/>
        <v>23</v>
      </c>
    </row>
    <row r="42" spans="2:14" s="96" customFormat="1" ht="225" customHeight="1" thickBot="1" x14ac:dyDescent="1.3">
      <c r="B42" s="67">
        <v>36</v>
      </c>
      <c r="C42" s="488" t="s">
        <v>486</v>
      </c>
      <c r="D42" s="489"/>
      <c r="E42" s="489"/>
      <c r="F42" s="490"/>
      <c r="G42" s="133" t="s">
        <v>76</v>
      </c>
      <c r="H42" s="102">
        <v>1.22</v>
      </c>
      <c r="I42" s="106">
        <v>1</v>
      </c>
      <c r="J42" s="100">
        <v>3758</v>
      </c>
      <c r="K42" s="100">
        <v>3715</v>
      </c>
      <c r="L42" s="46">
        <v>0</v>
      </c>
      <c r="M42" s="40">
        <f t="shared" si="2"/>
        <v>4.54</v>
      </c>
      <c r="N42" s="88">
        <f t="shared" si="3"/>
        <v>4.5</v>
      </c>
    </row>
    <row r="43" spans="2:14" s="96" customFormat="1" ht="225" customHeight="1" thickBot="1" x14ac:dyDescent="1.3">
      <c r="B43" s="42">
        <v>37</v>
      </c>
      <c r="C43" s="488" t="s">
        <v>599</v>
      </c>
      <c r="D43" s="489"/>
      <c r="E43" s="489"/>
      <c r="F43" s="490"/>
      <c r="G43" s="133" t="s">
        <v>76</v>
      </c>
      <c r="H43" s="102">
        <v>1.22</v>
      </c>
      <c r="I43" s="101">
        <v>2</v>
      </c>
      <c r="J43" s="100">
        <v>3758</v>
      </c>
      <c r="K43" s="100">
        <v>3715</v>
      </c>
      <c r="L43" s="46">
        <v>0</v>
      </c>
      <c r="M43" s="40">
        <f t="shared" si="2"/>
        <v>4.54</v>
      </c>
      <c r="N43" s="88">
        <f t="shared" si="3"/>
        <v>9.1</v>
      </c>
    </row>
    <row r="44" spans="2:14" s="96" customFormat="1" ht="225" customHeight="1" thickBot="1" x14ac:dyDescent="1.3">
      <c r="B44" s="67">
        <v>38</v>
      </c>
      <c r="C44" s="488" t="s">
        <v>446</v>
      </c>
      <c r="D44" s="489"/>
      <c r="E44" s="489"/>
      <c r="F44" s="490"/>
      <c r="G44" s="133" t="s">
        <v>76</v>
      </c>
      <c r="H44" s="102">
        <v>1.22</v>
      </c>
      <c r="I44" s="101">
        <v>2</v>
      </c>
      <c r="J44" s="100">
        <v>5486</v>
      </c>
      <c r="K44" s="100">
        <v>5486</v>
      </c>
      <c r="L44" s="46">
        <v>0</v>
      </c>
      <c r="M44" s="40">
        <f t="shared" si="2"/>
        <v>6.7</v>
      </c>
      <c r="N44" s="88">
        <f t="shared" si="3"/>
        <v>13.4</v>
      </c>
    </row>
    <row r="45" spans="2:14" s="96" customFormat="1" ht="225" customHeight="1" thickBot="1" x14ac:dyDescent="1.3">
      <c r="B45" s="42">
        <v>39</v>
      </c>
      <c r="C45" s="488" t="s">
        <v>462</v>
      </c>
      <c r="D45" s="489"/>
      <c r="E45" s="489"/>
      <c r="F45" s="490"/>
      <c r="G45" s="133" t="s">
        <v>76</v>
      </c>
      <c r="H45" s="102">
        <v>1.22</v>
      </c>
      <c r="I45" s="101">
        <v>1</v>
      </c>
      <c r="J45" s="100">
        <v>3908</v>
      </c>
      <c r="K45" s="100">
        <v>3845</v>
      </c>
      <c r="L45" s="46">
        <v>0</v>
      </c>
      <c r="M45" s="40">
        <f t="shared" si="2"/>
        <v>4.7</v>
      </c>
      <c r="N45" s="88">
        <f t="shared" si="3"/>
        <v>4.7</v>
      </c>
    </row>
    <row r="46" spans="2:14" s="96" customFormat="1" ht="225" customHeight="1" thickBot="1" x14ac:dyDescent="1.3">
      <c r="B46" s="67">
        <v>40</v>
      </c>
      <c r="C46" s="488" t="s">
        <v>598</v>
      </c>
      <c r="D46" s="489"/>
      <c r="E46" s="489"/>
      <c r="F46" s="490"/>
      <c r="G46" s="133" t="s">
        <v>76</v>
      </c>
      <c r="H46" s="102">
        <v>1.22</v>
      </c>
      <c r="I46" s="106">
        <v>2</v>
      </c>
      <c r="J46" s="100">
        <v>5486</v>
      </c>
      <c r="K46" s="100">
        <v>5486</v>
      </c>
      <c r="L46" s="46">
        <v>0</v>
      </c>
      <c r="M46" s="40">
        <f t="shared" si="2"/>
        <v>6.7</v>
      </c>
      <c r="N46" s="88">
        <f t="shared" si="3"/>
        <v>13.4</v>
      </c>
    </row>
    <row r="47" spans="2:14" s="96" customFormat="1" ht="225" customHeight="1" thickBot="1" x14ac:dyDescent="1.3">
      <c r="B47" s="42">
        <v>41</v>
      </c>
      <c r="C47" s="488" t="s">
        <v>597</v>
      </c>
      <c r="D47" s="489"/>
      <c r="E47" s="489"/>
      <c r="F47" s="490"/>
      <c r="G47" s="133" t="s">
        <v>76</v>
      </c>
      <c r="H47" s="102">
        <v>1.22</v>
      </c>
      <c r="I47" s="101">
        <v>1</v>
      </c>
      <c r="J47" s="100">
        <v>3989</v>
      </c>
      <c r="K47" s="100">
        <v>3929</v>
      </c>
      <c r="L47" s="46">
        <v>0</v>
      </c>
      <c r="M47" s="40">
        <f t="shared" si="2"/>
        <v>4.8</v>
      </c>
      <c r="N47" s="88">
        <f t="shared" si="3"/>
        <v>4.8</v>
      </c>
    </row>
    <row r="48" spans="2:14" s="36" customFormat="1" ht="225" customHeight="1" thickBot="1" x14ac:dyDescent="1.1000000000000001">
      <c r="B48" s="67">
        <v>42</v>
      </c>
      <c r="C48" s="555" t="s">
        <v>596</v>
      </c>
      <c r="D48" s="492" t="s">
        <v>191</v>
      </c>
      <c r="E48" s="493"/>
      <c r="F48" s="493"/>
      <c r="G48" s="136" t="s">
        <v>100</v>
      </c>
      <c r="H48" s="45">
        <v>2.19</v>
      </c>
      <c r="I48" s="69">
        <v>0</v>
      </c>
      <c r="J48" s="70">
        <v>6000</v>
      </c>
      <c r="K48" s="70">
        <v>6000</v>
      </c>
      <c r="L48" s="46">
        <v>0</v>
      </c>
      <c r="M48" s="40">
        <f t="shared" si="2"/>
        <v>13.14</v>
      </c>
      <c r="N48" s="88">
        <f t="shared" si="3"/>
        <v>0</v>
      </c>
    </row>
    <row r="49" spans="2:14" s="36" customFormat="1" ht="225" customHeight="1" thickBot="1" x14ac:dyDescent="1.1000000000000001">
      <c r="B49" s="42">
        <v>43</v>
      </c>
      <c r="C49" s="556"/>
      <c r="D49" s="492" t="s">
        <v>555</v>
      </c>
      <c r="E49" s="493"/>
      <c r="F49" s="493"/>
      <c r="G49" s="136" t="s">
        <v>29</v>
      </c>
      <c r="H49" s="45">
        <v>1.284</v>
      </c>
      <c r="I49" s="72">
        <v>0</v>
      </c>
      <c r="J49" s="70">
        <v>1814</v>
      </c>
      <c r="K49" s="70">
        <v>1814</v>
      </c>
      <c r="L49" s="46">
        <v>0</v>
      </c>
      <c r="M49" s="40">
        <f t="shared" si="2"/>
        <v>2.3299999999999996</v>
      </c>
      <c r="N49" s="88">
        <f t="shared" si="3"/>
        <v>0</v>
      </c>
    </row>
    <row r="50" spans="2:14" s="36" customFormat="1" ht="225" customHeight="1" thickBot="1" x14ac:dyDescent="1.1000000000000001">
      <c r="B50" s="67">
        <v>44</v>
      </c>
      <c r="C50" s="556"/>
      <c r="D50" s="492" t="s">
        <v>595</v>
      </c>
      <c r="E50" s="493"/>
      <c r="F50" s="493"/>
      <c r="G50" s="136" t="s">
        <v>97</v>
      </c>
      <c r="H50" s="45">
        <v>0.93400000000000005</v>
      </c>
      <c r="I50" s="72">
        <v>1</v>
      </c>
      <c r="J50" s="70">
        <v>1794</v>
      </c>
      <c r="K50" s="70">
        <v>1794</v>
      </c>
      <c r="L50" s="46">
        <v>0</v>
      </c>
      <c r="M50" s="40">
        <f t="shared" si="2"/>
        <v>1.68</v>
      </c>
      <c r="N50" s="88">
        <f t="shared" si="3"/>
        <v>1.7</v>
      </c>
    </row>
    <row r="51" spans="2:14" s="36" customFormat="1" ht="225" customHeight="1" thickBot="1" x14ac:dyDescent="1.1000000000000001">
      <c r="B51" s="42">
        <v>45</v>
      </c>
      <c r="C51" s="556"/>
      <c r="D51" s="492" t="s">
        <v>594</v>
      </c>
      <c r="E51" s="493"/>
      <c r="F51" s="493"/>
      <c r="G51" s="136" t="s">
        <v>97</v>
      </c>
      <c r="H51" s="45">
        <v>0.93400000000000005</v>
      </c>
      <c r="I51" s="72">
        <v>2</v>
      </c>
      <c r="J51" s="70">
        <v>3124</v>
      </c>
      <c r="K51" s="70">
        <v>2987</v>
      </c>
      <c r="L51" s="46">
        <v>0</v>
      </c>
      <c r="M51" s="40">
        <f t="shared" si="2"/>
        <v>2.7899999999999996</v>
      </c>
      <c r="N51" s="88">
        <f t="shared" si="3"/>
        <v>5.6</v>
      </c>
    </row>
    <row r="52" spans="2:14" s="36" customFormat="1" ht="225" customHeight="1" thickBot="1" x14ac:dyDescent="1.1000000000000001">
      <c r="B52" s="67">
        <v>46</v>
      </c>
      <c r="C52" s="555" t="s">
        <v>593</v>
      </c>
      <c r="D52" s="492" t="s">
        <v>191</v>
      </c>
      <c r="E52" s="493"/>
      <c r="F52" s="493"/>
      <c r="G52" s="136" t="s">
        <v>100</v>
      </c>
      <c r="H52" s="45">
        <v>2.19</v>
      </c>
      <c r="I52" s="69">
        <v>0</v>
      </c>
      <c r="J52" s="70">
        <v>6000</v>
      </c>
      <c r="K52" s="70">
        <v>6000</v>
      </c>
      <c r="L52" s="46">
        <v>0</v>
      </c>
      <c r="M52" s="40">
        <f t="shared" si="2"/>
        <v>13.14</v>
      </c>
      <c r="N52" s="88">
        <f t="shared" si="3"/>
        <v>0</v>
      </c>
    </row>
    <row r="53" spans="2:14" s="36" customFormat="1" ht="225" customHeight="1" thickBot="1" x14ac:dyDescent="1.1000000000000001">
      <c r="B53" s="42">
        <v>47</v>
      </c>
      <c r="C53" s="556"/>
      <c r="D53" s="492" t="s">
        <v>592</v>
      </c>
      <c r="E53" s="493"/>
      <c r="F53" s="493"/>
      <c r="G53" s="136" t="s">
        <v>29</v>
      </c>
      <c r="H53" s="45">
        <v>1.284</v>
      </c>
      <c r="I53" s="72">
        <v>0</v>
      </c>
      <c r="J53" s="70">
        <v>1814</v>
      </c>
      <c r="K53" s="70">
        <v>1814</v>
      </c>
      <c r="L53" s="46">
        <v>0</v>
      </c>
      <c r="M53" s="40">
        <f t="shared" si="2"/>
        <v>2.3299999999999996</v>
      </c>
      <c r="N53" s="88">
        <f t="shared" si="3"/>
        <v>0</v>
      </c>
    </row>
    <row r="54" spans="2:14" s="36" customFormat="1" ht="225" customHeight="1" thickBot="1" x14ac:dyDescent="1.1000000000000001">
      <c r="B54" s="67">
        <v>48</v>
      </c>
      <c r="C54" s="556"/>
      <c r="D54" s="492" t="s">
        <v>591</v>
      </c>
      <c r="E54" s="493"/>
      <c r="F54" s="493"/>
      <c r="G54" s="136" t="s">
        <v>97</v>
      </c>
      <c r="H54" s="45">
        <v>0.93400000000000005</v>
      </c>
      <c r="I54" s="72">
        <v>1</v>
      </c>
      <c r="J54" s="70">
        <v>1794</v>
      </c>
      <c r="K54" s="70">
        <v>1794</v>
      </c>
      <c r="L54" s="46">
        <v>0</v>
      </c>
      <c r="M54" s="40">
        <f t="shared" si="2"/>
        <v>1.68</v>
      </c>
      <c r="N54" s="88">
        <f t="shared" si="3"/>
        <v>1.7</v>
      </c>
    </row>
    <row r="55" spans="2:14" s="36" customFormat="1" ht="225" customHeight="1" thickBot="1" x14ac:dyDescent="1.1000000000000001">
      <c r="B55" s="42">
        <v>49</v>
      </c>
      <c r="C55" s="556"/>
      <c r="D55" s="492" t="s">
        <v>590</v>
      </c>
      <c r="E55" s="493"/>
      <c r="F55" s="493"/>
      <c r="G55" s="136" t="s">
        <v>97</v>
      </c>
      <c r="H55" s="45">
        <v>0.93400000000000005</v>
      </c>
      <c r="I55" s="72">
        <v>2</v>
      </c>
      <c r="J55" s="70">
        <v>3124</v>
      </c>
      <c r="K55" s="70">
        <v>2987</v>
      </c>
      <c r="L55" s="46">
        <v>0</v>
      </c>
      <c r="M55" s="40">
        <f t="shared" si="2"/>
        <v>2.7899999999999996</v>
      </c>
      <c r="N55" s="88">
        <f t="shared" si="3"/>
        <v>5.6</v>
      </c>
    </row>
    <row r="56" spans="2:14" s="96" customFormat="1" ht="225" customHeight="1" thickBot="1" x14ac:dyDescent="1.3">
      <c r="B56" s="67">
        <v>50</v>
      </c>
      <c r="C56" s="488" t="s">
        <v>488</v>
      </c>
      <c r="D56" s="489"/>
      <c r="E56" s="489"/>
      <c r="F56" s="490"/>
      <c r="G56" s="133" t="s">
        <v>76</v>
      </c>
      <c r="H56" s="102">
        <v>1.22</v>
      </c>
      <c r="I56" s="101">
        <v>1</v>
      </c>
      <c r="J56" s="100">
        <v>3791</v>
      </c>
      <c r="K56" s="100">
        <f>3791-66</f>
        <v>3725</v>
      </c>
      <c r="L56" s="46">
        <v>0</v>
      </c>
      <c r="M56" s="40">
        <f t="shared" si="2"/>
        <v>4.55</v>
      </c>
      <c r="N56" s="88">
        <f t="shared" si="3"/>
        <v>4.5999999999999996</v>
      </c>
    </row>
    <row r="57" spans="2:14" s="96" customFormat="1" ht="225" customHeight="1" thickBot="1" x14ac:dyDescent="1.3">
      <c r="B57" s="42">
        <v>51</v>
      </c>
      <c r="C57" s="488" t="s">
        <v>589</v>
      </c>
      <c r="D57" s="489"/>
      <c r="E57" s="489"/>
      <c r="F57" s="490"/>
      <c r="G57" s="133" t="s">
        <v>76</v>
      </c>
      <c r="H57" s="102">
        <v>1.22</v>
      </c>
      <c r="I57" s="106">
        <v>1</v>
      </c>
      <c r="J57" s="100">
        <v>3343</v>
      </c>
      <c r="K57" s="100">
        <v>3247</v>
      </c>
      <c r="L57" s="46">
        <v>0</v>
      </c>
      <c r="M57" s="40">
        <f t="shared" si="2"/>
        <v>3.9699999999999998</v>
      </c>
      <c r="N57" s="88">
        <f t="shared" si="3"/>
        <v>4</v>
      </c>
    </row>
    <row r="58" spans="2:14" s="96" customFormat="1" ht="225" customHeight="1" thickBot="1" x14ac:dyDescent="1.3">
      <c r="B58" s="67">
        <v>52</v>
      </c>
      <c r="C58" s="488" t="s">
        <v>588</v>
      </c>
      <c r="D58" s="489"/>
      <c r="E58" s="489"/>
      <c r="F58" s="490"/>
      <c r="G58" s="133" t="s">
        <v>454</v>
      </c>
      <c r="H58" s="102">
        <v>1.38</v>
      </c>
      <c r="I58" s="101">
        <v>0</v>
      </c>
      <c r="J58" s="100">
        <v>750</v>
      </c>
      <c r="K58" s="100">
        <v>739</v>
      </c>
      <c r="L58" s="46">
        <v>0</v>
      </c>
      <c r="M58" s="40">
        <f t="shared" si="2"/>
        <v>1.02</v>
      </c>
      <c r="N58" s="88">
        <f t="shared" si="3"/>
        <v>0</v>
      </c>
    </row>
    <row r="59" spans="2:14" s="96" customFormat="1" ht="225" customHeight="1" thickBot="1" x14ac:dyDescent="1.3">
      <c r="B59" s="42">
        <v>53</v>
      </c>
      <c r="C59" s="488" t="s">
        <v>587</v>
      </c>
      <c r="D59" s="489"/>
      <c r="E59" s="489"/>
      <c r="F59" s="490"/>
      <c r="G59" s="133" t="s">
        <v>586</v>
      </c>
      <c r="H59" s="102">
        <f>4*0.2-0.02+2*0.22</f>
        <v>1.22</v>
      </c>
      <c r="I59" s="106">
        <v>0</v>
      </c>
      <c r="J59" s="100">
        <v>1285</v>
      </c>
      <c r="K59" s="100">
        <v>1285</v>
      </c>
      <c r="L59" s="46">
        <v>0</v>
      </c>
      <c r="M59" s="40">
        <f t="shared" si="2"/>
        <v>1.57</v>
      </c>
      <c r="N59" s="88">
        <f t="shared" si="3"/>
        <v>0</v>
      </c>
    </row>
    <row r="60" spans="2:14" s="96" customFormat="1" ht="225" customHeight="1" thickBot="1" x14ac:dyDescent="1.3">
      <c r="B60" s="67">
        <v>54</v>
      </c>
      <c r="C60" s="488" t="s">
        <v>585</v>
      </c>
      <c r="D60" s="489"/>
      <c r="E60" s="489"/>
      <c r="F60" s="490"/>
      <c r="G60" s="133" t="s">
        <v>454</v>
      </c>
      <c r="H60" s="102">
        <v>1.38</v>
      </c>
      <c r="I60" s="101">
        <v>0</v>
      </c>
      <c r="J60" s="100">
        <v>1483</v>
      </c>
      <c r="K60" s="100">
        <v>1460</v>
      </c>
      <c r="L60" s="46">
        <v>0</v>
      </c>
      <c r="M60" s="40">
        <f t="shared" si="2"/>
        <v>2.0199999999999996</v>
      </c>
      <c r="N60" s="88">
        <f t="shared" si="3"/>
        <v>0</v>
      </c>
    </row>
    <row r="61" spans="2:14" s="36" customFormat="1" ht="225" customHeight="1" thickBot="1" x14ac:dyDescent="1.1000000000000001">
      <c r="B61" s="42">
        <v>55</v>
      </c>
      <c r="C61" s="564" t="s">
        <v>584</v>
      </c>
      <c r="D61" s="561" t="s">
        <v>127</v>
      </c>
      <c r="E61" s="561"/>
      <c r="F61" s="561"/>
      <c r="G61" s="136" t="s">
        <v>27</v>
      </c>
      <c r="H61" s="136">
        <v>1.8280000000000001</v>
      </c>
      <c r="I61" s="38">
        <v>0</v>
      </c>
      <c r="J61" s="134">
        <v>6000</v>
      </c>
      <c r="K61" s="134">
        <v>6000</v>
      </c>
      <c r="L61" s="46">
        <v>0</v>
      </c>
      <c r="M61" s="40">
        <f t="shared" si="2"/>
        <v>10.97</v>
      </c>
      <c r="N61" s="88">
        <f t="shared" si="3"/>
        <v>0</v>
      </c>
    </row>
    <row r="62" spans="2:14" s="36" customFormat="1" ht="225" customHeight="1" thickBot="1" x14ac:dyDescent="1.1000000000000001">
      <c r="B62" s="67">
        <v>56</v>
      </c>
      <c r="C62" s="564"/>
      <c r="D62" s="561" t="s">
        <v>575</v>
      </c>
      <c r="E62" s="561"/>
      <c r="F62" s="561"/>
      <c r="G62" s="136" t="s">
        <v>35</v>
      </c>
      <c r="H62" s="136">
        <v>0.94399999999999995</v>
      </c>
      <c r="I62" s="136">
        <v>2</v>
      </c>
      <c r="J62" s="134">
        <v>2402</v>
      </c>
      <c r="K62" s="134">
        <v>2251</v>
      </c>
      <c r="L62" s="46">
        <v>0</v>
      </c>
      <c r="M62" s="40">
        <f t="shared" si="2"/>
        <v>2.13</v>
      </c>
      <c r="N62" s="88">
        <f t="shared" si="3"/>
        <v>4.3</v>
      </c>
    </row>
    <row r="63" spans="2:14" s="36" customFormat="1" ht="225" customHeight="1" thickBot="1" x14ac:dyDescent="1.1000000000000001">
      <c r="B63" s="42">
        <v>57</v>
      </c>
      <c r="C63" s="564"/>
      <c r="D63" s="561" t="s">
        <v>574</v>
      </c>
      <c r="E63" s="561"/>
      <c r="F63" s="561"/>
      <c r="G63" s="136" t="s">
        <v>35</v>
      </c>
      <c r="H63" s="136">
        <v>0.94399999999999995</v>
      </c>
      <c r="I63" s="136">
        <v>3</v>
      </c>
      <c r="J63" s="134">
        <v>1510</v>
      </c>
      <c r="K63" s="134">
        <v>1510</v>
      </c>
      <c r="L63" s="46">
        <v>0</v>
      </c>
      <c r="M63" s="40">
        <f t="shared" si="2"/>
        <v>1.43</v>
      </c>
      <c r="N63" s="88">
        <f t="shared" si="3"/>
        <v>4.3</v>
      </c>
    </row>
    <row r="64" spans="2:14" s="36" customFormat="1" ht="225" customHeight="1" thickBot="1" x14ac:dyDescent="1.1000000000000001">
      <c r="B64" s="67">
        <v>58</v>
      </c>
      <c r="C64" s="564" t="s">
        <v>583</v>
      </c>
      <c r="D64" s="561" t="s">
        <v>127</v>
      </c>
      <c r="E64" s="561"/>
      <c r="F64" s="561"/>
      <c r="G64" s="136" t="s">
        <v>27</v>
      </c>
      <c r="H64" s="136">
        <v>1.8280000000000001</v>
      </c>
      <c r="I64" s="38">
        <v>0</v>
      </c>
      <c r="J64" s="134">
        <v>6000</v>
      </c>
      <c r="K64" s="134">
        <v>6000</v>
      </c>
      <c r="L64" s="46">
        <v>0</v>
      </c>
      <c r="M64" s="40">
        <f t="shared" si="2"/>
        <v>10.97</v>
      </c>
      <c r="N64" s="88">
        <f t="shared" si="3"/>
        <v>0</v>
      </c>
    </row>
    <row r="65" spans="2:14" s="36" customFormat="1" ht="225" customHeight="1" thickBot="1" x14ac:dyDescent="1.1000000000000001">
      <c r="B65" s="42">
        <v>59</v>
      </c>
      <c r="C65" s="564"/>
      <c r="D65" s="561" t="s">
        <v>575</v>
      </c>
      <c r="E65" s="561"/>
      <c r="F65" s="561"/>
      <c r="G65" s="136" t="s">
        <v>35</v>
      </c>
      <c r="H65" s="136">
        <v>0.94399999999999995</v>
      </c>
      <c r="I65" s="136">
        <v>2</v>
      </c>
      <c r="J65" s="134">
        <v>2402</v>
      </c>
      <c r="K65" s="134">
        <v>2251</v>
      </c>
      <c r="L65" s="46">
        <v>0</v>
      </c>
      <c r="M65" s="40">
        <f t="shared" si="2"/>
        <v>2.13</v>
      </c>
      <c r="N65" s="88">
        <f t="shared" si="3"/>
        <v>4.3</v>
      </c>
    </row>
    <row r="66" spans="2:14" s="36" customFormat="1" ht="225" customHeight="1" thickBot="1" x14ac:dyDescent="1.1000000000000001">
      <c r="B66" s="67">
        <v>60</v>
      </c>
      <c r="C66" s="564"/>
      <c r="D66" s="561" t="s">
        <v>574</v>
      </c>
      <c r="E66" s="561"/>
      <c r="F66" s="561"/>
      <c r="G66" s="136" t="s">
        <v>35</v>
      </c>
      <c r="H66" s="136">
        <v>0.94399999999999995</v>
      </c>
      <c r="I66" s="136">
        <v>2</v>
      </c>
      <c r="J66" s="134">
        <v>1510</v>
      </c>
      <c r="K66" s="134">
        <v>1510</v>
      </c>
      <c r="L66" s="46">
        <v>0</v>
      </c>
      <c r="M66" s="40">
        <f t="shared" si="2"/>
        <v>1.43</v>
      </c>
      <c r="N66" s="88">
        <f t="shared" si="3"/>
        <v>2.9</v>
      </c>
    </row>
    <row r="67" spans="2:14" s="36" customFormat="1" ht="225" customHeight="1" thickBot="1" x14ac:dyDescent="1.1000000000000001">
      <c r="B67" s="42">
        <v>61</v>
      </c>
      <c r="C67" s="564"/>
      <c r="D67" s="561" t="s">
        <v>577</v>
      </c>
      <c r="E67" s="561"/>
      <c r="F67" s="561"/>
      <c r="G67" s="136" t="s">
        <v>29</v>
      </c>
      <c r="H67" s="136">
        <v>1.284</v>
      </c>
      <c r="I67" s="136">
        <v>0</v>
      </c>
      <c r="J67" s="134">
        <v>1510</v>
      </c>
      <c r="K67" s="134">
        <v>1510</v>
      </c>
      <c r="L67" s="46">
        <v>0</v>
      </c>
      <c r="M67" s="40">
        <f t="shared" si="2"/>
        <v>1.94</v>
      </c>
      <c r="N67" s="88">
        <f t="shared" si="3"/>
        <v>0</v>
      </c>
    </row>
    <row r="68" spans="2:14" s="36" customFormat="1" ht="225" customHeight="1" thickBot="1" x14ac:dyDescent="1.1000000000000001">
      <c r="B68" s="67">
        <v>62</v>
      </c>
      <c r="C68" s="564" t="s">
        <v>582</v>
      </c>
      <c r="D68" s="561" t="s">
        <v>127</v>
      </c>
      <c r="E68" s="561"/>
      <c r="F68" s="561"/>
      <c r="G68" s="136" t="s">
        <v>27</v>
      </c>
      <c r="H68" s="136">
        <v>1.8280000000000001</v>
      </c>
      <c r="I68" s="38">
        <v>0</v>
      </c>
      <c r="J68" s="134">
        <v>6000</v>
      </c>
      <c r="K68" s="134">
        <v>6000</v>
      </c>
      <c r="L68" s="46">
        <v>0</v>
      </c>
      <c r="M68" s="40">
        <f t="shared" si="2"/>
        <v>10.97</v>
      </c>
      <c r="N68" s="88">
        <f t="shared" si="3"/>
        <v>0</v>
      </c>
    </row>
    <row r="69" spans="2:14" s="36" customFormat="1" ht="225" customHeight="1" thickBot="1" x14ac:dyDescent="1.1000000000000001">
      <c r="B69" s="42">
        <v>63</v>
      </c>
      <c r="C69" s="564"/>
      <c r="D69" s="561" t="s">
        <v>575</v>
      </c>
      <c r="E69" s="561"/>
      <c r="F69" s="561"/>
      <c r="G69" s="136" t="s">
        <v>35</v>
      </c>
      <c r="H69" s="136">
        <v>0.94399999999999995</v>
      </c>
      <c r="I69" s="136">
        <v>2</v>
      </c>
      <c r="J69" s="134">
        <v>2402</v>
      </c>
      <c r="K69" s="134">
        <v>2251</v>
      </c>
      <c r="L69" s="46">
        <v>0</v>
      </c>
      <c r="M69" s="40">
        <f t="shared" si="2"/>
        <v>2.13</v>
      </c>
      <c r="N69" s="88">
        <f t="shared" si="3"/>
        <v>4.3</v>
      </c>
    </row>
    <row r="70" spans="2:14" s="36" customFormat="1" ht="225" customHeight="1" thickBot="1" x14ac:dyDescent="1.1000000000000001">
      <c r="B70" s="67">
        <v>64</v>
      </c>
      <c r="C70" s="564"/>
      <c r="D70" s="561" t="s">
        <v>574</v>
      </c>
      <c r="E70" s="561"/>
      <c r="F70" s="561"/>
      <c r="G70" s="136" t="s">
        <v>35</v>
      </c>
      <c r="H70" s="136">
        <v>0.94399999999999995</v>
      </c>
      <c r="I70" s="136">
        <v>2</v>
      </c>
      <c r="J70" s="134">
        <v>1510</v>
      </c>
      <c r="K70" s="134">
        <v>1510</v>
      </c>
      <c r="L70" s="46">
        <v>0</v>
      </c>
      <c r="M70" s="40">
        <f t="shared" si="2"/>
        <v>1.43</v>
      </c>
      <c r="N70" s="88">
        <f t="shared" si="3"/>
        <v>2.9</v>
      </c>
    </row>
    <row r="71" spans="2:14" s="36" customFormat="1" ht="225" customHeight="1" thickBot="1" x14ac:dyDescent="1.1000000000000001">
      <c r="B71" s="42">
        <v>65</v>
      </c>
      <c r="C71" s="564"/>
      <c r="D71" s="561" t="s">
        <v>577</v>
      </c>
      <c r="E71" s="561"/>
      <c r="F71" s="561"/>
      <c r="G71" s="136" t="s">
        <v>29</v>
      </c>
      <c r="H71" s="136">
        <v>1.284</v>
      </c>
      <c r="I71" s="136">
        <v>0</v>
      </c>
      <c r="J71" s="134">
        <v>1510</v>
      </c>
      <c r="K71" s="134">
        <v>1510</v>
      </c>
      <c r="L71" s="46">
        <v>0</v>
      </c>
      <c r="M71" s="40">
        <f t="shared" si="2"/>
        <v>1.94</v>
      </c>
      <c r="N71" s="88">
        <f t="shared" ref="N71:N102" si="4">ROUND(M71*I71-I71*L71,1)</f>
        <v>0</v>
      </c>
    </row>
    <row r="72" spans="2:14" s="36" customFormat="1" ht="225" customHeight="1" thickBot="1" x14ac:dyDescent="1.1000000000000001">
      <c r="B72" s="67">
        <v>66</v>
      </c>
      <c r="C72" s="564" t="s">
        <v>581</v>
      </c>
      <c r="D72" s="561" t="s">
        <v>127</v>
      </c>
      <c r="E72" s="561"/>
      <c r="F72" s="561"/>
      <c r="G72" s="136" t="s">
        <v>27</v>
      </c>
      <c r="H72" s="136">
        <v>1.8280000000000001</v>
      </c>
      <c r="I72" s="38">
        <v>0</v>
      </c>
      <c r="J72" s="134">
        <v>5144</v>
      </c>
      <c r="K72" s="134">
        <v>5144</v>
      </c>
      <c r="L72" s="46">
        <v>0</v>
      </c>
      <c r="M72" s="40">
        <f t="shared" si="2"/>
        <v>9.41</v>
      </c>
      <c r="N72" s="88">
        <f t="shared" si="4"/>
        <v>0</v>
      </c>
    </row>
    <row r="73" spans="2:14" s="36" customFormat="1" ht="225" customHeight="1" thickBot="1" x14ac:dyDescent="1.1000000000000001">
      <c r="B73" s="42">
        <v>67</v>
      </c>
      <c r="C73" s="564"/>
      <c r="D73" s="561" t="s">
        <v>580</v>
      </c>
      <c r="E73" s="561"/>
      <c r="F73" s="561"/>
      <c r="G73" s="136" t="s">
        <v>35</v>
      </c>
      <c r="H73" s="136">
        <v>0.94399999999999995</v>
      </c>
      <c r="I73" s="136">
        <v>2</v>
      </c>
      <c r="J73" s="134">
        <v>2055</v>
      </c>
      <c r="K73" s="134">
        <v>1975</v>
      </c>
      <c r="L73" s="46">
        <v>0</v>
      </c>
      <c r="M73" s="40">
        <f t="shared" si="2"/>
        <v>1.87</v>
      </c>
      <c r="N73" s="88">
        <f t="shared" si="4"/>
        <v>3.7</v>
      </c>
    </row>
    <row r="74" spans="2:14" s="36" customFormat="1" ht="225" customHeight="1" thickBot="1" x14ac:dyDescent="1.1000000000000001">
      <c r="B74" s="67">
        <v>68</v>
      </c>
      <c r="C74" s="564"/>
      <c r="D74" s="561" t="s">
        <v>574</v>
      </c>
      <c r="E74" s="561"/>
      <c r="F74" s="561"/>
      <c r="G74" s="136" t="s">
        <v>35</v>
      </c>
      <c r="H74" s="136">
        <v>0.94399999999999995</v>
      </c>
      <c r="I74" s="136">
        <v>2</v>
      </c>
      <c r="J74" s="134">
        <v>1510</v>
      </c>
      <c r="K74" s="134">
        <v>1510</v>
      </c>
      <c r="L74" s="46">
        <v>0</v>
      </c>
      <c r="M74" s="40">
        <f t="shared" si="2"/>
        <v>1.43</v>
      </c>
      <c r="N74" s="88">
        <f t="shared" si="4"/>
        <v>2.9</v>
      </c>
    </row>
    <row r="75" spans="2:14" s="36" customFormat="1" ht="225" customHeight="1" thickBot="1" x14ac:dyDescent="1.1000000000000001">
      <c r="B75" s="42">
        <v>69</v>
      </c>
      <c r="C75" s="564"/>
      <c r="D75" s="561" t="s">
        <v>577</v>
      </c>
      <c r="E75" s="561"/>
      <c r="F75" s="561"/>
      <c r="G75" s="136" t="s">
        <v>29</v>
      </c>
      <c r="H75" s="136">
        <v>1.284</v>
      </c>
      <c r="I75" s="136">
        <v>0</v>
      </c>
      <c r="J75" s="134">
        <v>1510</v>
      </c>
      <c r="K75" s="134">
        <v>1510</v>
      </c>
      <c r="L75" s="46">
        <v>0</v>
      </c>
      <c r="M75" s="40">
        <f t="shared" si="2"/>
        <v>1.94</v>
      </c>
      <c r="N75" s="88">
        <f t="shared" si="4"/>
        <v>0</v>
      </c>
    </row>
    <row r="76" spans="2:14" s="36" customFormat="1" ht="225" customHeight="1" thickBot="1" x14ac:dyDescent="1.1000000000000001">
      <c r="B76" s="67">
        <v>70</v>
      </c>
      <c r="C76" s="492" t="s">
        <v>516</v>
      </c>
      <c r="D76" s="493"/>
      <c r="E76" s="493"/>
      <c r="F76" s="494"/>
      <c r="G76" s="136" t="s">
        <v>321</v>
      </c>
      <c r="H76" s="45">
        <v>0.38119999999999998</v>
      </c>
      <c r="I76" s="72">
        <v>7</v>
      </c>
      <c r="J76" s="131" t="s">
        <v>514</v>
      </c>
      <c r="K76" s="131" t="s">
        <v>514</v>
      </c>
      <c r="L76" s="46">
        <v>0</v>
      </c>
      <c r="M76" s="40">
        <f>H76</f>
        <v>0.38119999999999998</v>
      </c>
      <c r="N76" s="88">
        <f t="shared" si="4"/>
        <v>2.7</v>
      </c>
    </row>
    <row r="77" spans="2:14" s="36" customFormat="1" ht="225" customHeight="1" thickBot="1" x14ac:dyDescent="1.1000000000000001">
      <c r="B77" s="42">
        <v>71</v>
      </c>
      <c r="C77" s="564" t="s">
        <v>579</v>
      </c>
      <c r="D77" s="561" t="s">
        <v>127</v>
      </c>
      <c r="E77" s="561"/>
      <c r="F77" s="561"/>
      <c r="G77" s="136" t="s">
        <v>27</v>
      </c>
      <c r="H77" s="136">
        <v>1.8280000000000001</v>
      </c>
      <c r="I77" s="38">
        <v>0</v>
      </c>
      <c r="J77" s="134">
        <v>5600</v>
      </c>
      <c r="K77" s="134">
        <v>5600</v>
      </c>
      <c r="L77" s="46">
        <v>0</v>
      </c>
      <c r="M77" s="40">
        <f t="shared" ref="M77:M111" si="5">ROUNDUP(H77*K77/1000,2)</f>
        <v>10.24</v>
      </c>
      <c r="N77" s="88">
        <f t="shared" si="4"/>
        <v>0</v>
      </c>
    </row>
    <row r="78" spans="2:14" s="36" customFormat="1" ht="225" customHeight="1" thickBot="1" x14ac:dyDescent="1.1000000000000001">
      <c r="B78" s="67">
        <v>72</v>
      </c>
      <c r="C78" s="564"/>
      <c r="D78" s="561" t="s">
        <v>578</v>
      </c>
      <c r="E78" s="561"/>
      <c r="F78" s="561"/>
      <c r="G78" s="136" t="s">
        <v>35</v>
      </c>
      <c r="H78" s="136">
        <v>0.94399999999999995</v>
      </c>
      <c r="I78" s="136">
        <v>1</v>
      </c>
      <c r="J78" s="134">
        <v>2408</v>
      </c>
      <c r="K78" s="134">
        <v>2245</v>
      </c>
      <c r="L78" s="46">
        <v>0</v>
      </c>
      <c r="M78" s="40">
        <f t="shared" si="5"/>
        <v>2.1199999999999997</v>
      </c>
      <c r="N78" s="88">
        <f t="shared" si="4"/>
        <v>2.1</v>
      </c>
    </row>
    <row r="79" spans="2:14" s="36" customFormat="1" ht="225" customHeight="1" thickBot="1" x14ac:dyDescent="1.1000000000000001">
      <c r="B79" s="42">
        <v>73</v>
      </c>
      <c r="C79" s="564"/>
      <c r="D79" s="561" t="s">
        <v>575</v>
      </c>
      <c r="E79" s="561"/>
      <c r="F79" s="561"/>
      <c r="G79" s="136" t="s">
        <v>35</v>
      </c>
      <c r="H79" s="136">
        <v>0.94399999999999995</v>
      </c>
      <c r="I79" s="136">
        <v>1</v>
      </c>
      <c r="J79" s="134">
        <v>2402</v>
      </c>
      <c r="K79" s="134">
        <v>2251</v>
      </c>
      <c r="L79" s="46">
        <v>0</v>
      </c>
      <c r="M79" s="40">
        <f t="shared" si="5"/>
        <v>2.13</v>
      </c>
      <c r="N79" s="88">
        <f t="shared" si="4"/>
        <v>2.1</v>
      </c>
    </row>
    <row r="80" spans="2:14" s="36" customFormat="1" ht="225" customHeight="1" thickBot="1" x14ac:dyDescent="1.1000000000000001">
      <c r="B80" s="67">
        <v>74</v>
      </c>
      <c r="C80" s="564"/>
      <c r="D80" s="561" t="s">
        <v>574</v>
      </c>
      <c r="E80" s="561"/>
      <c r="F80" s="561"/>
      <c r="G80" s="136" t="s">
        <v>35</v>
      </c>
      <c r="H80" s="136">
        <v>0.94399999999999995</v>
      </c>
      <c r="I80" s="136">
        <v>1</v>
      </c>
      <c r="J80" s="134">
        <v>1510</v>
      </c>
      <c r="K80" s="134">
        <v>1510</v>
      </c>
      <c r="L80" s="46">
        <v>0</v>
      </c>
      <c r="M80" s="40">
        <f t="shared" si="5"/>
        <v>1.43</v>
      </c>
      <c r="N80" s="88">
        <f t="shared" si="4"/>
        <v>1.4</v>
      </c>
    </row>
    <row r="81" spans="2:14" s="36" customFormat="1" ht="225" customHeight="1" thickBot="1" x14ac:dyDescent="1.1000000000000001">
      <c r="B81" s="42">
        <v>75</v>
      </c>
      <c r="C81" s="564"/>
      <c r="D81" s="561" t="s">
        <v>577</v>
      </c>
      <c r="E81" s="561"/>
      <c r="F81" s="561"/>
      <c r="G81" s="136" t="s">
        <v>29</v>
      </c>
      <c r="H81" s="136">
        <v>1.284</v>
      </c>
      <c r="I81" s="136">
        <v>0</v>
      </c>
      <c r="J81" s="134">
        <v>1510</v>
      </c>
      <c r="K81" s="134">
        <v>1510</v>
      </c>
      <c r="L81" s="46">
        <v>0</v>
      </c>
      <c r="M81" s="40">
        <f t="shared" si="5"/>
        <v>1.94</v>
      </c>
      <c r="N81" s="88">
        <f t="shared" si="4"/>
        <v>0</v>
      </c>
    </row>
    <row r="82" spans="2:14" s="36" customFormat="1" ht="225" customHeight="1" thickBot="1" x14ac:dyDescent="1.1000000000000001">
      <c r="B82" s="42">
        <v>71</v>
      </c>
      <c r="C82" s="564" t="s">
        <v>576</v>
      </c>
      <c r="D82" s="561" t="s">
        <v>127</v>
      </c>
      <c r="E82" s="561"/>
      <c r="F82" s="561"/>
      <c r="G82" s="136" t="s">
        <v>27</v>
      </c>
      <c r="H82" s="136">
        <v>1.8280000000000001</v>
      </c>
      <c r="I82" s="38">
        <v>0</v>
      </c>
      <c r="J82" s="134">
        <v>6000</v>
      </c>
      <c r="K82" s="134">
        <v>6000</v>
      </c>
      <c r="L82" s="46">
        <v>0</v>
      </c>
      <c r="M82" s="40">
        <f t="shared" si="5"/>
        <v>10.97</v>
      </c>
      <c r="N82" s="88">
        <f t="shared" si="4"/>
        <v>0</v>
      </c>
    </row>
    <row r="83" spans="2:14" s="36" customFormat="1" ht="225" customHeight="1" thickBot="1" x14ac:dyDescent="1.1000000000000001">
      <c r="B83" s="42">
        <v>73</v>
      </c>
      <c r="C83" s="564"/>
      <c r="D83" s="561" t="s">
        <v>575</v>
      </c>
      <c r="E83" s="561"/>
      <c r="F83" s="561"/>
      <c r="G83" s="136" t="s">
        <v>35</v>
      </c>
      <c r="H83" s="136">
        <v>0.94399999999999995</v>
      </c>
      <c r="I83" s="136">
        <v>2</v>
      </c>
      <c r="J83" s="134">
        <v>2402</v>
      </c>
      <c r="K83" s="134">
        <v>2251</v>
      </c>
      <c r="L83" s="46">
        <v>0</v>
      </c>
      <c r="M83" s="40">
        <f t="shared" si="5"/>
        <v>2.13</v>
      </c>
      <c r="N83" s="88">
        <f t="shared" si="4"/>
        <v>4.3</v>
      </c>
    </row>
    <row r="84" spans="2:14" s="36" customFormat="1" ht="225" customHeight="1" thickBot="1" x14ac:dyDescent="1.1000000000000001">
      <c r="B84" s="67">
        <v>74</v>
      </c>
      <c r="C84" s="564"/>
      <c r="D84" s="561" t="s">
        <v>574</v>
      </c>
      <c r="E84" s="561"/>
      <c r="F84" s="561"/>
      <c r="G84" s="136" t="s">
        <v>35</v>
      </c>
      <c r="H84" s="136">
        <v>0.94399999999999995</v>
      </c>
      <c r="I84" s="136">
        <v>3</v>
      </c>
      <c r="J84" s="134">
        <v>1510</v>
      </c>
      <c r="K84" s="134">
        <v>1510</v>
      </c>
      <c r="L84" s="46">
        <v>0</v>
      </c>
      <c r="M84" s="40">
        <f t="shared" si="5"/>
        <v>1.43</v>
      </c>
      <c r="N84" s="88">
        <f t="shared" si="4"/>
        <v>4.3</v>
      </c>
    </row>
    <row r="85" spans="2:14" s="36" customFormat="1" ht="225" customHeight="1" thickBot="1" x14ac:dyDescent="1.1000000000000001">
      <c r="B85" s="67">
        <v>76</v>
      </c>
      <c r="C85" s="555" t="s">
        <v>573</v>
      </c>
      <c r="D85" s="492" t="s">
        <v>572</v>
      </c>
      <c r="E85" s="493"/>
      <c r="F85" s="493"/>
      <c r="G85" s="136" t="s">
        <v>76</v>
      </c>
      <c r="H85" s="45">
        <v>1.22</v>
      </c>
      <c r="I85" s="69">
        <v>0</v>
      </c>
      <c r="J85" s="70">
        <v>4586</v>
      </c>
      <c r="K85" s="70">
        <v>4586</v>
      </c>
      <c r="L85" s="46">
        <v>0</v>
      </c>
      <c r="M85" s="40">
        <f t="shared" si="5"/>
        <v>5.6</v>
      </c>
      <c r="N85" s="88">
        <f t="shared" si="4"/>
        <v>0</v>
      </c>
    </row>
    <row r="86" spans="2:14" s="36" customFormat="1" ht="225" customHeight="1" thickBot="1" x14ac:dyDescent="1.1000000000000001">
      <c r="B86" s="42">
        <v>77</v>
      </c>
      <c r="C86" s="556"/>
      <c r="D86" s="492" t="s">
        <v>273</v>
      </c>
      <c r="E86" s="493"/>
      <c r="F86" s="493"/>
      <c r="G86" s="136" t="s">
        <v>76</v>
      </c>
      <c r="H86" s="45">
        <v>1.22</v>
      </c>
      <c r="I86" s="72">
        <v>1</v>
      </c>
      <c r="J86" s="70">
        <v>5118</v>
      </c>
      <c r="K86" s="70">
        <v>5118</v>
      </c>
      <c r="L86" s="46">
        <v>0</v>
      </c>
      <c r="M86" s="40">
        <f t="shared" si="5"/>
        <v>6.25</v>
      </c>
      <c r="N86" s="88">
        <f t="shared" si="4"/>
        <v>6.3</v>
      </c>
    </row>
    <row r="87" spans="2:14" s="36" customFormat="1" ht="225" customHeight="1" thickBot="1" x14ac:dyDescent="1.1000000000000001">
      <c r="B87" s="67">
        <v>78</v>
      </c>
      <c r="C87" s="556"/>
      <c r="D87" s="492" t="s">
        <v>571</v>
      </c>
      <c r="E87" s="493"/>
      <c r="F87" s="493"/>
      <c r="G87" s="136" t="s">
        <v>35</v>
      </c>
      <c r="H87" s="45">
        <v>0.94399999999999995</v>
      </c>
      <c r="I87" s="72">
        <v>1</v>
      </c>
      <c r="J87" s="70">
        <v>2330</v>
      </c>
      <c r="K87" s="70">
        <v>2199</v>
      </c>
      <c r="L87" s="46">
        <v>0</v>
      </c>
      <c r="M87" s="40">
        <f t="shared" si="5"/>
        <v>2.0799999999999996</v>
      </c>
      <c r="N87" s="88">
        <f t="shared" si="4"/>
        <v>2.1</v>
      </c>
    </row>
    <row r="88" spans="2:14" s="36" customFormat="1" ht="225" customHeight="1" thickBot="1" x14ac:dyDescent="1.1000000000000001">
      <c r="B88" s="42">
        <v>79</v>
      </c>
      <c r="C88" s="556"/>
      <c r="D88" s="492" t="s">
        <v>570</v>
      </c>
      <c r="E88" s="493"/>
      <c r="F88" s="493"/>
      <c r="G88" s="136" t="s">
        <v>35</v>
      </c>
      <c r="H88" s="45">
        <v>0.94399999999999995</v>
      </c>
      <c r="I88" s="72">
        <v>1</v>
      </c>
      <c r="J88" s="70">
        <v>2212</v>
      </c>
      <c r="K88" s="70">
        <v>2095</v>
      </c>
      <c r="L88" s="46">
        <v>0</v>
      </c>
      <c r="M88" s="40">
        <f t="shared" si="5"/>
        <v>1.98</v>
      </c>
      <c r="N88" s="88">
        <f t="shared" si="4"/>
        <v>2</v>
      </c>
    </row>
    <row r="89" spans="2:14" s="36" customFormat="1" ht="225" customHeight="1" thickBot="1" x14ac:dyDescent="1.1000000000000001">
      <c r="B89" s="67">
        <v>80</v>
      </c>
      <c r="C89" s="559"/>
      <c r="D89" s="492" t="s">
        <v>569</v>
      </c>
      <c r="E89" s="493"/>
      <c r="F89" s="493"/>
      <c r="G89" s="136" t="s">
        <v>35</v>
      </c>
      <c r="H89" s="45">
        <v>0.94399999999999995</v>
      </c>
      <c r="I89" s="72">
        <v>1</v>
      </c>
      <c r="J89" s="70">
        <v>2237</v>
      </c>
      <c r="K89" s="70">
        <v>2117</v>
      </c>
      <c r="L89" s="46">
        <v>0</v>
      </c>
      <c r="M89" s="40">
        <f t="shared" si="5"/>
        <v>2</v>
      </c>
      <c r="N89" s="88">
        <f t="shared" si="4"/>
        <v>2</v>
      </c>
    </row>
    <row r="90" spans="2:14" s="36" customFormat="1" ht="225" customHeight="1" thickBot="1" x14ac:dyDescent="1.1000000000000001">
      <c r="B90" s="42">
        <v>81</v>
      </c>
      <c r="C90" s="555" t="s">
        <v>568</v>
      </c>
      <c r="D90" s="492" t="s">
        <v>567</v>
      </c>
      <c r="E90" s="493"/>
      <c r="F90" s="493"/>
      <c r="G90" s="136" t="s">
        <v>76</v>
      </c>
      <c r="H90" s="45">
        <v>1.22</v>
      </c>
      <c r="I90" s="69">
        <v>1</v>
      </c>
      <c r="J90" s="70">
        <v>5486</v>
      </c>
      <c r="K90" s="70">
        <v>5486</v>
      </c>
      <c r="L90" s="46">
        <v>0</v>
      </c>
      <c r="M90" s="40">
        <f t="shared" si="5"/>
        <v>6.7</v>
      </c>
      <c r="N90" s="88">
        <f t="shared" si="4"/>
        <v>6.7</v>
      </c>
    </row>
    <row r="91" spans="2:14" s="36" customFormat="1" ht="225" customHeight="1" thickBot="1" x14ac:dyDescent="1.1000000000000001">
      <c r="B91" s="67">
        <v>82</v>
      </c>
      <c r="C91" s="556"/>
      <c r="D91" s="492" t="s">
        <v>566</v>
      </c>
      <c r="E91" s="493"/>
      <c r="F91" s="493"/>
      <c r="G91" s="136" t="s">
        <v>76</v>
      </c>
      <c r="H91" s="45">
        <v>1.22</v>
      </c>
      <c r="I91" s="72">
        <v>1</v>
      </c>
      <c r="J91" s="70">
        <v>5486</v>
      </c>
      <c r="K91" s="70">
        <v>5486</v>
      </c>
      <c r="L91" s="46">
        <v>0</v>
      </c>
      <c r="M91" s="40">
        <f t="shared" si="5"/>
        <v>6.7</v>
      </c>
      <c r="N91" s="88">
        <f t="shared" si="4"/>
        <v>6.7</v>
      </c>
    </row>
    <row r="92" spans="2:14" s="36" customFormat="1" ht="225" customHeight="1" thickBot="1" x14ac:dyDescent="1.1000000000000001">
      <c r="B92" s="42">
        <v>83</v>
      </c>
      <c r="C92" s="556"/>
      <c r="D92" s="492" t="s">
        <v>565</v>
      </c>
      <c r="E92" s="493"/>
      <c r="F92" s="493"/>
      <c r="G92" s="136" t="s">
        <v>35</v>
      </c>
      <c r="H92" s="45">
        <v>0.94399999999999995</v>
      </c>
      <c r="I92" s="72">
        <v>1</v>
      </c>
      <c r="J92" s="70">
        <v>2330</v>
      </c>
      <c r="K92" s="70">
        <v>2199</v>
      </c>
      <c r="L92" s="46">
        <v>0</v>
      </c>
      <c r="M92" s="40">
        <f t="shared" si="5"/>
        <v>2.0799999999999996</v>
      </c>
      <c r="N92" s="88">
        <f t="shared" si="4"/>
        <v>2.1</v>
      </c>
    </row>
    <row r="93" spans="2:14" s="36" customFormat="1" ht="225" customHeight="1" thickBot="1" x14ac:dyDescent="1.1000000000000001">
      <c r="B93" s="67">
        <v>84</v>
      </c>
      <c r="C93" s="556"/>
      <c r="D93" s="492" t="s">
        <v>564</v>
      </c>
      <c r="E93" s="493"/>
      <c r="F93" s="493"/>
      <c r="G93" s="136" t="s">
        <v>35</v>
      </c>
      <c r="H93" s="45">
        <v>0.94399999999999995</v>
      </c>
      <c r="I93" s="72">
        <v>1</v>
      </c>
      <c r="J93" s="70">
        <v>2237</v>
      </c>
      <c r="K93" s="70">
        <v>2117</v>
      </c>
      <c r="L93" s="46">
        <v>0</v>
      </c>
      <c r="M93" s="40">
        <f t="shared" si="5"/>
        <v>2</v>
      </c>
      <c r="N93" s="88">
        <f t="shared" si="4"/>
        <v>2</v>
      </c>
    </row>
    <row r="94" spans="2:14" s="36" customFormat="1" ht="225" customHeight="1" thickBot="1" x14ac:dyDescent="1.1000000000000001">
      <c r="B94" s="42">
        <v>85</v>
      </c>
      <c r="C94" s="559"/>
      <c r="D94" s="492" t="s">
        <v>563</v>
      </c>
      <c r="E94" s="493"/>
      <c r="F94" s="493"/>
      <c r="G94" s="136" t="s">
        <v>35</v>
      </c>
      <c r="H94" s="45">
        <v>0.94399999999999995</v>
      </c>
      <c r="I94" s="72">
        <v>1</v>
      </c>
      <c r="J94" s="70">
        <v>2535</v>
      </c>
      <c r="K94" s="70">
        <v>2380</v>
      </c>
      <c r="L94" s="46">
        <v>0</v>
      </c>
      <c r="M94" s="40">
        <f t="shared" si="5"/>
        <v>2.25</v>
      </c>
      <c r="N94" s="88">
        <f t="shared" si="4"/>
        <v>2.2999999999999998</v>
      </c>
    </row>
    <row r="95" spans="2:14" s="36" customFormat="1" ht="225" customHeight="1" thickBot="1" x14ac:dyDescent="1.1000000000000001">
      <c r="B95" s="67">
        <v>86</v>
      </c>
      <c r="C95" s="555" t="s">
        <v>562</v>
      </c>
      <c r="D95" s="492" t="s">
        <v>561</v>
      </c>
      <c r="E95" s="493"/>
      <c r="F95" s="493"/>
      <c r="G95" s="136" t="s">
        <v>76</v>
      </c>
      <c r="H95" s="45">
        <v>1.22</v>
      </c>
      <c r="I95" s="69">
        <v>1</v>
      </c>
      <c r="J95" s="70">
        <v>4586</v>
      </c>
      <c r="K95" s="70">
        <v>4586</v>
      </c>
      <c r="L95" s="46">
        <v>0</v>
      </c>
      <c r="M95" s="40">
        <f t="shared" si="5"/>
        <v>5.6</v>
      </c>
      <c r="N95" s="88">
        <f t="shared" si="4"/>
        <v>5.6</v>
      </c>
    </row>
    <row r="96" spans="2:14" s="36" customFormat="1" ht="225" customHeight="1" thickBot="1" x14ac:dyDescent="1.1000000000000001">
      <c r="B96" s="42">
        <v>87</v>
      </c>
      <c r="C96" s="556"/>
      <c r="D96" s="492" t="s">
        <v>560</v>
      </c>
      <c r="E96" s="493"/>
      <c r="F96" s="493"/>
      <c r="G96" s="136" t="s">
        <v>76</v>
      </c>
      <c r="H96" s="45">
        <v>1.22</v>
      </c>
      <c r="I96" s="72">
        <v>1</v>
      </c>
      <c r="J96" s="70">
        <v>4586</v>
      </c>
      <c r="K96" s="70">
        <v>4586</v>
      </c>
      <c r="L96" s="46">
        <v>0</v>
      </c>
      <c r="M96" s="40">
        <f t="shared" si="5"/>
        <v>5.6</v>
      </c>
      <c r="N96" s="88">
        <f t="shared" si="4"/>
        <v>5.6</v>
      </c>
    </row>
    <row r="97" spans="2:14" s="36" customFormat="1" ht="225" customHeight="1" thickBot="1" x14ac:dyDescent="1.1000000000000001">
      <c r="B97" s="67">
        <v>88</v>
      </c>
      <c r="C97" s="556"/>
      <c r="D97" s="492" t="s">
        <v>559</v>
      </c>
      <c r="E97" s="493"/>
      <c r="F97" s="493"/>
      <c r="G97" s="136" t="s">
        <v>35</v>
      </c>
      <c r="H97" s="45">
        <v>0.94399999999999995</v>
      </c>
      <c r="I97" s="72">
        <v>1</v>
      </c>
      <c r="J97" s="70">
        <v>2330</v>
      </c>
      <c r="K97" s="70">
        <v>2199</v>
      </c>
      <c r="L97" s="46">
        <v>0</v>
      </c>
      <c r="M97" s="40">
        <f t="shared" si="5"/>
        <v>2.0799999999999996</v>
      </c>
      <c r="N97" s="88">
        <f t="shared" si="4"/>
        <v>2.1</v>
      </c>
    </row>
    <row r="98" spans="2:14" s="36" customFormat="1" ht="225" customHeight="1" thickBot="1" x14ac:dyDescent="1.1000000000000001">
      <c r="B98" s="42">
        <v>89</v>
      </c>
      <c r="C98" s="556"/>
      <c r="D98" s="492" t="s">
        <v>558</v>
      </c>
      <c r="E98" s="493"/>
      <c r="F98" s="493"/>
      <c r="G98" s="136" t="s">
        <v>35</v>
      </c>
      <c r="H98" s="45">
        <v>0.94399999999999995</v>
      </c>
      <c r="I98" s="72">
        <v>1</v>
      </c>
      <c r="J98" s="70">
        <v>2212</v>
      </c>
      <c r="K98" s="70">
        <v>2095</v>
      </c>
      <c r="L98" s="46">
        <v>0</v>
      </c>
      <c r="M98" s="40">
        <f t="shared" si="5"/>
        <v>1.98</v>
      </c>
      <c r="N98" s="88">
        <f t="shared" si="4"/>
        <v>2</v>
      </c>
    </row>
    <row r="99" spans="2:14" s="36" customFormat="1" ht="225" customHeight="1" thickBot="1" x14ac:dyDescent="1.1000000000000001">
      <c r="B99" s="67">
        <v>90</v>
      </c>
      <c r="C99" s="559"/>
      <c r="D99" s="492" t="s">
        <v>557</v>
      </c>
      <c r="E99" s="493"/>
      <c r="F99" s="493"/>
      <c r="G99" s="136" t="s">
        <v>35</v>
      </c>
      <c r="H99" s="45">
        <v>0.94399999999999995</v>
      </c>
      <c r="I99" s="72">
        <v>1</v>
      </c>
      <c r="J99" s="70">
        <v>2237</v>
      </c>
      <c r="K99" s="70">
        <v>2117</v>
      </c>
      <c r="L99" s="46">
        <v>0</v>
      </c>
      <c r="M99" s="40">
        <f t="shared" si="5"/>
        <v>2</v>
      </c>
      <c r="N99" s="88">
        <f t="shared" si="4"/>
        <v>2</v>
      </c>
    </row>
    <row r="100" spans="2:14" s="36" customFormat="1" ht="225" customHeight="1" thickBot="1" x14ac:dyDescent="1.1000000000000001">
      <c r="B100" s="42">
        <v>91</v>
      </c>
      <c r="C100" s="555" t="s">
        <v>556</v>
      </c>
      <c r="D100" s="492" t="s">
        <v>191</v>
      </c>
      <c r="E100" s="493"/>
      <c r="F100" s="493"/>
      <c r="G100" s="136" t="s">
        <v>100</v>
      </c>
      <c r="H100" s="45">
        <v>2.19</v>
      </c>
      <c r="I100" s="69">
        <v>0</v>
      </c>
      <c r="J100" s="70">
        <v>6000</v>
      </c>
      <c r="K100" s="70">
        <v>6000</v>
      </c>
      <c r="L100" s="46">
        <v>0</v>
      </c>
      <c r="M100" s="40">
        <f t="shared" si="5"/>
        <v>13.14</v>
      </c>
      <c r="N100" s="88">
        <f t="shared" si="4"/>
        <v>0</v>
      </c>
    </row>
    <row r="101" spans="2:14" s="36" customFormat="1" ht="225" customHeight="1" thickBot="1" x14ac:dyDescent="1.1000000000000001">
      <c r="B101" s="67">
        <v>92</v>
      </c>
      <c r="C101" s="556"/>
      <c r="D101" s="492" t="s">
        <v>555</v>
      </c>
      <c r="E101" s="493"/>
      <c r="F101" s="493"/>
      <c r="G101" s="136" t="s">
        <v>29</v>
      </c>
      <c r="H101" s="45">
        <v>1.284</v>
      </c>
      <c r="I101" s="72">
        <v>0</v>
      </c>
      <c r="J101" s="70">
        <v>1814</v>
      </c>
      <c r="K101" s="70">
        <v>1814</v>
      </c>
      <c r="L101" s="46">
        <v>0</v>
      </c>
      <c r="M101" s="40">
        <f t="shared" si="5"/>
        <v>2.3299999999999996</v>
      </c>
      <c r="N101" s="88">
        <f t="shared" si="4"/>
        <v>0</v>
      </c>
    </row>
    <row r="102" spans="2:14" s="36" customFormat="1" ht="225" customHeight="1" thickBot="1" x14ac:dyDescent="1.1000000000000001">
      <c r="B102" s="42">
        <v>93</v>
      </c>
      <c r="C102" s="556"/>
      <c r="D102" s="492" t="s">
        <v>554</v>
      </c>
      <c r="E102" s="493"/>
      <c r="F102" s="493"/>
      <c r="G102" s="136" t="s">
        <v>97</v>
      </c>
      <c r="H102" s="45">
        <v>0.93400000000000005</v>
      </c>
      <c r="I102" s="72">
        <v>1</v>
      </c>
      <c r="J102" s="70">
        <v>1794</v>
      </c>
      <c r="K102" s="70">
        <v>1794</v>
      </c>
      <c r="L102" s="46">
        <v>0</v>
      </c>
      <c r="M102" s="40">
        <f t="shared" si="5"/>
        <v>1.68</v>
      </c>
      <c r="N102" s="88">
        <f t="shared" si="4"/>
        <v>1.7</v>
      </c>
    </row>
    <row r="103" spans="2:14" s="36" customFormat="1" ht="225" customHeight="1" thickBot="1" x14ac:dyDescent="1.1000000000000001">
      <c r="B103" s="67">
        <v>94</v>
      </c>
      <c r="C103" s="556"/>
      <c r="D103" s="492" t="s">
        <v>553</v>
      </c>
      <c r="E103" s="493"/>
      <c r="F103" s="493"/>
      <c r="G103" s="136" t="s">
        <v>97</v>
      </c>
      <c r="H103" s="45">
        <v>0.93400000000000005</v>
      </c>
      <c r="I103" s="72">
        <v>2</v>
      </c>
      <c r="J103" s="70">
        <v>3124</v>
      </c>
      <c r="K103" s="70">
        <v>2987</v>
      </c>
      <c r="L103" s="46">
        <v>0</v>
      </c>
      <c r="M103" s="40">
        <f t="shared" si="5"/>
        <v>2.7899999999999996</v>
      </c>
      <c r="N103" s="88">
        <f t="shared" ref="N103:N111" si="6">ROUND(M103*I103-I103*L103,1)</f>
        <v>5.6</v>
      </c>
    </row>
    <row r="104" spans="2:14" s="36" customFormat="1" ht="225" customHeight="1" thickBot="1" x14ac:dyDescent="1.1000000000000001">
      <c r="B104" s="42">
        <v>95</v>
      </c>
      <c r="C104" s="555" t="s">
        <v>552</v>
      </c>
      <c r="D104" s="492" t="s">
        <v>191</v>
      </c>
      <c r="E104" s="493"/>
      <c r="F104" s="493"/>
      <c r="G104" s="136" t="s">
        <v>100</v>
      </c>
      <c r="H104" s="45">
        <v>2.19</v>
      </c>
      <c r="I104" s="69">
        <v>0</v>
      </c>
      <c r="J104" s="70">
        <v>6000</v>
      </c>
      <c r="K104" s="70">
        <v>6000</v>
      </c>
      <c r="L104" s="46">
        <v>0</v>
      </c>
      <c r="M104" s="40">
        <f t="shared" si="5"/>
        <v>13.14</v>
      </c>
      <c r="N104" s="88">
        <f t="shared" si="6"/>
        <v>0</v>
      </c>
    </row>
    <row r="105" spans="2:14" s="36" customFormat="1" ht="225" customHeight="1" thickBot="1" x14ac:dyDescent="1.1000000000000001">
      <c r="B105" s="67">
        <v>96</v>
      </c>
      <c r="C105" s="556"/>
      <c r="D105" s="492" t="s">
        <v>551</v>
      </c>
      <c r="E105" s="493"/>
      <c r="F105" s="493"/>
      <c r="G105" s="136" t="s">
        <v>29</v>
      </c>
      <c r="H105" s="45">
        <v>1.284</v>
      </c>
      <c r="I105" s="72">
        <v>0</v>
      </c>
      <c r="J105" s="70">
        <v>1814</v>
      </c>
      <c r="K105" s="70">
        <v>1814</v>
      </c>
      <c r="L105" s="46">
        <v>0</v>
      </c>
      <c r="M105" s="40">
        <f t="shared" si="5"/>
        <v>2.3299999999999996</v>
      </c>
      <c r="N105" s="88">
        <f t="shared" si="6"/>
        <v>0</v>
      </c>
    </row>
    <row r="106" spans="2:14" s="36" customFormat="1" ht="225" customHeight="1" thickBot="1" x14ac:dyDescent="1.1000000000000001">
      <c r="B106" s="42">
        <v>97</v>
      </c>
      <c r="C106" s="556"/>
      <c r="D106" s="492" t="s">
        <v>550</v>
      </c>
      <c r="E106" s="493"/>
      <c r="F106" s="493"/>
      <c r="G106" s="136" t="s">
        <v>97</v>
      </c>
      <c r="H106" s="45">
        <v>0.93400000000000005</v>
      </c>
      <c r="I106" s="72">
        <v>1</v>
      </c>
      <c r="J106" s="70">
        <v>1794</v>
      </c>
      <c r="K106" s="70">
        <v>1794</v>
      </c>
      <c r="L106" s="46">
        <v>0</v>
      </c>
      <c r="M106" s="40">
        <f t="shared" si="5"/>
        <v>1.68</v>
      </c>
      <c r="N106" s="88">
        <f t="shared" si="6"/>
        <v>1.7</v>
      </c>
    </row>
    <row r="107" spans="2:14" s="36" customFormat="1" ht="225" customHeight="1" thickBot="1" x14ac:dyDescent="1.1000000000000001">
      <c r="B107" s="67">
        <v>98</v>
      </c>
      <c r="C107" s="556"/>
      <c r="D107" s="492" t="s">
        <v>549</v>
      </c>
      <c r="E107" s="493"/>
      <c r="F107" s="493"/>
      <c r="G107" s="136" t="s">
        <v>97</v>
      </c>
      <c r="H107" s="45">
        <v>0.93400000000000005</v>
      </c>
      <c r="I107" s="72">
        <v>2</v>
      </c>
      <c r="J107" s="70">
        <v>3124</v>
      </c>
      <c r="K107" s="70">
        <v>2987</v>
      </c>
      <c r="L107" s="46">
        <v>0</v>
      </c>
      <c r="M107" s="40">
        <f t="shared" si="5"/>
        <v>2.7899999999999996</v>
      </c>
      <c r="N107" s="88">
        <f t="shared" si="6"/>
        <v>5.6</v>
      </c>
    </row>
    <row r="108" spans="2:14" s="96" customFormat="1" ht="225" customHeight="1" thickBot="1" x14ac:dyDescent="1.3">
      <c r="B108" s="42">
        <v>99</v>
      </c>
      <c r="C108" s="488" t="s">
        <v>548</v>
      </c>
      <c r="D108" s="489"/>
      <c r="E108" s="489"/>
      <c r="F108" s="490"/>
      <c r="G108" s="133" t="s">
        <v>76</v>
      </c>
      <c r="H108" s="102">
        <v>1.22</v>
      </c>
      <c r="I108" s="101">
        <v>1</v>
      </c>
      <c r="J108" s="100">
        <v>3989</v>
      </c>
      <c r="K108" s="100">
        <v>3929</v>
      </c>
      <c r="L108" s="46">
        <v>0</v>
      </c>
      <c r="M108" s="40">
        <f t="shared" si="5"/>
        <v>4.8</v>
      </c>
      <c r="N108" s="88">
        <f t="shared" si="6"/>
        <v>4.8</v>
      </c>
    </row>
    <row r="109" spans="2:14" s="96" customFormat="1" ht="225" customHeight="1" thickBot="1" x14ac:dyDescent="1.3">
      <c r="B109" s="67">
        <v>100</v>
      </c>
      <c r="C109" s="488" t="s">
        <v>353</v>
      </c>
      <c r="D109" s="489"/>
      <c r="E109" s="489"/>
      <c r="F109" s="490"/>
      <c r="G109" s="133" t="s">
        <v>27</v>
      </c>
      <c r="H109" s="102">
        <v>1.8280000000000001</v>
      </c>
      <c r="I109" s="101">
        <v>0</v>
      </c>
      <c r="J109" s="100">
        <v>3894</v>
      </c>
      <c r="K109" s="100">
        <v>3657</v>
      </c>
      <c r="L109" s="46">
        <v>0</v>
      </c>
      <c r="M109" s="40">
        <f t="shared" si="5"/>
        <v>6.6899999999999995</v>
      </c>
      <c r="N109" s="88">
        <f t="shared" si="6"/>
        <v>0</v>
      </c>
    </row>
    <row r="110" spans="2:14" s="96" customFormat="1" ht="225" customHeight="1" thickBot="1" x14ac:dyDescent="1.3">
      <c r="B110" s="42">
        <v>101</v>
      </c>
      <c r="C110" s="488" t="s">
        <v>547</v>
      </c>
      <c r="D110" s="489"/>
      <c r="E110" s="489"/>
      <c r="F110" s="490"/>
      <c r="G110" s="133" t="s">
        <v>76</v>
      </c>
      <c r="H110" s="102">
        <v>1.22</v>
      </c>
      <c r="I110" s="106">
        <v>1</v>
      </c>
      <c r="J110" s="100">
        <v>3541</v>
      </c>
      <c r="K110" s="100">
        <v>3541</v>
      </c>
      <c r="L110" s="46">
        <v>0</v>
      </c>
      <c r="M110" s="40">
        <f t="shared" si="5"/>
        <v>4.33</v>
      </c>
      <c r="N110" s="88">
        <f t="shared" si="6"/>
        <v>4.3</v>
      </c>
    </row>
    <row r="111" spans="2:14" s="96" customFormat="1" ht="225" customHeight="1" thickBot="1" x14ac:dyDescent="1.3">
      <c r="B111" s="67">
        <v>102</v>
      </c>
      <c r="C111" s="488" t="s">
        <v>546</v>
      </c>
      <c r="D111" s="489"/>
      <c r="E111" s="489"/>
      <c r="F111" s="490"/>
      <c r="G111" s="133" t="s">
        <v>35</v>
      </c>
      <c r="H111" s="102">
        <v>0.94399999999999995</v>
      </c>
      <c r="I111" s="106">
        <v>1</v>
      </c>
      <c r="J111" s="100">
        <v>2468</v>
      </c>
      <c r="K111" s="100">
        <v>2319</v>
      </c>
      <c r="L111" s="46">
        <v>0</v>
      </c>
      <c r="M111" s="40">
        <f t="shared" si="5"/>
        <v>2.19</v>
      </c>
      <c r="N111" s="88">
        <f t="shared" si="6"/>
        <v>2.2000000000000002</v>
      </c>
    </row>
    <row r="112" spans="2:14" s="50" customFormat="1" ht="219.75" customHeight="1" thickBot="1" x14ac:dyDescent="1.1000000000000001">
      <c r="B112" s="458" t="s">
        <v>30</v>
      </c>
      <c r="C112" s="459"/>
      <c r="D112" s="459"/>
      <c r="E112" s="459"/>
      <c r="F112" s="459"/>
      <c r="G112" s="459"/>
      <c r="H112" s="459"/>
      <c r="I112" s="459"/>
      <c r="J112" s="459"/>
      <c r="K112" s="459"/>
      <c r="L112" s="459"/>
      <c r="M112" s="460"/>
      <c r="N112" s="95">
        <f>SUM(N7:N111)</f>
        <v>548.60000000000014</v>
      </c>
    </row>
    <row r="113" spans="2:18" s="50" customFormat="1" ht="232.5" customHeight="1" thickBot="1" x14ac:dyDescent="1.1000000000000001">
      <c r="B113" s="513" t="s">
        <v>53</v>
      </c>
      <c r="C113" s="513"/>
      <c r="D113" s="513"/>
      <c r="E113" s="513"/>
      <c r="F113" s="513"/>
      <c r="G113" s="513"/>
      <c r="H113" s="513"/>
      <c r="I113" s="513"/>
      <c r="J113" s="513"/>
      <c r="K113" s="513"/>
      <c r="L113" s="513"/>
      <c r="M113" s="513"/>
      <c r="N113" s="88">
        <f>N112*2</f>
        <v>1097.2000000000003</v>
      </c>
    </row>
    <row r="114" spans="2:18" s="51" customFormat="1" ht="58.5" customHeight="1" x14ac:dyDescent="1.1000000000000001">
      <c r="B114" s="577"/>
      <c r="C114" s="578"/>
      <c r="D114" s="578"/>
      <c r="E114" s="578"/>
      <c r="F114" s="578"/>
      <c r="G114" s="578"/>
      <c r="H114" s="578"/>
      <c r="I114" s="578"/>
      <c r="J114" s="578"/>
      <c r="K114" s="578"/>
      <c r="L114" s="578"/>
      <c r="M114" s="578"/>
      <c r="N114" s="579"/>
    </row>
    <row r="115" spans="2:18" s="51" customFormat="1" ht="43.5" customHeight="1" thickBot="1" x14ac:dyDescent="1.1499999999999999">
      <c r="B115" s="580"/>
      <c r="C115" s="581"/>
      <c r="D115" s="581"/>
      <c r="E115" s="581"/>
      <c r="F115" s="581"/>
      <c r="G115" s="581"/>
      <c r="H115" s="581"/>
      <c r="I115" s="581"/>
      <c r="J115" s="581"/>
      <c r="K115" s="581"/>
      <c r="L115" s="581"/>
      <c r="M115" s="581"/>
      <c r="N115" s="582"/>
    </row>
    <row r="116" spans="2:18" s="135" customFormat="1" ht="174.95" customHeight="1" x14ac:dyDescent="0.25">
      <c r="B116" s="422" t="s">
        <v>320</v>
      </c>
      <c r="C116" s="422"/>
      <c r="D116" s="422"/>
      <c r="E116" s="422"/>
      <c r="F116" s="422"/>
      <c r="G116" s="422"/>
      <c r="H116" s="422"/>
      <c r="I116" s="422" t="s">
        <v>319</v>
      </c>
      <c r="J116" s="422"/>
      <c r="K116" s="422"/>
      <c r="L116" s="422"/>
      <c r="M116" s="422"/>
      <c r="N116" s="422"/>
    </row>
    <row r="117" spans="2:18" s="51" customFormat="1" ht="409.5" customHeight="1" thickBot="1" x14ac:dyDescent="1.1499999999999999">
      <c r="B117" s="423"/>
      <c r="C117" s="423"/>
      <c r="D117" s="423"/>
      <c r="E117" s="423"/>
      <c r="F117" s="423"/>
      <c r="G117" s="423"/>
      <c r="H117" s="423"/>
      <c r="I117" s="423"/>
      <c r="J117" s="423"/>
      <c r="K117" s="423"/>
      <c r="L117" s="423"/>
      <c r="M117" s="423"/>
      <c r="N117" s="423"/>
    </row>
    <row r="118" spans="2:18" s="58" customFormat="1" ht="174.95" customHeight="1" thickBot="1" x14ac:dyDescent="1.1499999999999999">
      <c r="B118" s="53" t="s">
        <v>45</v>
      </c>
      <c r="C118" s="54"/>
      <c r="D118" s="54"/>
      <c r="E118" s="54"/>
      <c r="F118" s="54"/>
      <c r="G118" s="54"/>
      <c r="H118" s="54"/>
      <c r="I118" s="54"/>
      <c r="J118" s="54"/>
      <c r="K118" s="54"/>
      <c r="L118" s="54"/>
      <c r="M118" s="54"/>
      <c r="N118" s="55"/>
      <c r="O118" s="56"/>
      <c r="P118" s="68"/>
      <c r="Q118" s="35"/>
      <c r="R118" s="35"/>
    </row>
    <row r="119" spans="2:18" s="51" customFormat="1" ht="174.95" customHeight="1" x14ac:dyDescent="1.1000000000000001"/>
  </sheetData>
  <mergeCells count="133">
    <mergeCell ref="C104:C107"/>
    <mergeCell ref="D104:F104"/>
    <mergeCell ref="D105:F105"/>
    <mergeCell ref="D106:F106"/>
    <mergeCell ref="D107:F107"/>
    <mergeCell ref="B116:H117"/>
    <mergeCell ref="I116:N117"/>
    <mergeCell ref="C108:F108"/>
    <mergeCell ref="C109:F109"/>
    <mergeCell ref="C110:F110"/>
    <mergeCell ref="C111:F111"/>
    <mergeCell ref="B112:M112"/>
    <mergeCell ref="B114:N115"/>
    <mergeCell ref="C95:C99"/>
    <mergeCell ref="D95:F95"/>
    <mergeCell ref="D96:F96"/>
    <mergeCell ref="D97:F97"/>
    <mergeCell ref="D98:F98"/>
    <mergeCell ref="D99:F99"/>
    <mergeCell ref="C100:C103"/>
    <mergeCell ref="D100:F100"/>
    <mergeCell ref="D101:F101"/>
    <mergeCell ref="D102:F102"/>
    <mergeCell ref="D103:F103"/>
    <mergeCell ref="C85:C89"/>
    <mergeCell ref="D85:F85"/>
    <mergeCell ref="D86:F86"/>
    <mergeCell ref="D87:F87"/>
    <mergeCell ref="D88:F88"/>
    <mergeCell ref="D89:F89"/>
    <mergeCell ref="C90:C94"/>
    <mergeCell ref="D90:F90"/>
    <mergeCell ref="D91:F91"/>
    <mergeCell ref="D92:F92"/>
    <mergeCell ref="D93:F93"/>
    <mergeCell ref="D94:F94"/>
    <mergeCell ref="C76:F76"/>
    <mergeCell ref="C77:C81"/>
    <mergeCell ref="D77:F77"/>
    <mergeCell ref="D78:F78"/>
    <mergeCell ref="D79:F79"/>
    <mergeCell ref="D80:F80"/>
    <mergeCell ref="D81:F81"/>
    <mergeCell ref="C82:C84"/>
    <mergeCell ref="D82:F82"/>
    <mergeCell ref="D83:F83"/>
    <mergeCell ref="D84:F84"/>
    <mergeCell ref="C68:C71"/>
    <mergeCell ref="D68:F68"/>
    <mergeCell ref="D69:F69"/>
    <mergeCell ref="D70:F70"/>
    <mergeCell ref="D71:F71"/>
    <mergeCell ref="C72:C75"/>
    <mergeCell ref="D72:F72"/>
    <mergeCell ref="D73:F73"/>
    <mergeCell ref="D74:F74"/>
    <mergeCell ref="D75:F75"/>
    <mergeCell ref="C60:F60"/>
    <mergeCell ref="C61:C63"/>
    <mergeCell ref="D61:F61"/>
    <mergeCell ref="D62:F62"/>
    <mergeCell ref="D63:F63"/>
    <mergeCell ref="C64:C67"/>
    <mergeCell ref="D64:F64"/>
    <mergeCell ref="D65:F65"/>
    <mergeCell ref="D66:F66"/>
    <mergeCell ref="D67:F67"/>
    <mergeCell ref="C52:C55"/>
    <mergeCell ref="D52:F52"/>
    <mergeCell ref="D53:F53"/>
    <mergeCell ref="D54:F54"/>
    <mergeCell ref="D55:F55"/>
    <mergeCell ref="C56:F56"/>
    <mergeCell ref="C57:F57"/>
    <mergeCell ref="C58:F58"/>
    <mergeCell ref="C59:F59"/>
    <mergeCell ref="C41:F41"/>
    <mergeCell ref="C42:F42"/>
    <mergeCell ref="C43:F43"/>
    <mergeCell ref="C44:F44"/>
    <mergeCell ref="C45:F45"/>
    <mergeCell ref="C46:F46"/>
    <mergeCell ref="C47:F47"/>
    <mergeCell ref="C48:C51"/>
    <mergeCell ref="D48:F48"/>
    <mergeCell ref="D49:F49"/>
    <mergeCell ref="D50:F50"/>
    <mergeCell ref="D51:F51"/>
    <mergeCell ref="C33:C37"/>
    <mergeCell ref="D33:F33"/>
    <mergeCell ref="D34:F34"/>
    <mergeCell ref="D35:F35"/>
    <mergeCell ref="D36:F36"/>
    <mergeCell ref="D37:F37"/>
    <mergeCell ref="C38:G38"/>
    <mergeCell ref="C39:F39"/>
    <mergeCell ref="C40:F40"/>
    <mergeCell ref="D23:F23"/>
    <mergeCell ref="C24:C28"/>
    <mergeCell ref="D24:F24"/>
    <mergeCell ref="D25:F25"/>
    <mergeCell ref="D26:F26"/>
    <mergeCell ref="D27:F27"/>
    <mergeCell ref="D28:F28"/>
    <mergeCell ref="C29:C32"/>
    <mergeCell ref="D29:F29"/>
    <mergeCell ref="D30:F30"/>
    <mergeCell ref="D31:F31"/>
    <mergeCell ref="D32:F32"/>
    <mergeCell ref="B2:F3"/>
    <mergeCell ref="G2:K3"/>
    <mergeCell ref="L2:N3"/>
    <mergeCell ref="B4:N4"/>
    <mergeCell ref="B5:N5"/>
    <mergeCell ref="B113:M113"/>
    <mergeCell ref="C7:C11"/>
    <mergeCell ref="D7:F7"/>
    <mergeCell ref="D8:F8"/>
    <mergeCell ref="D9:F9"/>
    <mergeCell ref="D10:F10"/>
    <mergeCell ref="D11:F11"/>
    <mergeCell ref="C12:F12"/>
    <mergeCell ref="C13:F13"/>
    <mergeCell ref="C14:F14"/>
    <mergeCell ref="C15:F15"/>
    <mergeCell ref="C16:F16"/>
    <mergeCell ref="C17:F17"/>
    <mergeCell ref="C18:F18"/>
    <mergeCell ref="C19:F19"/>
    <mergeCell ref="C20:C23"/>
    <mergeCell ref="D20:F20"/>
    <mergeCell ref="D21:F21"/>
    <mergeCell ref="D22:F22"/>
  </mergeCells>
  <printOptions horizontalCentered="1"/>
  <pageMargins left="0.25" right="0.25" top="1" bottom="1" header="0.5" footer="0.255"/>
  <pageSetup paperSize="9" scale="10" orientation="portrait" r:id="rId1"/>
  <rowBreaks count="3" manualBreakCount="3">
    <brk id="32" max="14" man="1"/>
    <brk id="60" max="14" man="1"/>
    <brk id="89" max="14" man="1"/>
  </rowBreaks>
  <drawing r:id="rId2"/>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tabColor theme="9" tint="-0.499984740745262"/>
    <pageSetUpPr fitToPage="1"/>
  </sheetPr>
  <dimension ref="A1:AG35"/>
  <sheetViews>
    <sheetView rightToLeft="1" view="pageBreakPreview" zoomScale="80" zoomScaleNormal="85" zoomScaleSheetLayoutView="80" workbookViewId="0">
      <selection activeCell="I46" sqref="I46:N47"/>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630</v>
      </c>
      <c r="G11" s="332"/>
      <c r="H11" s="332"/>
      <c r="I11" s="333"/>
      <c r="J11" s="331" t="s">
        <v>628</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629</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51</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632</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9.75" customHeight="1" thickBot="1" x14ac:dyDescent="0.3">
      <c r="B27" s="398"/>
      <c r="C27" s="401"/>
      <c r="D27" s="402"/>
      <c r="E27" s="401"/>
      <c r="F27" s="402"/>
      <c r="G27" s="402"/>
      <c r="H27" s="404"/>
      <c r="I27" s="401"/>
      <c r="J27" s="404"/>
      <c r="K27" s="401"/>
      <c r="L27" s="402"/>
      <c r="M27" s="404"/>
    </row>
    <row r="28" spans="2:15" ht="36" customHeight="1" x14ac:dyDescent="0.25">
      <c r="B28" s="405">
        <v>17</v>
      </c>
      <c r="C28" s="312">
        <v>641903107</v>
      </c>
      <c r="D28" s="313"/>
      <c r="E28" s="322" t="s">
        <v>52</v>
      </c>
      <c r="F28" s="323"/>
      <c r="G28" s="323"/>
      <c r="H28" s="324"/>
      <c r="I28" s="318" t="s">
        <v>631</v>
      </c>
      <c r="J28" s="319"/>
      <c r="K28" s="322" t="s">
        <v>16</v>
      </c>
      <c r="L28" s="323"/>
      <c r="M28" s="324"/>
    </row>
    <row r="29" spans="2:15" ht="45" customHeight="1" thickBot="1" x14ac:dyDescent="0.3">
      <c r="B29" s="406"/>
      <c r="C29" s="314"/>
      <c r="D29" s="315"/>
      <c r="E29" s="328"/>
      <c r="F29" s="329"/>
      <c r="G29" s="329"/>
      <c r="H29" s="330"/>
      <c r="I29" s="320"/>
      <c r="J29" s="321"/>
      <c r="K29" s="328"/>
      <c r="L29" s="329"/>
      <c r="M29" s="330"/>
      <c r="O29">
        <v>452.42</v>
      </c>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20" customFormat="1" ht="25.5" customHeight="1" thickBot="1" x14ac:dyDescent="0.3">
      <c r="A35" s="21"/>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724993"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724993" r:id="rId4"/>
      </mc:Fallback>
    </mc:AlternateContent>
  </oleObjects>
  <mc:AlternateContent xmlns:mc="http://schemas.openxmlformats.org/markup-compatibility/2006">
    <mc:Choice Requires="x14">
      <controls>
        <mc:AlternateContent xmlns:mc="http://schemas.openxmlformats.org/markup-compatibility/2006">
          <mc:Choice Requires="x14">
            <control shapeId="724994"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724995"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724996"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724997"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724998"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theme="9" tint="-0.249977111117893"/>
  </sheetPr>
  <dimension ref="B1:AU119"/>
  <sheetViews>
    <sheetView rightToLeft="1" view="pageBreakPreview" zoomScale="10" zoomScaleNormal="100" zoomScaleSheetLayoutView="10" workbookViewId="0">
      <selection activeCell="B4" sqref="B4:N4"/>
    </sheetView>
  </sheetViews>
  <sheetFormatPr defaultRowHeight="23.25" x14ac:dyDescent="0.35"/>
  <cols>
    <col min="2" max="2" width="25.7109375" customWidth="1"/>
    <col min="3" max="3" width="32" customWidth="1"/>
    <col min="4" max="4" width="20.42578125" customWidth="1"/>
    <col min="5" max="5" width="32"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625</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18.25" customHeight="1" thickBot="1" x14ac:dyDescent="0.3">
      <c r="B4" s="522" t="s">
        <v>172</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180.7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25" customHeight="1" thickBot="1" x14ac:dyDescent="1.1499999999999999">
      <c r="B6" s="137" t="s">
        <v>9</v>
      </c>
      <c r="C6" s="434" t="s">
        <v>11</v>
      </c>
      <c r="D6" s="435"/>
      <c r="E6" s="435"/>
      <c r="F6" s="435"/>
      <c r="G6" s="436"/>
      <c r="H6" s="137" t="s">
        <v>122</v>
      </c>
      <c r="I6" s="137" t="s">
        <v>23</v>
      </c>
      <c r="J6" s="137" t="s">
        <v>24</v>
      </c>
      <c r="K6" s="137" t="s">
        <v>121</v>
      </c>
      <c r="L6" s="137" t="s">
        <v>183</v>
      </c>
      <c r="M6" s="137" t="s">
        <v>181</v>
      </c>
      <c r="N6" s="137" t="s">
        <v>124</v>
      </c>
    </row>
    <row r="7" spans="2:47" s="36" customFormat="1" ht="225" customHeight="1" thickBot="1" x14ac:dyDescent="1.1000000000000001">
      <c r="B7" s="42">
        <v>1</v>
      </c>
      <c r="C7" s="555" t="s">
        <v>624</v>
      </c>
      <c r="D7" s="492" t="s">
        <v>440</v>
      </c>
      <c r="E7" s="493"/>
      <c r="F7" s="493"/>
      <c r="G7" s="136" t="s">
        <v>76</v>
      </c>
      <c r="H7" s="45">
        <v>1.22</v>
      </c>
      <c r="I7" s="69">
        <v>1</v>
      </c>
      <c r="J7" s="70">
        <v>4586</v>
      </c>
      <c r="K7" s="70">
        <v>4586</v>
      </c>
      <c r="L7" s="46">
        <v>0</v>
      </c>
      <c r="M7" s="40">
        <f>ROUNDUP(H7*K7/1000,2)</f>
        <v>5.6</v>
      </c>
      <c r="N7" s="88">
        <f t="shared" ref="N7:N37" si="0">ROUND(M7*I7-I7*L7,1)</f>
        <v>5.6</v>
      </c>
    </row>
    <row r="8" spans="2:47" s="36" customFormat="1" ht="225" customHeight="1" thickBot="1" x14ac:dyDescent="1.1000000000000001">
      <c r="B8" s="67">
        <v>2</v>
      </c>
      <c r="C8" s="556"/>
      <c r="D8" s="492" t="s">
        <v>439</v>
      </c>
      <c r="E8" s="493"/>
      <c r="F8" s="493"/>
      <c r="G8" s="136" t="s">
        <v>76</v>
      </c>
      <c r="H8" s="45">
        <v>1.22</v>
      </c>
      <c r="I8" s="72">
        <v>1</v>
      </c>
      <c r="J8" s="70">
        <v>4586</v>
      </c>
      <c r="K8" s="70">
        <v>4586</v>
      </c>
      <c r="L8" s="46">
        <v>0</v>
      </c>
      <c r="M8" s="40">
        <f>ROUNDUP(H8*K8/1000,2)</f>
        <v>5.6</v>
      </c>
      <c r="N8" s="88">
        <f t="shared" si="0"/>
        <v>5.6</v>
      </c>
    </row>
    <row r="9" spans="2:47" s="36" customFormat="1" ht="225" customHeight="1" thickBot="1" x14ac:dyDescent="1.1000000000000001">
      <c r="B9" s="42">
        <v>3</v>
      </c>
      <c r="C9" s="556"/>
      <c r="D9" s="492" t="s">
        <v>623</v>
      </c>
      <c r="E9" s="493"/>
      <c r="F9" s="493"/>
      <c r="G9" s="136" t="s">
        <v>35</v>
      </c>
      <c r="H9" s="45">
        <v>0.94399999999999995</v>
      </c>
      <c r="I9" s="72">
        <v>1</v>
      </c>
      <c r="J9" s="70">
        <v>2330</v>
      </c>
      <c r="K9" s="70">
        <v>2199</v>
      </c>
      <c r="L9" s="46">
        <v>0</v>
      </c>
      <c r="M9" s="40">
        <f>ROUNDUP(H9*K9/1000,2)</f>
        <v>2.0799999999999996</v>
      </c>
      <c r="N9" s="88">
        <f t="shared" si="0"/>
        <v>2.1</v>
      </c>
    </row>
    <row r="10" spans="2:47" s="36" customFormat="1" ht="225" customHeight="1" thickBot="1" x14ac:dyDescent="1.1000000000000001">
      <c r="B10" s="67">
        <v>4</v>
      </c>
      <c r="C10" s="556"/>
      <c r="D10" s="492" t="s">
        <v>622</v>
      </c>
      <c r="E10" s="493"/>
      <c r="F10" s="493"/>
      <c r="G10" s="136" t="s">
        <v>35</v>
      </c>
      <c r="H10" s="45">
        <v>0.94399999999999995</v>
      </c>
      <c r="I10" s="72">
        <v>1</v>
      </c>
      <c r="J10" s="70">
        <v>2212</v>
      </c>
      <c r="K10" s="70">
        <v>2095</v>
      </c>
      <c r="L10" s="46">
        <v>0</v>
      </c>
      <c r="M10" s="40">
        <f>ROUNDUP(H10*K10/1000,2)</f>
        <v>1.98</v>
      </c>
      <c r="N10" s="88">
        <f t="shared" si="0"/>
        <v>2</v>
      </c>
    </row>
    <row r="11" spans="2:47" s="36" customFormat="1" ht="225" customHeight="1" thickBot="1" x14ac:dyDescent="1.1000000000000001">
      <c r="B11" s="42">
        <v>5</v>
      </c>
      <c r="C11" s="559"/>
      <c r="D11" s="492" t="s">
        <v>621</v>
      </c>
      <c r="E11" s="493"/>
      <c r="F11" s="493"/>
      <c r="G11" s="136" t="s">
        <v>35</v>
      </c>
      <c r="H11" s="45">
        <v>0.94399999999999995</v>
      </c>
      <c r="I11" s="72">
        <v>1</v>
      </c>
      <c r="J11" s="70">
        <v>2237</v>
      </c>
      <c r="K11" s="70">
        <v>2117</v>
      </c>
      <c r="L11" s="46">
        <v>0</v>
      </c>
      <c r="M11" s="40">
        <f>ROUNDUP(H11*K11/1000,2)</f>
        <v>2</v>
      </c>
      <c r="N11" s="88">
        <f t="shared" si="0"/>
        <v>2</v>
      </c>
    </row>
    <row r="12" spans="2:47" s="36" customFormat="1" ht="225" customHeight="1" thickBot="1" x14ac:dyDescent="1.1000000000000001">
      <c r="B12" s="67">
        <v>6</v>
      </c>
      <c r="C12" s="492" t="s">
        <v>161</v>
      </c>
      <c r="D12" s="493"/>
      <c r="E12" s="493"/>
      <c r="F12" s="494"/>
      <c r="G12" s="47" t="s">
        <v>620</v>
      </c>
      <c r="H12" s="136">
        <v>45.869</v>
      </c>
      <c r="I12" s="101">
        <v>1</v>
      </c>
      <c r="J12" s="134" t="s">
        <v>160</v>
      </c>
      <c r="K12" s="134" t="s">
        <v>160</v>
      </c>
      <c r="L12" s="116">
        <v>0.86899999999999999</v>
      </c>
      <c r="M12" s="49">
        <v>45.869</v>
      </c>
      <c r="N12" s="97">
        <f t="shared" si="0"/>
        <v>45</v>
      </c>
    </row>
    <row r="13" spans="2:47" s="36" customFormat="1" ht="225" customHeight="1" thickBot="1" x14ac:dyDescent="1.1000000000000001">
      <c r="B13" s="42">
        <v>7</v>
      </c>
      <c r="C13" s="492" t="s">
        <v>619</v>
      </c>
      <c r="D13" s="493"/>
      <c r="E13" s="493"/>
      <c r="F13" s="494"/>
      <c r="G13" s="136" t="s">
        <v>76</v>
      </c>
      <c r="H13" s="45">
        <v>1.22</v>
      </c>
      <c r="I13" s="72">
        <v>1</v>
      </c>
      <c r="J13" s="70">
        <v>7579</v>
      </c>
      <c r="K13" s="70">
        <v>7570</v>
      </c>
      <c r="L13" s="46">
        <v>0</v>
      </c>
      <c r="M13" s="40">
        <f t="shared" ref="M13:M37" si="1">ROUNDUP(H13*K13/1000,2)</f>
        <v>9.24</v>
      </c>
      <c r="N13" s="88">
        <f t="shared" si="0"/>
        <v>9.1999999999999993</v>
      </c>
    </row>
    <row r="14" spans="2:47" s="96" customFormat="1" ht="225" customHeight="1" thickBot="1" x14ac:dyDescent="1.3">
      <c r="B14" s="67">
        <v>8</v>
      </c>
      <c r="C14" s="488" t="s">
        <v>618</v>
      </c>
      <c r="D14" s="489"/>
      <c r="E14" s="489"/>
      <c r="F14" s="490"/>
      <c r="G14" s="133" t="s">
        <v>76</v>
      </c>
      <c r="H14" s="102">
        <v>1.22</v>
      </c>
      <c r="I14" s="101">
        <v>1</v>
      </c>
      <c r="J14" s="100">
        <v>7619</v>
      </c>
      <c r="K14" s="100">
        <v>7610</v>
      </c>
      <c r="L14" s="46">
        <v>0</v>
      </c>
      <c r="M14" s="40">
        <f t="shared" si="1"/>
        <v>9.2899999999999991</v>
      </c>
      <c r="N14" s="88">
        <f t="shared" si="0"/>
        <v>9.3000000000000007</v>
      </c>
    </row>
    <row r="15" spans="2:47" s="96" customFormat="1" ht="225" customHeight="1" thickBot="1" x14ac:dyDescent="1.3">
      <c r="B15" s="42">
        <v>9</v>
      </c>
      <c r="C15" s="488" t="s">
        <v>617</v>
      </c>
      <c r="D15" s="489"/>
      <c r="E15" s="489"/>
      <c r="F15" s="490"/>
      <c r="G15" s="133" t="s">
        <v>76</v>
      </c>
      <c r="H15" s="102">
        <v>1.22</v>
      </c>
      <c r="I15" s="101">
        <v>3</v>
      </c>
      <c r="J15" s="100">
        <v>7829</v>
      </c>
      <c r="K15" s="100">
        <v>7820</v>
      </c>
      <c r="L15" s="46">
        <v>0</v>
      </c>
      <c r="M15" s="40">
        <f t="shared" si="1"/>
        <v>9.5499999999999989</v>
      </c>
      <c r="N15" s="88">
        <f t="shared" si="0"/>
        <v>28.7</v>
      </c>
    </row>
    <row r="16" spans="2:47" s="96" customFormat="1" ht="225" customHeight="1" thickBot="1" x14ac:dyDescent="1.3">
      <c r="B16" s="67">
        <v>10</v>
      </c>
      <c r="C16" s="488" t="s">
        <v>472</v>
      </c>
      <c r="D16" s="489"/>
      <c r="E16" s="489"/>
      <c r="F16" s="490"/>
      <c r="G16" s="133" t="s">
        <v>76</v>
      </c>
      <c r="H16" s="102">
        <v>1.22</v>
      </c>
      <c r="I16" s="106">
        <v>1</v>
      </c>
      <c r="J16" s="100">
        <v>7579</v>
      </c>
      <c r="K16" s="100">
        <v>7570</v>
      </c>
      <c r="L16" s="46">
        <v>0</v>
      </c>
      <c r="M16" s="40">
        <f t="shared" si="1"/>
        <v>9.24</v>
      </c>
      <c r="N16" s="88">
        <f t="shared" si="0"/>
        <v>9.1999999999999993</v>
      </c>
    </row>
    <row r="17" spans="2:14" s="96" customFormat="1" ht="225" customHeight="1" thickBot="1" x14ac:dyDescent="1.3">
      <c r="B17" s="42">
        <v>11</v>
      </c>
      <c r="C17" s="488" t="s">
        <v>616</v>
      </c>
      <c r="D17" s="489"/>
      <c r="E17" s="489"/>
      <c r="F17" s="490"/>
      <c r="G17" s="133" t="s">
        <v>76</v>
      </c>
      <c r="H17" s="102">
        <v>1.22</v>
      </c>
      <c r="I17" s="101">
        <v>1</v>
      </c>
      <c r="J17" s="100">
        <v>7579</v>
      </c>
      <c r="K17" s="100">
        <v>7570</v>
      </c>
      <c r="L17" s="46">
        <v>0</v>
      </c>
      <c r="M17" s="40">
        <f t="shared" si="1"/>
        <v>9.24</v>
      </c>
      <c r="N17" s="88">
        <f t="shared" si="0"/>
        <v>9.1999999999999993</v>
      </c>
    </row>
    <row r="18" spans="2:14" s="96" customFormat="1" ht="165" customHeight="1" thickBot="1" x14ac:dyDescent="1.3">
      <c r="B18" s="67">
        <v>12</v>
      </c>
      <c r="C18" s="488" t="s">
        <v>615</v>
      </c>
      <c r="D18" s="489"/>
      <c r="E18" s="489"/>
      <c r="F18" s="490"/>
      <c r="G18" s="133" t="s">
        <v>76</v>
      </c>
      <c r="H18" s="102">
        <v>1.22</v>
      </c>
      <c r="I18" s="101">
        <v>1</v>
      </c>
      <c r="J18" s="100">
        <v>7619</v>
      </c>
      <c r="K18" s="100">
        <v>7610</v>
      </c>
      <c r="L18" s="46">
        <v>0</v>
      </c>
      <c r="M18" s="40">
        <f t="shared" si="1"/>
        <v>9.2899999999999991</v>
      </c>
      <c r="N18" s="88">
        <f t="shared" si="0"/>
        <v>9.3000000000000007</v>
      </c>
    </row>
    <row r="19" spans="2:14" s="96" customFormat="1" ht="157.5" customHeight="1" thickBot="1" x14ac:dyDescent="1.3">
      <c r="B19" s="42">
        <v>13</v>
      </c>
      <c r="C19" s="488" t="s">
        <v>614</v>
      </c>
      <c r="D19" s="489"/>
      <c r="E19" s="489"/>
      <c r="F19" s="490"/>
      <c r="G19" s="133" t="s">
        <v>76</v>
      </c>
      <c r="H19" s="102">
        <v>1.22</v>
      </c>
      <c r="I19" s="101">
        <v>1</v>
      </c>
      <c r="J19" s="100">
        <v>6970</v>
      </c>
      <c r="K19" s="100">
        <v>6970</v>
      </c>
      <c r="L19" s="46">
        <v>0</v>
      </c>
      <c r="M19" s="40">
        <f t="shared" si="1"/>
        <v>8.51</v>
      </c>
      <c r="N19" s="88">
        <f t="shared" si="0"/>
        <v>8.5</v>
      </c>
    </row>
    <row r="20" spans="2:14" s="36" customFormat="1" ht="225" customHeight="1" thickBot="1" x14ac:dyDescent="1.1000000000000001">
      <c r="B20" s="67">
        <v>14</v>
      </c>
      <c r="C20" s="555" t="s">
        <v>613</v>
      </c>
      <c r="D20" s="492" t="s">
        <v>598</v>
      </c>
      <c r="E20" s="493"/>
      <c r="F20" s="493"/>
      <c r="G20" s="136" t="s">
        <v>76</v>
      </c>
      <c r="H20" s="45">
        <v>1.22</v>
      </c>
      <c r="I20" s="69">
        <v>1</v>
      </c>
      <c r="J20" s="70">
        <v>5486</v>
      </c>
      <c r="K20" s="70">
        <v>5486</v>
      </c>
      <c r="L20" s="46">
        <v>0</v>
      </c>
      <c r="M20" s="40">
        <f t="shared" si="1"/>
        <v>6.7</v>
      </c>
      <c r="N20" s="88">
        <f t="shared" si="0"/>
        <v>6.7</v>
      </c>
    </row>
    <row r="21" spans="2:14" s="36" customFormat="1" ht="225" customHeight="1" thickBot="1" x14ac:dyDescent="1.1000000000000001">
      <c r="B21" s="42">
        <v>15</v>
      </c>
      <c r="C21" s="556"/>
      <c r="D21" s="492" t="s">
        <v>609</v>
      </c>
      <c r="E21" s="493"/>
      <c r="F21" s="493"/>
      <c r="G21" s="136" t="s">
        <v>76</v>
      </c>
      <c r="H21" s="45">
        <v>1.22</v>
      </c>
      <c r="I21" s="72">
        <v>1</v>
      </c>
      <c r="J21" s="70">
        <v>5486</v>
      </c>
      <c r="K21" s="70">
        <v>5486</v>
      </c>
      <c r="L21" s="46">
        <v>0</v>
      </c>
      <c r="M21" s="40">
        <f t="shared" si="1"/>
        <v>6.7</v>
      </c>
      <c r="N21" s="88">
        <f t="shared" si="0"/>
        <v>6.7</v>
      </c>
    </row>
    <row r="22" spans="2:14" s="36" customFormat="1" ht="225" customHeight="1" thickBot="1" x14ac:dyDescent="1.1000000000000001">
      <c r="B22" s="67">
        <v>16</v>
      </c>
      <c r="C22" s="556"/>
      <c r="D22" s="492" t="s">
        <v>612</v>
      </c>
      <c r="E22" s="493"/>
      <c r="F22" s="493"/>
      <c r="G22" s="136" t="s">
        <v>35</v>
      </c>
      <c r="H22" s="45">
        <v>0.94399999999999995</v>
      </c>
      <c r="I22" s="72">
        <v>1</v>
      </c>
      <c r="J22" s="70">
        <v>1629</v>
      </c>
      <c r="K22" s="70">
        <v>1629</v>
      </c>
      <c r="L22" s="46">
        <v>0</v>
      </c>
      <c r="M22" s="40">
        <f t="shared" si="1"/>
        <v>1.54</v>
      </c>
      <c r="N22" s="88">
        <f t="shared" si="0"/>
        <v>1.5</v>
      </c>
    </row>
    <row r="23" spans="2:14" s="36" customFormat="1" ht="225" customHeight="1" thickBot="1" x14ac:dyDescent="1.1000000000000001">
      <c r="B23" s="42">
        <v>17</v>
      </c>
      <c r="C23" s="556"/>
      <c r="D23" s="492" t="s">
        <v>611</v>
      </c>
      <c r="E23" s="493"/>
      <c r="F23" s="493"/>
      <c r="G23" s="136" t="s">
        <v>35</v>
      </c>
      <c r="H23" s="45">
        <v>0.94399999999999995</v>
      </c>
      <c r="I23" s="72">
        <v>2</v>
      </c>
      <c r="J23" s="70">
        <v>2948</v>
      </c>
      <c r="K23" s="70">
        <v>2771</v>
      </c>
      <c r="L23" s="46">
        <v>0</v>
      </c>
      <c r="M23" s="40">
        <f t="shared" si="1"/>
        <v>2.6199999999999997</v>
      </c>
      <c r="N23" s="88">
        <f t="shared" si="0"/>
        <v>5.2</v>
      </c>
    </row>
    <row r="24" spans="2:14" s="36" customFormat="1" ht="225" customHeight="1" thickBot="1" x14ac:dyDescent="1.1000000000000001">
      <c r="B24" s="67">
        <v>18</v>
      </c>
      <c r="C24" s="555" t="s">
        <v>562</v>
      </c>
      <c r="D24" s="492" t="s">
        <v>561</v>
      </c>
      <c r="E24" s="493"/>
      <c r="F24" s="493"/>
      <c r="G24" s="136" t="s">
        <v>76</v>
      </c>
      <c r="H24" s="45">
        <v>1.22</v>
      </c>
      <c r="I24" s="69">
        <v>1</v>
      </c>
      <c r="J24" s="70">
        <v>4586</v>
      </c>
      <c r="K24" s="70">
        <v>4586</v>
      </c>
      <c r="L24" s="46">
        <v>0</v>
      </c>
      <c r="M24" s="40">
        <f t="shared" si="1"/>
        <v>5.6</v>
      </c>
      <c r="N24" s="88">
        <f t="shared" si="0"/>
        <v>5.6</v>
      </c>
    </row>
    <row r="25" spans="2:14" s="36" customFormat="1" ht="225" customHeight="1" thickBot="1" x14ac:dyDescent="1.1000000000000001">
      <c r="B25" s="42">
        <v>19</v>
      </c>
      <c r="C25" s="556"/>
      <c r="D25" s="492" t="s">
        <v>560</v>
      </c>
      <c r="E25" s="493"/>
      <c r="F25" s="493"/>
      <c r="G25" s="136" t="s">
        <v>76</v>
      </c>
      <c r="H25" s="45">
        <v>1.22</v>
      </c>
      <c r="I25" s="72">
        <v>1</v>
      </c>
      <c r="J25" s="70">
        <v>4586</v>
      </c>
      <c r="K25" s="70">
        <v>4586</v>
      </c>
      <c r="L25" s="46">
        <v>0</v>
      </c>
      <c r="M25" s="40">
        <f t="shared" si="1"/>
        <v>5.6</v>
      </c>
      <c r="N25" s="88">
        <f t="shared" si="0"/>
        <v>5.6</v>
      </c>
    </row>
    <row r="26" spans="2:14" s="36" customFormat="1" ht="225" customHeight="1" thickBot="1" x14ac:dyDescent="1.1000000000000001">
      <c r="B26" s="67">
        <v>20</v>
      </c>
      <c r="C26" s="556"/>
      <c r="D26" s="492" t="s">
        <v>559</v>
      </c>
      <c r="E26" s="493"/>
      <c r="F26" s="493"/>
      <c r="G26" s="136" t="s">
        <v>35</v>
      </c>
      <c r="H26" s="45">
        <v>0.94399999999999995</v>
      </c>
      <c r="I26" s="72">
        <v>1</v>
      </c>
      <c r="J26" s="70">
        <v>2330</v>
      </c>
      <c r="K26" s="70">
        <v>2199</v>
      </c>
      <c r="L26" s="46">
        <v>0</v>
      </c>
      <c r="M26" s="40">
        <f t="shared" si="1"/>
        <v>2.0799999999999996</v>
      </c>
      <c r="N26" s="88">
        <f t="shared" si="0"/>
        <v>2.1</v>
      </c>
    </row>
    <row r="27" spans="2:14" s="36" customFormat="1" ht="225" customHeight="1" thickBot="1" x14ac:dyDescent="1.1000000000000001">
      <c r="B27" s="42">
        <v>21</v>
      </c>
      <c r="C27" s="556"/>
      <c r="D27" s="492" t="s">
        <v>558</v>
      </c>
      <c r="E27" s="493"/>
      <c r="F27" s="493"/>
      <c r="G27" s="136" t="s">
        <v>35</v>
      </c>
      <c r="H27" s="45">
        <v>0.94399999999999995</v>
      </c>
      <c r="I27" s="72">
        <v>1</v>
      </c>
      <c r="J27" s="70">
        <v>2212</v>
      </c>
      <c r="K27" s="70">
        <v>2095</v>
      </c>
      <c r="L27" s="46">
        <v>0</v>
      </c>
      <c r="M27" s="40">
        <f t="shared" si="1"/>
        <v>1.98</v>
      </c>
      <c r="N27" s="88">
        <f t="shared" si="0"/>
        <v>2</v>
      </c>
    </row>
    <row r="28" spans="2:14" s="36" customFormat="1" ht="225" customHeight="1" thickBot="1" x14ac:dyDescent="1.1000000000000001">
      <c r="B28" s="67">
        <v>22</v>
      </c>
      <c r="C28" s="559"/>
      <c r="D28" s="492" t="s">
        <v>557</v>
      </c>
      <c r="E28" s="493"/>
      <c r="F28" s="493"/>
      <c r="G28" s="136" t="s">
        <v>35</v>
      </c>
      <c r="H28" s="45">
        <v>0.94399999999999995</v>
      </c>
      <c r="I28" s="72">
        <v>1</v>
      </c>
      <c r="J28" s="70">
        <v>2237</v>
      </c>
      <c r="K28" s="70">
        <v>2117</v>
      </c>
      <c r="L28" s="46">
        <v>0</v>
      </c>
      <c r="M28" s="40">
        <f t="shared" si="1"/>
        <v>2</v>
      </c>
      <c r="N28" s="88">
        <f t="shared" si="0"/>
        <v>2</v>
      </c>
    </row>
    <row r="29" spans="2:14" s="36" customFormat="1" ht="191.25" customHeight="1" thickBot="1" x14ac:dyDescent="1.1000000000000001">
      <c r="B29" s="42">
        <v>23</v>
      </c>
      <c r="C29" s="555" t="s">
        <v>610</v>
      </c>
      <c r="D29" s="492" t="s">
        <v>598</v>
      </c>
      <c r="E29" s="493"/>
      <c r="F29" s="493"/>
      <c r="G29" s="136" t="s">
        <v>76</v>
      </c>
      <c r="H29" s="45">
        <v>1.22</v>
      </c>
      <c r="I29" s="69">
        <v>1</v>
      </c>
      <c r="J29" s="70">
        <v>5486</v>
      </c>
      <c r="K29" s="70">
        <v>5486</v>
      </c>
      <c r="L29" s="46">
        <v>0</v>
      </c>
      <c r="M29" s="40">
        <f t="shared" si="1"/>
        <v>6.7</v>
      </c>
      <c r="N29" s="88">
        <f t="shared" si="0"/>
        <v>6.7</v>
      </c>
    </row>
    <row r="30" spans="2:14" s="36" customFormat="1" ht="153.75" customHeight="1" thickBot="1" x14ac:dyDescent="1.1000000000000001">
      <c r="B30" s="67">
        <v>24</v>
      </c>
      <c r="C30" s="556"/>
      <c r="D30" s="492" t="s">
        <v>609</v>
      </c>
      <c r="E30" s="493"/>
      <c r="F30" s="493"/>
      <c r="G30" s="136" t="s">
        <v>76</v>
      </c>
      <c r="H30" s="45">
        <v>1.22</v>
      </c>
      <c r="I30" s="72">
        <v>1</v>
      </c>
      <c r="J30" s="70">
        <v>5486</v>
      </c>
      <c r="K30" s="70">
        <v>5486</v>
      </c>
      <c r="L30" s="46">
        <v>0</v>
      </c>
      <c r="M30" s="40">
        <f t="shared" si="1"/>
        <v>6.7</v>
      </c>
      <c r="N30" s="88">
        <f t="shared" si="0"/>
        <v>6.7</v>
      </c>
    </row>
    <row r="31" spans="2:14" s="36" customFormat="1" ht="165" customHeight="1" thickBot="1" x14ac:dyDescent="1.1000000000000001">
      <c r="B31" s="42">
        <v>25</v>
      </c>
      <c r="C31" s="556"/>
      <c r="D31" s="492" t="s">
        <v>608</v>
      </c>
      <c r="E31" s="493"/>
      <c r="F31" s="493"/>
      <c r="G31" s="136" t="s">
        <v>35</v>
      </c>
      <c r="H31" s="45">
        <v>0.94399999999999995</v>
      </c>
      <c r="I31" s="72">
        <v>1</v>
      </c>
      <c r="J31" s="70">
        <v>1629</v>
      </c>
      <c r="K31" s="70">
        <v>1629</v>
      </c>
      <c r="L31" s="46">
        <v>0</v>
      </c>
      <c r="M31" s="40">
        <f t="shared" si="1"/>
        <v>1.54</v>
      </c>
      <c r="N31" s="88">
        <f t="shared" si="0"/>
        <v>1.5</v>
      </c>
    </row>
    <row r="32" spans="2:14" s="36" customFormat="1" ht="150" customHeight="1" thickBot="1" x14ac:dyDescent="1.1000000000000001">
      <c r="B32" s="67">
        <v>26</v>
      </c>
      <c r="C32" s="559"/>
      <c r="D32" s="492" t="s">
        <v>607</v>
      </c>
      <c r="E32" s="493"/>
      <c r="F32" s="493"/>
      <c r="G32" s="136" t="s">
        <v>35</v>
      </c>
      <c r="H32" s="45">
        <v>0.94399999999999995</v>
      </c>
      <c r="I32" s="72">
        <v>2</v>
      </c>
      <c r="J32" s="70">
        <v>2948</v>
      </c>
      <c r="K32" s="70">
        <v>2771</v>
      </c>
      <c r="L32" s="46">
        <v>0</v>
      </c>
      <c r="M32" s="40">
        <f t="shared" si="1"/>
        <v>2.6199999999999997</v>
      </c>
      <c r="N32" s="88">
        <f t="shared" si="0"/>
        <v>5.2</v>
      </c>
    </row>
    <row r="33" spans="2:14" s="36" customFormat="1" ht="225" customHeight="1" thickBot="1" x14ac:dyDescent="1.1000000000000001">
      <c r="B33" s="42">
        <v>27</v>
      </c>
      <c r="C33" s="555" t="s">
        <v>606</v>
      </c>
      <c r="D33" s="492" t="s">
        <v>561</v>
      </c>
      <c r="E33" s="493"/>
      <c r="F33" s="493"/>
      <c r="G33" s="136" t="s">
        <v>76</v>
      </c>
      <c r="H33" s="45">
        <v>1.22</v>
      </c>
      <c r="I33" s="69">
        <v>1</v>
      </c>
      <c r="J33" s="70">
        <v>4586</v>
      </c>
      <c r="K33" s="70">
        <v>4586</v>
      </c>
      <c r="L33" s="46">
        <v>0</v>
      </c>
      <c r="M33" s="40">
        <f t="shared" si="1"/>
        <v>5.6</v>
      </c>
      <c r="N33" s="88">
        <f t="shared" si="0"/>
        <v>5.6</v>
      </c>
    </row>
    <row r="34" spans="2:14" s="36" customFormat="1" ht="225" customHeight="1" thickBot="1" x14ac:dyDescent="1.1000000000000001">
      <c r="B34" s="67">
        <v>28</v>
      </c>
      <c r="C34" s="556"/>
      <c r="D34" s="492" t="s">
        <v>560</v>
      </c>
      <c r="E34" s="493"/>
      <c r="F34" s="493"/>
      <c r="G34" s="136" t="s">
        <v>76</v>
      </c>
      <c r="H34" s="45">
        <v>1.22</v>
      </c>
      <c r="I34" s="72">
        <v>1</v>
      </c>
      <c r="J34" s="70">
        <v>4586</v>
      </c>
      <c r="K34" s="70">
        <v>4586</v>
      </c>
      <c r="L34" s="46">
        <v>0</v>
      </c>
      <c r="M34" s="40">
        <f t="shared" si="1"/>
        <v>5.6</v>
      </c>
      <c r="N34" s="88">
        <f t="shared" si="0"/>
        <v>5.6</v>
      </c>
    </row>
    <row r="35" spans="2:14" s="36" customFormat="1" ht="225" customHeight="1" thickBot="1" x14ac:dyDescent="1.1000000000000001">
      <c r="B35" s="42">
        <v>29</v>
      </c>
      <c r="C35" s="556"/>
      <c r="D35" s="492" t="s">
        <v>605</v>
      </c>
      <c r="E35" s="493"/>
      <c r="F35" s="493"/>
      <c r="G35" s="136" t="s">
        <v>35</v>
      </c>
      <c r="H35" s="45">
        <v>0.94399999999999995</v>
      </c>
      <c r="I35" s="72">
        <v>1</v>
      </c>
      <c r="J35" s="70">
        <v>2330</v>
      </c>
      <c r="K35" s="70">
        <v>2199</v>
      </c>
      <c r="L35" s="46">
        <v>0</v>
      </c>
      <c r="M35" s="40">
        <f t="shared" si="1"/>
        <v>2.0799999999999996</v>
      </c>
      <c r="N35" s="88">
        <f t="shared" si="0"/>
        <v>2.1</v>
      </c>
    </row>
    <row r="36" spans="2:14" s="36" customFormat="1" ht="225" customHeight="1" thickBot="1" x14ac:dyDescent="1.1000000000000001">
      <c r="B36" s="67">
        <v>30</v>
      </c>
      <c r="C36" s="556"/>
      <c r="D36" s="492" t="s">
        <v>604</v>
      </c>
      <c r="E36" s="493"/>
      <c r="F36" s="493"/>
      <c r="G36" s="136" t="s">
        <v>35</v>
      </c>
      <c r="H36" s="45">
        <v>0.94399999999999995</v>
      </c>
      <c r="I36" s="72">
        <v>1</v>
      </c>
      <c r="J36" s="70">
        <v>2212</v>
      </c>
      <c r="K36" s="70">
        <v>2095</v>
      </c>
      <c r="L36" s="46">
        <v>0</v>
      </c>
      <c r="M36" s="40">
        <f t="shared" si="1"/>
        <v>1.98</v>
      </c>
      <c r="N36" s="88">
        <f t="shared" si="0"/>
        <v>2</v>
      </c>
    </row>
    <row r="37" spans="2:14" s="36" customFormat="1" ht="225" customHeight="1" thickBot="1" x14ac:dyDescent="1.1000000000000001">
      <c r="B37" s="42">
        <v>31</v>
      </c>
      <c r="C37" s="559"/>
      <c r="D37" s="492" t="s">
        <v>603</v>
      </c>
      <c r="E37" s="493"/>
      <c r="F37" s="493"/>
      <c r="G37" s="136" t="s">
        <v>35</v>
      </c>
      <c r="H37" s="45">
        <v>0.94399999999999995</v>
      </c>
      <c r="I37" s="72">
        <v>1</v>
      </c>
      <c r="J37" s="70">
        <v>2237</v>
      </c>
      <c r="K37" s="70">
        <v>2117</v>
      </c>
      <c r="L37" s="46">
        <v>0</v>
      </c>
      <c r="M37" s="40">
        <f t="shared" si="1"/>
        <v>2</v>
      </c>
      <c r="N37" s="88">
        <f t="shared" si="0"/>
        <v>2</v>
      </c>
    </row>
    <row r="38" spans="2:14" s="36" customFormat="1" ht="225" customHeight="1" thickBot="1" x14ac:dyDescent="1.1000000000000001">
      <c r="B38" s="67">
        <v>32</v>
      </c>
      <c r="C38" s="488" t="s">
        <v>602</v>
      </c>
      <c r="D38" s="489"/>
      <c r="E38" s="489"/>
      <c r="F38" s="489"/>
      <c r="G38" s="490">
        <v>0</v>
      </c>
      <c r="H38" s="45">
        <f>6.625*0.0254*3.141592</f>
        <v>0.52865139379999992</v>
      </c>
      <c r="I38" s="72">
        <v>20</v>
      </c>
      <c r="J38" s="70">
        <v>12000</v>
      </c>
      <c r="K38" s="138" t="s">
        <v>514</v>
      </c>
      <c r="L38" s="138" t="s">
        <v>514</v>
      </c>
      <c r="M38" s="138" t="s">
        <v>514</v>
      </c>
      <c r="N38" s="88">
        <f>ROUND(H38*I38*J38/1000,1)</f>
        <v>126.9</v>
      </c>
    </row>
    <row r="39" spans="2:14" s="36" customFormat="1" ht="225" customHeight="1" thickBot="1" x14ac:dyDescent="1.1000000000000001">
      <c r="B39" s="42">
        <v>33</v>
      </c>
      <c r="C39" s="488" t="s">
        <v>601</v>
      </c>
      <c r="D39" s="489"/>
      <c r="E39" s="489"/>
      <c r="F39" s="490"/>
      <c r="G39" s="136" t="s">
        <v>76</v>
      </c>
      <c r="H39" s="45">
        <v>1.22</v>
      </c>
      <c r="I39" s="72">
        <v>1</v>
      </c>
      <c r="J39" s="70">
        <v>5486</v>
      </c>
      <c r="K39" s="70">
        <v>5486</v>
      </c>
      <c r="L39" s="46">
        <v>0</v>
      </c>
      <c r="M39" s="40">
        <f t="shared" ref="M39:M75" si="2">ROUNDUP(H39*K39/1000,2)</f>
        <v>6.7</v>
      </c>
      <c r="N39" s="88">
        <f t="shared" ref="N39:N70" si="3">ROUND(M39*I39-I39*L39,1)</f>
        <v>6.7</v>
      </c>
    </row>
    <row r="40" spans="2:14" s="96" customFormat="1" ht="225" customHeight="1" thickBot="1" x14ac:dyDescent="1.3">
      <c r="B40" s="67">
        <v>34</v>
      </c>
      <c r="C40" s="488" t="s">
        <v>600</v>
      </c>
      <c r="D40" s="489"/>
      <c r="E40" s="489"/>
      <c r="F40" s="490"/>
      <c r="G40" s="133" t="s">
        <v>76</v>
      </c>
      <c r="H40" s="102">
        <v>1.22</v>
      </c>
      <c r="I40" s="101">
        <v>2</v>
      </c>
      <c r="J40" s="100">
        <v>5486</v>
      </c>
      <c r="K40" s="100">
        <v>5486</v>
      </c>
      <c r="L40" s="46">
        <v>0</v>
      </c>
      <c r="M40" s="40">
        <f t="shared" si="2"/>
        <v>6.7</v>
      </c>
      <c r="N40" s="88">
        <f t="shared" si="3"/>
        <v>13.4</v>
      </c>
    </row>
    <row r="41" spans="2:14" s="96" customFormat="1" ht="225" customHeight="1" thickBot="1" x14ac:dyDescent="1.3">
      <c r="B41" s="42">
        <v>35</v>
      </c>
      <c r="C41" s="488" t="s">
        <v>286</v>
      </c>
      <c r="D41" s="489"/>
      <c r="E41" s="489"/>
      <c r="F41" s="490"/>
      <c r="G41" s="133" t="s">
        <v>76</v>
      </c>
      <c r="H41" s="102">
        <v>1.22</v>
      </c>
      <c r="I41" s="101">
        <v>5</v>
      </c>
      <c r="J41" s="100">
        <v>3791</v>
      </c>
      <c r="K41" s="100">
        <v>3756</v>
      </c>
      <c r="L41" s="46">
        <v>0</v>
      </c>
      <c r="M41" s="40">
        <f t="shared" si="2"/>
        <v>4.59</v>
      </c>
      <c r="N41" s="88">
        <f t="shared" si="3"/>
        <v>23</v>
      </c>
    </row>
    <row r="42" spans="2:14" s="96" customFormat="1" ht="225" customHeight="1" thickBot="1" x14ac:dyDescent="1.3">
      <c r="B42" s="67">
        <v>36</v>
      </c>
      <c r="C42" s="488" t="s">
        <v>486</v>
      </c>
      <c r="D42" s="489"/>
      <c r="E42" s="489"/>
      <c r="F42" s="490"/>
      <c r="G42" s="133" t="s">
        <v>76</v>
      </c>
      <c r="H42" s="102">
        <v>1.22</v>
      </c>
      <c r="I42" s="106">
        <v>1</v>
      </c>
      <c r="J42" s="100">
        <v>3758</v>
      </c>
      <c r="K42" s="100">
        <v>3715</v>
      </c>
      <c r="L42" s="46">
        <v>0</v>
      </c>
      <c r="M42" s="40">
        <f t="shared" si="2"/>
        <v>4.54</v>
      </c>
      <c r="N42" s="88">
        <f t="shared" si="3"/>
        <v>4.5</v>
      </c>
    </row>
    <row r="43" spans="2:14" s="96" customFormat="1" ht="225" customHeight="1" thickBot="1" x14ac:dyDescent="1.3">
      <c r="B43" s="42">
        <v>37</v>
      </c>
      <c r="C43" s="488" t="s">
        <v>599</v>
      </c>
      <c r="D43" s="489"/>
      <c r="E43" s="489"/>
      <c r="F43" s="490"/>
      <c r="G43" s="133" t="s">
        <v>76</v>
      </c>
      <c r="H43" s="102">
        <v>1.22</v>
      </c>
      <c r="I43" s="101">
        <v>2</v>
      </c>
      <c r="J43" s="100">
        <v>3758</v>
      </c>
      <c r="K43" s="100">
        <v>3715</v>
      </c>
      <c r="L43" s="46">
        <v>0</v>
      </c>
      <c r="M43" s="40">
        <f t="shared" si="2"/>
        <v>4.54</v>
      </c>
      <c r="N43" s="88">
        <f t="shared" si="3"/>
        <v>9.1</v>
      </c>
    </row>
    <row r="44" spans="2:14" s="96" customFormat="1" ht="225" customHeight="1" thickBot="1" x14ac:dyDescent="1.3">
      <c r="B44" s="67">
        <v>38</v>
      </c>
      <c r="C44" s="488" t="s">
        <v>446</v>
      </c>
      <c r="D44" s="489"/>
      <c r="E44" s="489"/>
      <c r="F44" s="490"/>
      <c r="G44" s="133" t="s">
        <v>76</v>
      </c>
      <c r="H44" s="102">
        <v>1.22</v>
      </c>
      <c r="I44" s="101">
        <v>2</v>
      </c>
      <c r="J44" s="100">
        <v>5486</v>
      </c>
      <c r="K44" s="100">
        <v>5486</v>
      </c>
      <c r="L44" s="46">
        <v>0</v>
      </c>
      <c r="M44" s="40">
        <f t="shared" si="2"/>
        <v>6.7</v>
      </c>
      <c r="N44" s="88">
        <f t="shared" si="3"/>
        <v>13.4</v>
      </c>
    </row>
    <row r="45" spans="2:14" s="96" customFormat="1" ht="225" customHeight="1" thickBot="1" x14ac:dyDescent="1.3">
      <c r="B45" s="42">
        <v>39</v>
      </c>
      <c r="C45" s="488" t="s">
        <v>462</v>
      </c>
      <c r="D45" s="489"/>
      <c r="E45" s="489"/>
      <c r="F45" s="490"/>
      <c r="G45" s="133" t="s">
        <v>76</v>
      </c>
      <c r="H45" s="102">
        <v>1.22</v>
      </c>
      <c r="I45" s="101">
        <v>1</v>
      </c>
      <c r="J45" s="100">
        <v>3908</v>
      </c>
      <c r="K45" s="100">
        <v>3845</v>
      </c>
      <c r="L45" s="46">
        <v>0</v>
      </c>
      <c r="M45" s="40">
        <f t="shared" si="2"/>
        <v>4.7</v>
      </c>
      <c r="N45" s="88">
        <f t="shared" si="3"/>
        <v>4.7</v>
      </c>
    </row>
    <row r="46" spans="2:14" s="96" customFormat="1" ht="225" customHeight="1" thickBot="1" x14ac:dyDescent="1.3">
      <c r="B46" s="67">
        <v>40</v>
      </c>
      <c r="C46" s="488" t="s">
        <v>598</v>
      </c>
      <c r="D46" s="489"/>
      <c r="E46" s="489"/>
      <c r="F46" s="490"/>
      <c r="G46" s="133" t="s">
        <v>76</v>
      </c>
      <c r="H46" s="102">
        <v>1.22</v>
      </c>
      <c r="I46" s="106">
        <v>2</v>
      </c>
      <c r="J46" s="100">
        <v>5486</v>
      </c>
      <c r="K46" s="100">
        <v>5486</v>
      </c>
      <c r="L46" s="46">
        <v>0</v>
      </c>
      <c r="M46" s="40">
        <f t="shared" si="2"/>
        <v>6.7</v>
      </c>
      <c r="N46" s="88">
        <f t="shared" si="3"/>
        <v>13.4</v>
      </c>
    </row>
    <row r="47" spans="2:14" s="96" customFormat="1" ht="225" customHeight="1" thickBot="1" x14ac:dyDescent="1.3">
      <c r="B47" s="42">
        <v>41</v>
      </c>
      <c r="C47" s="488" t="s">
        <v>597</v>
      </c>
      <c r="D47" s="489"/>
      <c r="E47" s="489"/>
      <c r="F47" s="490"/>
      <c r="G47" s="133" t="s">
        <v>76</v>
      </c>
      <c r="H47" s="102">
        <v>1.22</v>
      </c>
      <c r="I47" s="101">
        <v>1</v>
      </c>
      <c r="J47" s="100">
        <v>3989</v>
      </c>
      <c r="K47" s="100">
        <v>3929</v>
      </c>
      <c r="L47" s="46">
        <v>0</v>
      </c>
      <c r="M47" s="40">
        <f t="shared" si="2"/>
        <v>4.8</v>
      </c>
      <c r="N47" s="88">
        <f t="shared" si="3"/>
        <v>4.8</v>
      </c>
    </row>
    <row r="48" spans="2:14" s="36" customFormat="1" ht="225" customHeight="1" thickBot="1" x14ac:dyDescent="1.1000000000000001">
      <c r="B48" s="67">
        <v>42</v>
      </c>
      <c r="C48" s="555" t="s">
        <v>596</v>
      </c>
      <c r="D48" s="492" t="s">
        <v>191</v>
      </c>
      <c r="E48" s="493"/>
      <c r="F48" s="493"/>
      <c r="G48" s="136" t="s">
        <v>100</v>
      </c>
      <c r="H48" s="45">
        <v>2.19</v>
      </c>
      <c r="I48" s="69">
        <v>2</v>
      </c>
      <c r="J48" s="70">
        <v>6000</v>
      </c>
      <c r="K48" s="70">
        <v>6000</v>
      </c>
      <c r="L48" s="46">
        <v>0</v>
      </c>
      <c r="M48" s="40">
        <f t="shared" si="2"/>
        <v>13.14</v>
      </c>
      <c r="N48" s="88">
        <f t="shared" si="3"/>
        <v>26.3</v>
      </c>
    </row>
    <row r="49" spans="2:14" s="36" customFormat="1" ht="225" customHeight="1" thickBot="1" x14ac:dyDescent="1.1000000000000001">
      <c r="B49" s="42">
        <v>43</v>
      </c>
      <c r="C49" s="556"/>
      <c r="D49" s="492" t="s">
        <v>555</v>
      </c>
      <c r="E49" s="493"/>
      <c r="F49" s="493"/>
      <c r="G49" s="136" t="s">
        <v>29</v>
      </c>
      <c r="H49" s="45">
        <v>1.284</v>
      </c>
      <c r="I49" s="72">
        <v>1</v>
      </c>
      <c r="J49" s="70">
        <v>1814</v>
      </c>
      <c r="K49" s="70">
        <v>1814</v>
      </c>
      <c r="L49" s="46">
        <v>0</v>
      </c>
      <c r="M49" s="40">
        <f t="shared" si="2"/>
        <v>2.3299999999999996</v>
      </c>
      <c r="N49" s="88">
        <f t="shared" si="3"/>
        <v>2.2999999999999998</v>
      </c>
    </row>
    <row r="50" spans="2:14" s="36" customFormat="1" ht="225" customHeight="1" thickBot="1" x14ac:dyDescent="1.1000000000000001">
      <c r="B50" s="67">
        <v>44</v>
      </c>
      <c r="C50" s="556"/>
      <c r="D50" s="492" t="s">
        <v>595</v>
      </c>
      <c r="E50" s="493"/>
      <c r="F50" s="493"/>
      <c r="G50" s="136" t="s">
        <v>97</v>
      </c>
      <c r="H50" s="45">
        <v>0.93400000000000005</v>
      </c>
      <c r="I50" s="72">
        <v>1</v>
      </c>
      <c r="J50" s="70">
        <v>1794</v>
      </c>
      <c r="K50" s="70">
        <v>1794</v>
      </c>
      <c r="L50" s="46">
        <v>0</v>
      </c>
      <c r="M50" s="40">
        <f t="shared" si="2"/>
        <v>1.68</v>
      </c>
      <c r="N50" s="88">
        <f t="shared" si="3"/>
        <v>1.7</v>
      </c>
    </row>
    <row r="51" spans="2:14" s="36" customFormat="1" ht="225" customHeight="1" thickBot="1" x14ac:dyDescent="1.1000000000000001">
      <c r="B51" s="42">
        <v>45</v>
      </c>
      <c r="C51" s="556"/>
      <c r="D51" s="492" t="s">
        <v>594</v>
      </c>
      <c r="E51" s="493"/>
      <c r="F51" s="493"/>
      <c r="G51" s="136" t="s">
        <v>97</v>
      </c>
      <c r="H51" s="45">
        <v>0.93400000000000005</v>
      </c>
      <c r="I51" s="72">
        <v>2</v>
      </c>
      <c r="J51" s="70">
        <v>3124</v>
      </c>
      <c r="K51" s="70">
        <v>2987</v>
      </c>
      <c r="L51" s="46">
        <v>0</v>
      </c>
      <c r="M51" s="40">
        <f t="shared" si="2"/>
        <v>2.7899999999999996</v>
      </c>
      <c r="N51" s="88">
        <f t="shared" si="3"/>
        <v>5.6</v>
      </c>
    </row>
    <row r="52" spans="2:14" s="36" customFormat="1" ht="225" customHeight="1" thickBot="1" x14ac:dyDescent="1.1000000000000001">
      <c r="B52" s="67">
        <v>46</v>
      </c>
      <c r="C52" s="555" t="s">
        <v>593</v>
      </c>
      <c r="D52" s="492" t="s">
        <v>191</v>
      </c>
      <c r="E52" s="493"/>
      <c r="F52" s="493"/>
      <c r="G52" s="136" t="s">
        <v>100</v>
      </c>
      <c r="H52" s="45">
        <v>2.19</v>
      </c>
      <c r="I52" s="69">
        <v>2</v>
      </c>
      <c r="J52" s="70">
        <v>6000</v>
      </c>
      <c r="K52" s="70">
        <v>6000</v>
      </c>
      <c r="L52" s="46">
        <v>0</v>
      </c>
      <c r="M52" s="40">
        <f t="shared" si="2"/>
        <v>13.14</v>
      </c>
      <c r="N52" s="88">
        <f t="shared" si="3"/>
        <v>26.3</v>
      </c>
    </row>
    <row r="53" spans="2:14" s="36" customFormat="1" ht="225" customHeight="1" thickBot="1" x14ac:dyDescent="1.1000000000000001">
      <c r="B53" s="42">
        <v>47</v>
      </c>
      <c r="C53" s="556"/>
      <c r="D53" s="492" t="s">
        <v>592</v>
      </c>
      <c r="E53" s="493"/>
      <c r="F53" s="493"/>
      <c r="G53" s="136" t="s">
        <v>29</v>
      </c>
      <c r="H53" s="45">
        <v>1.284</v>
      </c>
      <c r="I53" s="72">
        <v>1</v>
      </c>
      <c r="J53" s="70">
        <v>1814</v>
      </c>
      <c r="K53" s="70">
        <v>1814</v>
      </c>
      <c r="L53" s="46">
        <v>0</v>
      </c>
      <c r="M53" s="40">
        <f t="shared" si="2"/>
        <v>2.3299999999999996</v>
      </c>
      <c r="N53" s="88">
        <f t="shared" si="3"/>
        <v>2.2999999999999998</v>
      </c>
    </row>
    <row r="54" spans="2:14" s="36" customFormat="1" ht="225" customHeight="1" thickBot="1" x14ac:dyDescent="1.1000000000000001">
      <c r="B54" s="67">
        <v>48</v>
      </c>
      <c r="C54" s="556"/>
      <c r="D54" s="492" t="s">
        <v>591</v>
      </c>
      <c r="E54" s="493"/>
      <c r="F54" s="493"/>
      <c r="G54" s="136" t="s">
        <v>97</v>
      </c>
      <c r="H54" s="45">
        <v>0.93400000000000005</v>
      </c>
      <c r="I54" s="72">
        <v>1</v>
      </c>
      <c r="J54" s="70">
        <v>1794</v>
      </c>
      <c r="K54" s="70">
        <v>1794</v>
      </c>
      <c r="L54" s="46">
        <v>0</v>
      </c>
      <c r="M54" s="40">
        <f t="shared" si="2"/>
        <v>1.68</v>
      </c>
      <c r="N54" s="88">
        <f t="shared" si="3"/>
        <v>1.7</v>
      </c>
    </row>
    <row r="55" spans="2:14" s="36" customFormat="1" ht="225" customHeight="1" thickBot="1" x14ac:dyDescent="1.1000000000000001">
      <c r="B55" s="42">
        <v>49</v>
      </c>
      <c r="C55" s="556"/>
      <c r="D55" s="492" t="s">
        <v>590</v>
      </c>
      <c r="E55" s="493"/>
      <c r="F55" s="493"/>
      <c r="G55" s="136" t="s">
        <v>97</v>
      </c>
      <c r="H55" s="45">
        <v>0.93400000000000005</v>
      </c>
      <c r="I55" s="72">
        <v>2</v>
      </c>
      <c r="J55" s="70">
        <v>3124</v>
      </c>
      <c r="K55" s="70">
        <v>2987</v>
      </c>
      <c r="L55" s="46">
        <v>0</v>
      </c>
      <c r="M55" s="40">
        <f t="shared" si="2"/>
        <v>2.7899999999999996</v>
      </c>
      <c r="N55" s="88">
        <f t="shared" si="3"/>
        <v>5.6</v>
      </c>
    </row>
    <row r="56" spans="2:14" s="96" customFormat="1" ht="225" customHeight="1" thickBot="1" x14ac:dyDescent="1.3">
      <c r="B56" s="67">
        <v>50</v>
      </c>
      <c r="C56" s="488" t="s">
        <v>488</v>
      </c>
      <c r="D56" s="489"/>
      <c r="E56" s="489"/>
      <c r="F56" s="490"/>
      <c r="G56" s="133" t="s">
        <v>76</v>
      </c>
      <c r="H56" s="102">
        <v>1.22</v>
      </c>
      <c r="I56" s="101">
        <v>1</v>
      </c>
      <c r="J56" s="100">
        <v>3791</v>
      </c>
      <c r="K56" s="100">
        <f>3791-66</f>
        <v>3725</v>
      </c>
      <c r="L56" s="46">
        <v>0</v>
      </c>
      <c r="M56" s="40">
        <f t="shared" si="2"/>
        <v>4.55</v>
      </c>
      <c r="N56" s="88">
        <f t="shared" si="3"/>
        <v>4.5999999999999996</v>
      </c>
    </row>
    <row r="57" spans="2:14" s="96" customFormat="1" ht="225" customHeight="1" thickBot="1" x14ac:dyDescent="1.3">
      <c r="B57" s="42">
        <v>51</v>
      </c>
      <c r="C57" s="488" t="s">
        <v>589</v>
      </c>
      <c r="D57" s="489"/>
      <c r="E57" s="489"/>
      <c r="F57" s="490"/>
      <c r="G57" s="133" t="s">
        <v>76</v>
      </c>
      <c r="H57" s="102">
        <v>1.22</v>
      </c>
      <c r="I57" s="106">
        <v>1</v>
      </c>
      <c r="J57" s="100">
        <v>3343</v>
      </c>
      <c r="K57" s="100">
        <v>3247</v>
      </c>
      <c r="L57" s="46">
        <v>0</v>
      </c>
      <c r="M57" s="40">
        <f t="shared" si="2"/>
        <v>3.9699999999999998</v>
      </c>
      <c r="N57" s="88">
        <f t="shared" si="3"/>
        <v>4</v>
      </c>
    </row>
    <row r="58" spans="2:14" s="96" customFormat="1" ht="225" customHeight="1" thickBot="1" x14ac:dyDescent="1.3">
      <c r="B58" s="67">
        <v>52</v>
      </c>
      <c r="C58" s="488" t="s">
        <v>588</v>
      </c>
      <c r="D58" s="489"/>
      <c r="E58" s="489"/>
      <c r="F58" s="490"/>
      <c r="G58" s="133" t="s">
        <v>454</v>
      </c>
      <c r="H58" s="102">
        <v>1.38</v>
      </c>
      <c r="I58" s="101">
        <v>4</v>
      </c>
      <c r="J58" s="100">
        <v>750</v>
      </c>
      <c r="K58" s="100">
        <v>739</v>
      </c>
      <c r="L58" s="46">
        <v>0</v>
      </c>
      <c r="M58" s="40">
        <f t="shared" si="2"/>
        <v>1.02</v>
      </c>
      <c r="N58" s="88">
        <f t="shared" si="3"/>
        <v>4.0999999999999996</v>
      </c>
    </row>
    <row r="59" spans="2:14" s="96" customFormat="1" ht="225" customHeight="1" thickBot="1" x14ac:dyDescent="1.3">
      <c r="B59" s="42">
        <v>53</v>
      </c>
      <c r="C59" s="488" t="s">
        <v>587</v>
      </c>
      <c r="D59" s="489"/>
      <c r="E59" s="489"/>
      <c r="F59" s="490"/>
      <c r="G59" s="133" t="s">
        <v>586</v>
      </c>
      <c r="H59" s="102">
        <f>4*0.2-0.02+2*0.22</f>
        <v>1.22</v>
      </c>
      <c r="I59" s="106">
        <v>4</v>
      </c>
      <c r="J59" s="100">
        <v>1285</v>
      </c>
      <c r="K59" s="100">
        <v>1285</v>
      </c>
      <c r="L59" s="46">
        <v>0</v>
      </c>
      <c r="M59" s="40">
        <f t="shared" si="2"/>
        <v>1.57</v>
      </c>
      <c r="N59" s="88">
        <f t="shared" si="3"/>
        <v>6.3</v>
      </c>
    </row>
    <row r="60" spans="2:14" s="96" customFormat="1" ht="225" customHeight="1" thickBot="1" x14ac:dyDescent="1.3">
      <c r="B60" s="67">
        <v>54</v>
      </c>
      <c r="C60" s="488" t="s">
        <v>585</v>
      </c>
      <c r="D60" s="489"/>
      <c r="E60" s="489"/>
      <c r="F60" s="490"/>
      <c r="G60" s="133" t="s">
        <v>454</v>
      </c>
      <c r="H60" s="102">
        <v>1.38</v>
      </c>
      <c r="I60" s="101">
        <v>5</v>
      </c>
      <c r="J60" s="100">
        <v>1483</v>
      </c>
      <c r="K60" s="100">
        <v>1460</v>
      </c>
      <c r="L60" s="46">
        <v>0</v>
      </c>
      <c r="M60" s="40">
        <f t="shared" si="2"/>
        <v>2.0199999999999996</v>
      </c>
      <c r="N60" s="88">
        <f t="shared" si="3"/>
        <v>10.1</v>
      </c>
    </row>
    <row r="61" spans="2:14" s="36" customFormat="1" ht="225" customHeight="1" thickBot="1" x14ac:dyDescent="1.1000000000000001">
      <c r="B61" s="42">
        <v>55</v>
      </c>
      <c r="C61" s="564" t="s">
        <v>584</v>
      </c>
      <c r="D61" s="561" t="s">
        <v>127</v>
      </c>
      <c r="E61" s="561"/>
      <c r="F61" s="561"/>
      <c r="G61" s="136" t="s">
        <v>27</v>
      </c>
      <c r="H61" s="136">
        <v>1.8280000000000001</v>
      </c>
      <c r="I61" s="38">
        <v>2</v>
      </c>
      <c r="J61" s="134">
        <v>6000</v>
      </c>
      <c r="K61" s="134">
        <v>6000</v>
      </c>
      <c r="L61" s="46">
        <v>0</v>
      </c>
      <c r="M61" s="40">
        <f t="shared" si="2"/>
        <v>10.97</v>
      </c>
      <c r="N61" s="88">
        <f t="shared" si="3"/>
        <v>21.9</v>
      </c>
    </row>
    <row r="62" spans="2:14" s="36" customFormat="1" ht="225" customHeight="1" thickBot="1" x14ac:dyDescent="1.1000000000000001">
      <c r="B62" s="67">
        <v>56</v>
      </c>
      <c r="C62" s="564"/>
      <c r="D62" s="561" t="s">
        <v>575</v>
      </c>
      <c r="E62" s="561"/>
      <c r="F62" s="561"/>
      <c r="G62" s="136" t="s">
        <v>35</v>
      </c>
      <c r="H62" s="136">
        <v>0.94399999999999995</v>
      </c>
      <c r="I62" s="136">
        <v>2</v>
      </c>
      <c r="J62" s="134">
        <v>2402</v>
      </c>
      <c r="K62" s="134">
        <v>2251</v>
      </c>
      <c r="L62" s="46">
        <v>0</v>
      </c>
      <c r="M62" s="40">
        <f t="shared" si="2"/>
        <v>2.13</v>
      </c>
      <c r="N62" s="88">
        <f t="shared" si="3"/>
        <v>4.3</v>
      </c>
    </row>
    <row r="63" spans="2:14" s="36" customFormat="1" ht="225" customHeight="1" thickBot="1" x14ac:dyDescent="1.1000000000000001">
      <c r="B63" s="42">
        <v>57</v>
      </c>
      <c r="C63" s="564"/>
      <c r="D63" s="561" t="s">
        <v>574</v>
      </c>
      <c r="E63" s="561"/>
      <c r="F63" s="561"/>
      <c r="G63" s="136" t="s">
        <v>35</v>
      </c>
      <c r="H63" s="136">
        <v>0.94399999999999995</v>
      </c>
      <c r="I63" s="136">
        <v>3</v>
      </c>
      <c r="J63" s="134">
        <v>1510</v>
      </c>
      <c r="K63" s="134">
        <v>1510</v>
      </c>
      <c r="L63" s="46">
        <v>0</v>
      </c>
      <c r="M63" s="40">
        <f t="shared" si="2"/>
        <v>1.43</v>
      </c>
      <c r="N63" s="88">
        <f t="shared" si="3"/>
        <v>4.3</v>
      </c>
    </row>
    <row r="64" spans="2:14" s="36" customFormat="1" ht="225" customHeight="1" thickBot="1" x14ac:dyDescent="1.1000000000000001">
      <c r="B64" s="67">
        <v>58</v>
      </c>
      <c r="C64" s="564" t="s">
        <v>583</v>
      </c>
      <c r="D64" s="561" t="s">
        <v>127</v>
      </c>
      <c r="E64" s="561"/>
      <c r="F64" s="561"/>
      <c r="G64" s="136" t="s">
        <v>27</v>
      </c>
      <c r="H64" s="136">
        <v>1.8280000000000001</v>
      </c>
      <c r="I64" s="38">
        <v>2</v>
      </c>
      <c r="J64" s="134">
        <v>6000</v>
      </c>
      <c r="K64" s="134">
        <v>6000</v>
      </c>
      <c r="L64" s="46">
        <v>0</v>
      </c>
      <c r="M64" s="40">
        <f t="shared" si="2"/>
        <v>10.97</v>
      </c>
      <c r="N64" s="88">
        <f t="shared" si="3"/>
        <v>21.9</v>
      </c>
    </row>
    <row r="65" spans="2:14" s="36" customFormat="1" ht="225" customHeight="1" thickBot="1" x14ac:dyDescent="1.1000000000000001">
      <c r="B65" s="42">
        <v>59</v>
      </c>
      <c r="C65" s="564"/>
      <c r="D65" s="561" t="s">
        <v>575</v>
      </c>
      <c r="E65" s="561"/>
      <c r="F65" s="561"/>
      <c r="G65" s="136" t="s">
        <v>35</v>
      </c>
      <c r="H65" s="136">
        <v>0.94399999999999995</v>
      </c>
      <c r="I65" s="136">
        <v>2</v>
      </c>
      <c r="J65" s="134">
        <v>2402</v>
      </c>
      <c r="K65" s="134">
        <v>2251</v>
      </c>
      <c r="L65" s="46">
        <v>0</v>
      </c>
      <c r="M65" s="40">
        <f t="shared" si="2"/>
        <v>2.13</v>
      </c>
      <c r="N65" s="88">
        <f t="shared" si="3"/>
        <v>4.3</v>
      </c>
    </row>
    <row r="66" spans="2:14" s="36" customFormat="1" ht="225" customHeight="1" thickBot="1" x14ac:dyDescent="1.1000000000000001">
      <c r="B66" s="67">
        <v>60</v>
      </c>
      <c r="C66" s="564"/>
      <c r="D66" s="561" t="s">
        <v>574</v>
      </c>
      <c r="E66" s="561"/>
      <c r="F66" s="561"/>
      <c r="G66" s="136" t="s">
        <v>35</v>
      </c>
      <c r="H66" s="136">
        <v>0.94399999999999995</v>
      </c>
      <c r="I66" s="136">
        <v>2</v>
      </c>
      <c r="J66" s="134">
        <v>1510</v>
      </c>
      <c r="K66" s="134">
        <v>1510</v>
      </c>
      <c r="L66" s="46">
        <v>0</v>
      </c>
      <c r="M66" s="40">
        <f t="shared" si="2"/>
        <v>1.43</v>
      </c>
      <c r="N66" s="88">
        <f t="shared" si="3"/>
        <v>2.9</v>
      </c>
    </row>
    <row r="67" spans="2:14" s="36" customFormat="1" ht="225" customHeight="1" thickBot="1" x14ac:dyDescent="1.1000000000000001">
      <c r="B67" s="42">
        <v>61</v>
      </c>
      <c r="C67" s="564"/>
      <c r="D67" s="561" t="s">
        <v>577</v>
      </c>
      <c r="E67" s="561"/>
      <c r="F67" s="561"/>
      <c r="G67" s="136" t="s">
        <v>29</v>
      </c>
      <c r="H67" s="136">
        <v>1.284</v>
      </c>
      <c r="I67" s="136">
        <v>1</v>
      </c>
      <c r="J67" s="134">
        <v>1510</v>
      </c>
      <c r="K67" s="134">
        <v>1510</v>
      </c>
      <c r="L67" s="46">
        <v>0</v>
      </c>
      <c r="M67" s="40">
        <f t="shared" si="2"/>
        <v>1.94</v>
      </c>
      <c r="N67" s="88">
        <f t="shared" si="3"/>
        <v>1.9</v>
      </c>
    </row>
    <row r="68" spans="2:14" s="36" customFormat="1" ht="225" customHeight="1" thickBot="1" x14ac:dyDescent="1.1000000000000001">
      <c r="B68" s="67">
        <v>62</v>
      </c>
      <c r="C68" s="564" t="s">
        <v>582</v>
      </c>
      <c r="D68" s="561" t="s">
        <v>127</v>
      </c>
      <c r="E68" s="561"/>
      <c r="F68" s="561"/>
      <c r="G68" s="136" t="s">
        <v>27</v>
      </c>
      <c r="H68" s="136">
        <v>1.8280000000000001</v>
      </c>
      <c r="I68" s="38">
        <v>2</v>
      </c>
      <c r="J68" s="134">
        <v>6000</v>
      </c>
      <c r="K68" s="134">
        <v>6000</v>
      </c>
      <c r="L68" s="46">
        <v>0</v>
      </c>
      <c r="M68" s="40">
        <f t="shared" si="2"/>
        <v>10.97</v>
      </c>
      <c r="N68" s="88">
        <f t="shared" si="3"/>
        <v>21.9</v>
      </c>
    </row>
    <row r="69" spans="2:14" s="36" customFormat="1" ht="225" customHeight="1" thickBot="1" x14ac:dyDescent="1.1000000000000001">
      <c r="B69" s="42">
        <v>63</v>
      </c>
      <c r="C69" s="564"/>
      <c r="D69" s="561" t="s">
        <v>575</v>
      </c>
      <c r="E69" s="561"/>
      <c r="F69" s="561"/>
      <c r="G69" s="136" t="s">
        <v>35</v>
      </c>
      <c r="H69" s="136">
        <v>0.94399999999999995</v>
      </c>
      <c r="I69" s="136">
        <v>2</v>
      </c>
      <c r="J69" s="134">
        <v>2402</v>
      </c>
      <c r="K69" s="134">
        <v>2251</v>
      </c>
      <c r="L69" s="46">
        <v>0</v>
      </c>
      <c r="M69" s="40">
        <f t="shared" si="2"/>
        <v>2.13</v>
      </c>
      <c r="N69" s="88">
        <f t="shared" si="3"/>
        <v>4.3</v>
      </c>
    </row>
    <row r="70" spans="2:14" s="36" customFormat="1" ht="225" customHeight="1" thickBot="1" x14ac:dyDescent="1.1000000000000001">
      <c r="B70" s="67">
        <v>64</v>
      </c>
      <c r="C70" s="564"/>
      <c r="D70" s="561" t="s">
        <v>574</v>
      </c>
      <c r="E70" s="561"/>
      <c r="F70" s="561"/>
      <c r="G70" s="136" t="s">
        <v>35</v>
      </c>
      <c r="H70" s="136">
        <v>0.94399999999999995</v>
      </c>
      <c r="I70" s="136">
        <v>2</v>
      </c>
      <c r="J70" s="134">
        <v>1510</v>
      </c>
      <c r="K70" s="134">
        <v>1510</v>
      </c>
      <c r="L70" s="46">
        <v>0</v>
      </c>
      <c r="M70" s="40">
        <f t="shared" si="2"/>
        <v>1.43</v>
      </c>
      <c r="N70" s="88">
        <f t="shared" si="3"/>
        <v>2.9</v>
      </c>
    </row>
    <row r="71" spans="2:14" s="36" customFormat="1" ht="225" customHeight="1" thickBot="1" x14ac:dyDescent="1.1000000000000001">
      <c r="B71" s="42">
        <v>65</v>
      </c>
      <c r="C71" s="564"/>
      <c r="D71" s="561" t="s">
        <v>577</v>
      </c>
      <c r="E71" s="561"/>
      <c r="F71" s="561"/>
      <c r="G71" s="136" t="s">
        <v>29</v>
      </c>
      <c r="H71" s="136">
        <v>1.284</v>
      </c>
      <c r="I71" s="136">
        <v>1</v>
      </c>
      <c r="J71" s="134">
        <v>1510</v>
      </c>
      <c r="K71" s="134">
        <v>1510</v>
      </c>
      <c r="L71" s="46">
        <v>0</v>
      </c>
      <c r="M71" s="40">
        <f t="shared" si="2"/>
        <v>1.94</v>
      </c>
      <c r="N71" s="88">
        <f t="shared" ref="N71:N102" si="4">ROUND(M71*I71-I71*L71,1)</f>
        <v>1.9</v>
      </c>
    </row>
    <row r="72" spans="2:14" s="36" customFormat="1" ht="225" customHeight="1" thickBot="1" x14ac:dyDescent="1.1000000000000001">
      <c r="B72" s="67">
        <v>66</v>
      </c>
      <c r="C72" s="564" t="s">
        <v>581</v>
      </c>
      <c r="D72" s="561" t="s">
        <v>127</v>
      </c>
      <c r="E72" s="561"/>
      <c r="F72" s="561"/>
      <c r="G72" s="136" t="s">
        <v>27</v>
      </c>
      <c r="H72" s="136">
        <v>1.8280000000000001</v>
      </c>
      <c r="I72" s="38">
        <v>2</v>
      </c>
      <c r="J72" s="134">
        <v>5144</v>
      </c>
      <c r="K72" s="134">
        <v>5144</v>
      </c>
      <c r="L72" s="46">
        <v>0</v>
      </c>
      <c r="M72" s="40">
        <f t="shared" si="2"/>
        <v>9.41</v>
      </c>
      <c r="N72" s="88">
        <f t="shared" si="4"/>
        <v>18.8</v>
      </c>
    </row>
    <row r="73" spans="2:14" s="36" customFormat="1" ht="225" customHeight="1" thickBot="1" x14ac:dyDescent="1.1000000000000001">
      <c r="B73" s="42">
        <v>67</v>
      </c>
      <c r="C73" s="564"/>
      <c r="D73" s="561" t="s">
        <v>580</v>
      </c>
      <c r="E73" s="561"/>
      <c r="F73" s="561"/>
      <c r="G73" s="136" t="s">
        <v>35</v>
      </c>
      <c r="H73" s="136">
        <v>0.94399999999999995</v>
      </c>
      <c r="I73" s="136">
        <v>2</v>
      </c>
      <c r="J73" s="134">
        <v>2055</v>
      </c>
      <c r="K73" s="134">
        <v>1975</v>
      </c>
      <c r="L73" s="46">
        <v>0</v>
      </c>
      <c r="M73" s="40">
        <f t="shared" si="2"/>
        <v>1.87</v>
      </c>
      <c r="N73" s="88">
        <f t="shared" si="4"/>
        <v>3.7</v>
      </c>
    </row>
    <row r="74" spans="2:14" s="36" customFormat="1" ht="225" customHeight="1" thickBot="1" x14ac:dyDescent="1.1000000000000001">
      <c r="B74" s="67">
        <v>68</v>
      </c>
      <c r="C74" s="564"/>
      <c r="D74" s="561" t="s">
        <v>574</v>
      </c>
      <c r="E74" s="561"/>
      <c r="F74" s="561"/>
      <c r="G74" s="136" t="s">
        <v>35</v>
      </c>
      <c r="H74" s="136">
        <v>0.94399999999999995</v>
      </c>
      <c r="I74" s="136">
        <v>2</v>
      </c>
      <c r="J74" s="134">
        <v>1510</v>
      </c>
      <c r="K74" s="134">
        <v>1510</v>
      </c>
      <c r="L74" s="46">
        <v>0</v>
      </c>
      <c r="M74" s="40">
        <f t="shared" si="2"/>
        <v>1.43</v>
      </c>
      <c r="N74" s="88">
        <f t="shared" si="4"/>
        <v>2.9</v>
      </c>
    </row>
    <row r="75" spans="2:14" s="36" customFormat="1" ht="225" customHeight="1" thickBot="1" x14ac:dyDescent="1.1000000000000001">
      <c r="B75" s="42">
        <v>69</v>
      </c>
      <c r="C75" s="564"/>
      <c r="D75" s="561" t="s">
        <v>577</v>
      </c>
      <c r="E75" s="561"/>
      <c r="F75" s="561"/>
      <c r="G75" s="136" t="s">
        <v>29</v>
      </c>
      <c r="H75" s="136">
        <v>1.284</v>
      </c>
      <c r="I75" s="136">
        <v>1</v>
      </c>
      <c r="J75" s="134">
        <v>1510</v>
      </c>
      <c r="K75" s="134">
        <v>1510</v>
      </c>
      <c r="L75" s="46">
        <v>0</v>
      </c>
      <c r="M75" s="40">
        <f t="shared" si="2"/>
        <v>1.94</v>
      </c>
      <c r="N75" s="88">
        <f t="shared" si="4"/>
        <v>1.9</v>
      </c>
    </row>
    <row r="76" spans="2:14" s="36" customFormat="1" ht="225" customHeight="1" thickBot="1" x14ac:dyDescent="1.1000000000000001">
      <c r="B76" s="67">
        <v>70</v>
      </c>
      <c r="C76" s="492" t="s">
        <v>516</v>
      </c>
      <c r="D76" s="493"/>
      <c r="E76" s="493"/>
      <c r="F76" s="494"/>
      <c r="G76" s="136" t="s">
        <v>321</v>
      </c>
      <c r="H76" s="45">
        <v>0.38119999999999998</v>
      </c>
      <c r="I76" s="72">
        <v>7</v>
      </c>
      <c r="J76" s="131" t="s">
        <v>514</v>
      </c>
      <c r="K76" s="131" t="s">
        <v>514</v>
      </c>
      <c r="L76" s="46">
        <v>0</v>
      </c>
      <c r="M76" s="40">
        <f>H76</f>
        <v>0.38119999999999998</v>
      </c>
      <c r="N76" s="88">
        <f t="shared" si="4"/>
        <v>2.7</v>
      </c>
    </row>
    <row r="77" spans="2:14" s="36" customFormat="1" ht="225" customHeight="1" thickBot="1" x14ac:dyDescent="1.1000000000000001">
      <c r="B77" s="42">
        <v>71</v>
      </c>
      <c r="C77" s="564" t="s">
        <v>579</v>
      </c>
      <c r="D77" s="561" t="s">
        <v>127</v>
      </c>
      <c r="E77" s="561"/>
      <c r="F77" s="561"/>
      <c r="G77" s="136" t="s">
        <v>27</v>
      </c>
      <c r="H77" s="136">
        <v>1.8280000000000001</v>
      </c>
      <c r="I77" s="38">
        <v>2</v>
      </c>
      <c r="J77" s="134">
        <v>5600</v>
      </c>
      <c r="K77" s="134">
        <v>5600</v>
      </c>
      <c r="L77" s="46">
        <v>0</v>
      </c>
      <c r="M77" s="40">
        <f t="shared" ref="M77:M111" si="5">ROUNDUP(H77*K77/1000,2)</f>
        <v>10.24</v>
      </c>
      <c r="N77" s="88">
        <f t="shared" si="4"/>
        <v>20.5</v>
      </c>
    </row>
    <row r="78" spans="2:14" s="36" customFormat="1" ht="225" customHeight="1" thickBot="1" x14ac:dyDescent="1.1000000000000001">
      <c r="B78" s="67">
        <v>72</v>
      </c>
      <c r="C78" s="564"/>
      <c r="D78" s="561" t="s">
        <v>578</v>
      </c>
      <c r="E78" s="561"/>
      <c r="F78" s="561"/>
      <c r="G78" s="136" t="s">
        <v>35</v>
      </c>
      <c r="H78" s="136">
        <v>0.94399999999999995</v>
      </c>
      <c r="I78" s="136">
        <v>1</v>
      </c>
      <c r="J78" s="134">
        <v>2408</v>
      </c>
      <c r="K78" s="134">
        <v>2245</v>
      </c>
      <c r="L78" s="46">
        <v>0</v>
      </c>
      <c r="M78" s="40">
        <f t="shared" si="5"/>
        <v>2.1199999999999997</v>
      </c>
      <c r="N78" s="88">
        <f t="shared" si="4"/>
        <v>2.1</v>
      </c>
    </row>
    <row r="79" spans="2:14" s="36" customFormat="1" ht="225" customHeight="1" thickBot="1" x14ac:dyDescent="1.1000000000000001">
      <c r="B79" s="42">
        <v>73</v>
      </c>
      <c r="C79" s="564"/>
      <c r="D79" s="561" t="s">
        <v>575</v>
      </c>
      <c r="E79" s="561"/>
      <c r="F79" s="561"/>
      <c r="G79" s="136" t="s">
        <v>35</v>
      </c>
      <c r="H79" s="136">
        <v>0.94399999999999995</v>
      </c>
      <c r="I79" s="136">
        <v>1</v>
      </c>
      <c r="J79" s="134">
        <v>2402</v>
      </c>
      <c r="K79" s="134">
        <v>2251</v>
      </c>
      <c r="L79" s="46">
        <v>0</v>
      </c>
      <c r="M79" s="40">
        <f t="shared" si="5"/>
        <v>2.13</v>
      </c>
      <c r="N79" s="88">
        <f t="shared" si="4"/>
        <v>2.1</v>
      </c>
    </row>
    <row r="80" spans="2:14" s="36" customFormat="1" ht="225" customHeight="1" thickBot="1" x14ac:dyDescent="1.1000000000000001">
      <c r="B80" s="67">
        <v>74</v>
      </c>
      <c r="C80" s="564"/>
      <c r="D80" s="561" t="s">
        <v>574</v>
      </c>
      <c r="E80" s="561"/>
      <c r="F80" s="561"/>
      <c r="G80" s="136" t="s">
        <v>35</v>
      </c>
      <c r="H80" s="136">
        <v>0.94399999999999995</v>
      </c>
      <c r="I80" s="136">
        <v>1</v>
      </c>
      <c r="J80" s="134">
        <v>1510</v>
      </c>
      <c r="K80" s="134">
        <v>1510</v>
      </c>
      <c r="L80" s="46">
        <v>0</v>
      </c>
      <c r="M80" s="40">
        <f t="shared" si="5"/>
        <v>1.43</v>
      </c>
      <c r="N80" s="88">
        <f t="shared" si="4"/>
        <v>1.4</v>
      </c>
    </row>
    <row r="81" spans="2:14" s="36" customFormat="1" ht="225" customHeight="1" thickBot="1" x14ac:dyDescent="1.1000000000000001">
      <c r="B81" s="42">
        <v>75</v>
      </c>
      <c r="C81" s="564"/>
      <c r="D81" s="561" t="s">
        <v>577</v>
      </c>
      <c r="E81" s="561"/>
      <c r="F81" s="561"/>
      <c r="G81" s="136" t="s">
        <v>29</v>
      </c>
      <c r="H81" s="136">
        <v>1.284</v>
      </c>
      <c r="I81" s="136">
        <v>1</v>
      </c>
      <c r="J81" s="134">
        <v>1510</v>
      </c>
      <c r="K81" s="134">
        <v>1510</v>
      </c>
      <c r="L81" s="46">
        <v>0</v>
      </c>
      <c r="M81" s="40">
        <f t="shared" si="5"/>
        <v>1.94</v>
      </c>
      <c r="N81" s="88">
        <f t="shared" si="4"/>
        <v>1.9</v>
      </c>
    </row>
    <row r="82" spans="2:14" s="36" customFormat="1" ht="225" customHeight="1" thickBot="1" x14ac:dyDescent="1.1000000000000001">
      <c r="B82" s="42">
        <v>71</v>
      </c>
      <c r="C82" s="564" t="s">
        <v>576</v>
      </c>
      <c r="D82" s="561" t="s">
        <v>127</v>
      </c>
      <c r="E82" s="561"/>
      <c r="F82" s="561"/>
      <c r="G82" s="136" t="s">
        <v>27</v>
      </c>
      <c r="H82" s="136">
        <v>1.8280000000000001</v>
      </c>
      <c r="I82" s="38">
        <v>2</v>
      </c>
      <c r="J82" s="134">
        <v>6000</v>
      </c>
      <c r="K82" s="134">
        <v>6000</v>
      </c>
      <c r="L82" s="46">
        <v>0</v>
      </c>
      <c r="M82" s="40">
        <f t="shared" si="5"/>
        <v>10.97</v>
      </c>
      <c r="N82" s="88">
        <f t="shared" si="4"/>
        <v>21.9</v>
      </c>
    </row>
    <row r="83" spans="2:14" s="36" customFormat="1" ht="225" customHeight="1" thickBot="1" x14ac:dyDescent="1.1000000000000001">
      <c r="B83" s="42">
        <v>73</v>
      </c>
      <c r="C83" s="564"/>
      <c r="D83" s="561" t="s">
        <v>575</v>
      </c>
      <c r="E83" s="561"/>
      <c r="F83" s="561"/>
      <c r="G83" s="136" t="s">
        <v>35</v>
      </c>
      <c r="H83" s="136">
        <v>0.94399999999999995</v>
      </c>
      <c r="I83" s="136">
        <v>2</v>
      </c>
      <c r="J83" s="134">
        <v>2402</v>
      </c>
      <c r="K83" s="134">
        <v>2251</v>
      </c>
      <c r="L83" s="46">
        <v>0</v>
      </c>
      <c r="M83" s="40">
        <f t="shared" si="5"/>
        <v>2.13</v>
      </c>
      <c r="N83" s="88">
        <f t="shared" si="4"/>
        <v>4.3</v>
      </c>
    </row>
    <row r="84" spans="2:14" s="36" customFormat="1" ht="225" customHeight="1" thickBot="1" x14ac:dyDescent="1.1000000000000001">
      <c r="B84" s="67">
        <v>74</v>
      </c>
      <c r="C84" s="564"/>
      <c r="D84" s="561" t="s">
        <v>574</v>
      </c>
      <c r="E84" s="561"/>
      <c r="F84" s="561"/>
      <c r="G84" s="136" t="s">
        <v>35</v>
      </c>
      <c r="H84" s="136">
        <v>0.94399999999999995</v>
      </c>
      <c r="I84" s="136">
        <v>3</v>
      </c>
      <c r="J84" s="134">
        <v>1510</v>
      </c>
      <c r="K84" s="134">
        <v>1510</v>
      </c>
      <c r="L84" s="46">
        <v>0</v>
      </c>
      <c r="M84" s="40">
        <f t="shared" si="5"/>
        <v>1.43</v>
      </c>
      <c r="N84" s="88">
        <f t="shared" si="4"/>
        <v>4.3</v>
      </c>
    </row>
    <row r="85" spans="2:14" s="36" customFormat="1" ht="225" customHeight="1" thickBot="1" x14ac:dyDescent="1.1000000000000001">
      <c r="B85" s="67">
        <v>76</v>
      </c>
      <c r="C85" s="555" t="s">
        <v>573</v>
      </c>
      <c r="D85" s="492" t="s">
        <v>572</v>
      </c>
      <c r="E85" s="493"/>
      <c r="F85" s="493"/>
      <c r="G85" s="136" t="s">
        <v>76</v>
      </c>
      <c r="H85" s="45">
        <v>1.22</v>
      </c>
      <c r="I85" s="69">
        <v>1</v>
      </c>
      <c r="J85" s="70">
        <v>4586</v>
      </c>
      <c r="K85" s="70">
        <v>4586</v>
      </c>
      <c r="L85" s="46">
        <v>0</v>
      </c>
      <c r="M85" s="40">
        <f t="shared" si="5"/>
        <v>5.6</v>
      </c>
      <c r="N85" s="88">
        <f t="shared" si="4"/>
        <v>5.6</v>
      </c>
    </row>
    <row r="86" spans="2:14" s="36" customFormat="1" ht="225" customHeight="1" thickBot="1" x14ac:dyDescent="1.1000000000000001">
      <c r="B86" s="42">
        <v>77</v>
      </c>
      <c r="C86" s="556"/>
      <c r="D86" s="492" t="s">
        <v>273</v>
      </c>
      <c r="E86" s="493"/>
      <c r="F86" s="493"/>
      <c r="G86" s="136" t="s">
        <v>76</v>
      </c>
      <c r="H86" s="45">
        <v>1.22</v>
      </c>
      <c r="I86" s="72">
        <v>1</v>
      </c>
      <c r="J86" s="70">
        <v>5118</v>
      </c>
      <c r="K86" s="70">
        <v>5118</v>
      </c>
      <c r="L86" s="46">
        <v>0</v>
      </c>
      <c r="M86" s="40">
        <f t="shared" si="5"/>
        <v>6.25</v>
      </c>
      <c r="N86" s="88">
        <f t="shared" si="4"/>
        <v>6.3</v>
      </c>
    </row>
    <row r="87" spans="2:14" s="36" customFormat="1" ht="225" customHeight="1" thickBot="1" x14ac:dyDescent="1.1000000000000001">
      <c r="B87" s="67">
        <v>78</v>
      </c>
      <c r="C87" s="556"/>
      <c r="D87" s="492" t="s">
        <v>571</v>
      </c>
      <c r="E87" s="493"/>
      <c r="F87" s="493"/>
      <c r="G87" s="136" t="s">
        <v>35</v>
      </c>
      <c r="H87" s="45">
        <v>0.94399999999999995</v>
      </c>
      <c r="I87" s="72">
        <v>1</v>
      </c>
      <c r="J87" s="70">
        <v>2330</v>
      </c>
      <c r="K87" s="70">
        <v>2199</v>
      </c>
      <c r="L87" s="46">
        <v>0</v>
      </c>
      <c r="M87" s="40">
        <f t="shared" si="5"/>
        <v>2.0799999999999996</v>
      </c>
      <c r="N87" s="88">
        <f t="shared" si="4"/>
        <v>2.1</v>
      </c>
    </row>
    <row r="88" spans="2:14" s="36" customFormat="1" ht="225" customHeight="1" thickBot="1" x14ac:dyDescent="1.1000000000000001">
      <c r="B88" s="42">
        <v>79</v>
      </c>
      <c r="C88" s="556"/>
      <c r="D88" s="492" t="s">
        <v>570</v>
      </c>
      <c r="E88" s="493"/>
      <c r="F88" s="493"/>
      <c r="G88" s="136" t="s">
        <v>35</v>
      </c>
      <c r="H88" s="45">
        <v>0.94399999999999995</v>
      </c>
      <c r="I88" s="72">
        <v>1</v>
      </c>
      <c r="J88" s="70">
        <v>2212</v>
      </c>
      <c r="K88" s="70">
        <v>2095</v>
      </c>
      <c r="L88" s="46">
        <v>0</v>
      </c>
      <c r="M88" s="40">
        <f t="shared" si="5"/>
        <v>1.98</v>
      </c>
      <c r="N88" s="88">
        <f t="shared" si="4"/>
        <v>2</v>
      </c>
    </row>
    <row r="89" spans="2:14" s="36" customFormat="1" ht="225" customHeight="1" thickBot="1" x14ac:dyDescent="1.1000000000000001">
      <c r="B89" s="67">
        <v>80</v>
      </c>
      <c r="C89" s="559"/>
      <c r="D89" s="492" t="s">
        <v>569</v>
      </c>
      <c r="E89" s="493"/>
      <c r="F89" s="493"/>
      <c r="G89" s="136" t="s">
        <v>35</v>
      </c>
      <c r="H89" s="45">
        <v>0.94399999999999995</v>
      </c>
      <c r="I89" s="72">
        <v>1</v>
      </c>
      <c r="J89" s="70">
        <v>2237</v>
      </c>
      <c r="K89" s="70">
        <v>2117</v>
      </c>
      <c r="L89" s="46">
        <v>0</v>
      </c>
      <c r="M89" s="40">
        <f t="shared" si="5"/>
        <v>2</v>
      </c>
      <c r="N89" s="88">
        <f t="shared" si="4"/>
        <v>2</v>
      </c>
    </row>
    <row r="90" spans="2:14" s="36" customFormat="1" ht="225" customHeight="1" thickBot="1" x14ac:dyDescent="1.1000000000000001">
      <c r="B90" s="42">
        <v>81</v>
      </c>
      <c r="C90" s="555" t="s">
        <v>568</v>
      </c>
      <c r="D90" s="492" t="s">
        <v>567</v>
      </c>
      <c r="E90" s="493"/>
      <c r="F90" s="493"/>
      <c r="G90" s="136" t="s">
        <v>76</v>
      </c>
      <c r="H90" s="45">
        <v>1.22</v>
      </c>
      <c r="I90" s="69">
        <v>1</v>
      </c>
      <c r="J90" s="70">
        <v>5486</v>
      </c>
      <c r="K90" s="70">
        <v>5486</v>
      </c>
      <c r="L90" s="46">
        <v>0</v>
      </c>
      <c r="M90" s="40">
        <f t="shared" si="5"/>
        <v>6.7</v>
      </c>
      <c r="N90" s="88">
        <f t="shared" si="4"/>
        <v>6.7</v>
      </c>
    </row>
    <row r="91" spans="2:14" s="36" customFormat="1" ht="225" customHeight="1" thickBot="1" x14ac:dyDescent="1.1000000000000001">
      <c r="B91" s="67">
        <v>82</v>
      </c>
      <c r="C91" s="556"/>
      <c r="D91" s="492" t="s">
        <v>566</v>
      </c>
      <c r="E91" s="493"/>
      <c r="F91" s="493"/>
      <c r="G91" s="136" t="s">
        <v>76</v>
      </c>
      <c r="H91" s="45">
        <v>1.22</v>
      </c>
      <c r="I91" s="72">
        <v>1</v>
      </c>
      <c r="J91" s="70">
        <v>5486</v>
      </c>
      <c r="K91" s="70">
        <v>5486</v>
      </c>
      <c r="L91" s="46">
        <v>0</v>
      </c>
      <c r="M91" s="40">
        <f t="shared" si="5"/>
        <v>6.7</v>
      </c>
      <c r="N91" s="88">
        <f t="shared" si="4"/>
        <v>6.7</v>
      </c>
    </row>
    <row r="92" spans="2:14" s="36" customFormat="1" ht="225" customHeight="1" thickBot="1" x14ac:dyDescent="1.1000000000000001">
      <c r="B92" s="42">
        <v>83</v>
      </c>
      <c r="C92" s="556"/>
      <c r="D92" s="492" t="s">
        <v>565</v>
      </c>
      <c r="E92" s="493"/>
      <c r="F92" s="493"/>
      <c r="G92" s="136" t="s">
        <v>35</v>
      </c>
      <c r="H92" s="45">
        <v>0.94399999999999995</v>
      </c>
      <c r="I92" s="72">
        <v>1</v>
      </c>
      <c r="J92" s="70">
        <v>2330</v>
      </c>
      <c r="K92" s="70">
        <v>2199</v>
      </c>
      <c r="L92" s="46">
        <v>0</v>
      </c>
      <c r="M92" s="40">
        <f t="shared" si="5"/>
        <v>2.0799999999999996</v>
      </c>
      <c r="N92" s="88">
        <f t="shared" si="4"/>
        <v>2.1</v>
      </c>
    </row>
    <row r="93" spans="2:14" s="36" customFormat="1" ht="225" customHeight="1" thickBot="1" x14ac:dyDescent="1.1000000000000001">
      <c r="B93" s="67">
        <v>84</v>
      </c>
      <c r="C93" s="556"/>
      <c r="D93" s="492" t="s">
        <v>564</v>
      </c>
      <c r="E93" s="493"/>
      <c r="F93" s="493"/>
      <c r="G93" s="136" t="s">
        <v>35</v>
      </c>
      <c r="H93" s="45">
        <v>0.94399999999999995</v>
      </c>
      <c r="I93" s="72">
        <v>1</v>
      </c>
      <c r="J93" s="70">
        <v>2237</v>
      </c>
      <c r="K93" s="70">
        <v>2117</v>
      </c>
      <c r="L93" s="46">
        <v>0</v>
      </c>
      <c r="M93" s="40">
        <f t="shared" si="5"/>
        <v>2</v>
      </c>
      <c r="N93" s="88">
        <f t="shared" si="4"/>
        <v>2</v>
      </c>
    </row>
    <row r="94" spans="2:14" s="36" customFormat="1" ht="225" customHeight="1" thickBot="1" x14ac:dyDescent="1.1000000000000001">
      <c r="B94" s="42">
        <v>85</v>
      </c>
      <c r="C94" s="559"/>
      <c r="D94" s="492" t="s">
        <v>563</v>
      </c>
      <c r="E94" s="493"/>
      <c r="F94" s="493"/>
      <c r="G94" s="136" t="s">
        <v>35</v>
      </c>
      <c r="H94" s="45">
        <v>0.94399999999999995</v>
      </c>
      <c r="I94" s="72">
        <v>1</v>
      </c>
      <c r="J94" s="70">
        <v>2535</v>
      </c>
      <c r="K94" s="70">
        <v>2380</v>
      </c>
      <c r="L94" s="46">
        <v>0</v>
      </c>
      <c r="M94" s="40">
        <f t="shared" si="5"/>
        <v>2.25</v>
      </c>
      <c r="N94" s="88">
        <f t="shared" si="4"/>
        <v>2.2999999999999998</v>
      </c>
    </row>
    <row r="95" spans="2:14" s="36" customFormat="1" ht="225" customHeight="1" thickBot="1" x14ac:dyDescent="1.1000000000000001">
      <c r="B95" s="67">
        <v>86</v>
      </c>
      <c r="C95" s="555" t="s">
        <v>562</v>
      </c>
      <c r="D95" s="492" t="s">
        <v>561</v>
      </c>
      <c r="E95" s="493"/>
      <c r="F95" s="493"/>
      <c r="G95" s="136" t="s">
        <v>76</v>
      </c>
      <c r="H95" s="45">
        <v>1.22</v>
      </c>
      <c r="I95" s="69">
        <v>1</v>
      </c>
      <c r="J95" s="70">
        <v>4586</v>
      </c>
      <c r="K95" s="70">
        <v>4586</v>
      </c>
      <c r="L95" s="46">
        <v>0</v>
      </c>
      <c r="M95" s="40">
        <f t="shared" si="5"/>
        <v>5.6</v>
      </c>
      <c r="N95" s="88">
        <f t="shared" si="4"/>
        <v>5.6</v>
      </c>
    </row>
    <row r="96" spans="2:14" s="36" customFormat="1" ht="225" customHeight="1" thickBot="1" x14ac:dyDescent="1.1000000000000001">
      <c r="B96" s="42">
        <v>87</v>
      </c>
      <c r="C96" s="556"/>
      <c r="D96" s="492" t="s">
        <v>560</v>
      </c>
      <c r="E96" s="493"/>
      <c r="F96" s="493"/>
      <c r="G96" s="136" t="s">
        <v>76</v>
      </c>
      <c r="H96" s="45">
        <v>1.22</v>
      </c>
      <c r="I96" s="72">
        <v>1</v>
      </c>
      <c r="J96" s="70">
        <v>4586</v>
      </c>
      <c r="K96" s="70">
        <v>4586</v>
      </c>
      <c r="L96" s="46">
        <v>0</v>
      </c>
      <c r="M96" s="40">
        <f t="shared" si="5"/>
        <v>5.6</v>
      </c>
      <c r="N96" s="88">
        <f t="shared" si="4"/>
        <v>5.6</v>
      </c>
    </row>
    <row r="97" spans="2:14" s="36" customFormat="1" ht="225" customHeight="1" thickBot="1" x14ac:dyDescent="1.1000000000000001">
      <c r="B97" s="67">
        <v>88</v>
      </c>
      <c r="C97" s="556"/>
      <c r="D97" s="492" t="s">
        <v>559</v>
      </c>
      <c r="E97" s="493"/>
      <c r="F97" s="493"/>
      <c r="G97" s="136" t="s">
        <v>35</v>
      </c>
      <c r="H97" s="45">
        <v>0.94399999999999995</v>
      </c>
      <c r="I97" s="72">
        <v>1</v>
      </c>
      <c r="J97" s="70">
        <v>2330</v>
      </c>
      <c r="K97" s="70">
        <v>2199</v>
      </c>
      <c r="L97" s="46">
        <v>0</v>
      </c>
      <c r="M97" s="40">
        <f t="shared" si="5"/>
        <v>2.0799999999999996</v>
      </c>
      <c r="N97" s="88">
        <f t="shared" si="4"/>
        <v>2.1</v>
      </c>
    </row>
    <row r="98" spans="2:14" s="36" customFormat="1" ht="225" customHeight="1" thickBot="1" x14ac:dyDescent="1.1000000000000001">
      <c r="B98" s="42">
        <v>89</v>
      </c>
      <c r="C98" s="556"/>
      <c r="D98" s="492" t="s">
        <v>558</v>
      </c>
      <c r="E98" s="493"/>
      <c r="F98" s="493"/>
      <c r="G98" s="136" t="s">
        <v>35</v>
      </c>
      <c r="H98" s="45">
        <v>0.94399999999999995</v>
      </c>
      <c r="I98" s="72">
        <v>1</v>
      </c>
      <c r="J98" s="70">
        <v>2212</v>
      </c>
      <c r="K98" s="70">
        <v>2095</v>
      </c>
      <c r="L98" s="46">
        <v>0</v>
      </c>
      <c r="M98" s="40">
        <f t="shared" si="5"/>
        <v>1.98</v>
      </c>
      <c r="N98" s="88">
        <f t="shared" si="4"/>
        <v>2</v>
      </c>
    </row>
    <row r="99" spans="2:14" s="36" customFormat="1" ht="225" customHeight="1" thickBot="1" x14ac:dyDescent="1.1000000000000001">
      <c r="B99" s="67">
        <v>90</v>
      </c>
      <c r="C99" s="559"/>
      <c r="D99" s="492" t="s">
        <v>557</v>
      </c>
      <c r="E99" s="493"/>
      <c r="F99" s="493"/>
      <c r="G99" s="136" t="s">
        <v>35</v>
      </c>
      <c r="H99" s="45">
        <v>0.94399999999999995</v>
      </c>
      <c r="I99" s="72">
        <v>1</v>
      </c>
      <c r="J99" s="70">
        <v>2237</v>
      </c>
      <c r="K99" s="70">
        <v>2117</v>
      </c>
      <c r="L99" s="46">
        <v>0</v>
      </c>
      <c r="M99" s="40">
        <f t="shared" si="5"/>
        <v>2</v>
      </c>
      <c r="N99" s="88">
        <f t="shared" si="4"/>
        <v>2</v>
      </c>
    </row>
    <row r="100" spans="2:14" s="36" customFormat="1" ht="225" customHeight="1" thickBot="1" x14ac:dyDescent="1.1000000000000001">
      <c r="B100" s="42">
        <v>91</v>
      </c>
      <c r="C100" s="555" t="s">
        <v>556</v>
      </c>
      <c r="D100" s="492" t="s">
        <v>191</v>
      </c>
      <c r="E100" s="493"/>
      <c r="F100" s="493"/>
      <c r="G100" s="136" t="s">
        <v>100</v>
      </c>
      <c r="H100" s="45">
        <v>2.19</v>
      </c>
      <c r="I100" s="69">
        <v>2</v>
      </c>
      <c r="J100" s="70">
        <v>6000</v>
      </c>
      <c r="K100" s="70">
        <v>6000</v>
      </c>
      <c r="L100" s="46">
        <v>0</v>
      </c>
      <c r="M100" s="40">
        <f t="shared" si="5"/>
        <v>13.14</v>
      </c>
      <c r="N100" s="88">
        <f t="shared" si="4"/>
        <v>26.3</v>
      </c>
    </row>
    <row r="101" spans="2:14" s="36" customFormat="1" ht="225" customHeight="1" thickBot="1" x14ac:dyDescent="1.1000000000000001">
      <c r="B101" s="67">
        <v>92</v>
      </c>
      <c r="C101" s="556"/>
      <c r="D101" s="492" t="s">
        <v>555</v>
      </c>
      <c r="E101" s="493"/>
      <c r="F101" s="493"/>
      <c r="G101" s="136" t="s">
        <v>29</v>
      </c>
      <c r="H101" s="45">
        <v>1.284</v>
      </c>
      <c r="I101" s="72">
        <v>1</v>
      </c>
      <c r="J101" s="70">
        <v>1814</v>
      </c>
      <c r="K101" s="70">
        <v>1814</v>
      </c>
      <c r="L101" s="46">
        <v>0</v>
      </c>
      <c r="M101" s="40">
        <f t="shared" si="5"/>
        <v>2.3299999999999996</v>
      </c>
      <c r="N101" s="88">
        <f t="shared" si="4"/>
        <v>2.2999999999999998</v>
      </c>
    </row>
    <row r="102" spans="2:14" s="36" customFormat="1" ht="225" customHeight="1" thickBot="1" x14ac:dyDescent="1.1000000000000001">
      <c r="B102" s="42">
        <v>93</v>
      </c>
      <c r="C102" s="556"/>
      <c r="D102" s="492" t="s">
        <v>554</v>
      </c>
      <c r="E102" s="493"/>
      <c r="F102" s="493"/>
      <c r="G102" s="136" t="s">
        <v>97</v>
      </c>
      <c r="H102" s="45">
        <v>0.93400000000000005</v>
      </c>
      <c r="I102" s="72">
        <v>1</v>
      </c>
      <c r="J102" s="70">
        <v>1794</v>
      </c>
      <c r="K102" s="70">
        <v>1794</v>
      </c>
      <c r="L102" s="46">
        <v>0</v>
      </c>
      <c r="M102" s="40">
        <f t="shared" si="5"/>
        <v>1.68</v>
      </c>
      <c r="N102" s="88">
        <f t="shared" si="4"/>
        <v>1.7</v>
      </c>
    </row>
    <row r="103" spans="2:14" s="36" customFormat="1" ht="225" customHeight="1" thickBot="1" x14ac:dyDescent="1.1000000000000001">
      <c r="B103" s="67">
        <v>94</v>
      </c>
      <c r="C103" s="556"/>
      <c r="D103" s="492" t="s">
        <v>553</v>
      </c>
      <c r="E103" s="493"/>
      <c r="F103" s="493"/>
      <c r="G103" s="136" t="s">
        <v>97</v>
      </c>
      <c r="H103" s="45">
        <v>0.93400000000000005</v>
      </c>
      <c r="I103" s="72">
        <v>2</v>
      </c>
      <c r="J103" s="70">
        <v>3124</v>
      </c>
      <c r="K103" s="70">
        <v>2987</v>
      </c>
      <c r="L103" s="46">
        <v>0</v>
      </c>
      <c r="M103" s="40">
        <f t="shared" si="5"/>
        <v>2.7899999999999996</v>
      </c>
      <c r="N103" s="88">
        <f t="shared" ref="N103:N111" si="6">ROUND(M103*I103-I103*L103,1)</f>
        <v>5.6</v>
      </c>
    </row>
    <row r="104" spans="2:14" s="36" customFormat="1" ht="225" customHeight="1" thickBot="1" x14ac:dyDescent="1.1000000000000001">
      <c r="B104" s="42">
        <v>95</v>
      </c>
      <c r="C104" s="555" t="s">
        <v>552</v>
      </c>
      <c r="D104" s="492" t="s">
        <v>191</v>
      </c>
      <c r="E104" s="493"/>
      <c r="F104" s="493"/>
      <c r="G104" s="136" t="s">
        <v>100</v>
      </c>
      <c r="H104" s="45">
        <v>2.19</v>
      </c>
      <c r="I104" s="69">
        <v>2</v>
      </c>
      <c r="J104" s="70">
        <v>6000</v>
      </c>
      <c r="K104" s="70">
        <v>6000</v>
      </c>
      <c r="L104" s="46">
        <v>0</v>
      </c>
      <c r="M104" s="40">
        <f t="shared" si="5"/>
        <v>13.14</v>
      </c>
      <c r="N104" s="88">
        <f t="shared" si="6"/>
        <v>26.3</v>
      </c>
    </row>
    <row r="105" spans="2:14" s="36" customFormat="1" ht="225" customHeight="1" thickBot="1" x14ac:dyDescent="1.1000000000000001">
      <c r="B105" s="67">
        <v>96</v>
      </c>
      <c r="C105" s="556"/>
      <c r="D105" s="492" t="s">
        <v>551</v>
      </c>
      <c r="E105" s="493"/>
      <c r="F105" s="493"/>
      <c r="G105" s="136" t="s">
        <v>29</v>
      </c>
      <c r="H105" s="45">
        <v>1.284</v>
      </c>
      <c r="I105" s="72">
        <v>1</v>
      </c>
      <c r="J105" s="70">
        <v>1814</v>
      </c>
      <c r="K105" s="70">
        <v>1814</v>
      </c>
      <c r="L105" s="46">
        <v>0</v>
      </c>
      <c r="M105" s="40">
        <f t="shared" si="5"/>
        <v>2.3299999999999996</v>
      </c>
      <c r="N105" s="88">
        <f t="shared" si="6"/>
        <v>2.2999999999999998</v>
      </c>
    </row>
    <row r="106" spans="2:14" s="36" customFormat="1" ht="225" customHeight="1" thickBot="1" x14ac:dyDescent="1.1000000000000001">
      <c r="B106" s="42">
        <v>97</v>
      </c>
      <c r="C106" s="556"/>
      <c r="D106" s="492" t="s">
        <v>550</v>
      </c>
      <c r="E106" s="493"/>
      <c r="F106" s="493"/>
      <c r="G106" s="136" t="s">
        <v>97</v>
      </c>
      <c r="H106" s="45">
        <v>0.93400000000000005</v>
      </c>
      <c r="I106" s="72">
        <v>1</v>
      </c>
      <c r="J106" s="70">
        <v>1794</v>
      </c>
      <c r="K106" s="70">
        <v>1794</v>
      </c>
      <c r="L106" s="46">
        <v>0</v>
      </c>
      <c r="M106" s="40">
        <f t="shared" si="5"/>
        <v>1.68</v>
      </c>
      <c r="N106" s="88">
        <f t="shared" si="6"/>
        <v>1.7</v>
      </c>
    </row>
    <row r="107" spans="2:14" s="36" customFormat="1" ht="225" customHeight="1" thickBot="1" x14ac:dyDescent="1.1000000000000001">
      <c r="B107" s="67">
        <v>98</v>
      </c>
      <c r="C107" s="556"/>
      <c r="D107" s="492" t="s">
        <v>549</v>
      </c>
      <c r="E107" s="493"/>
      <c r="F107" s="493"/>
      <c r="G107" s="136" t="s">
        <v>97</v>
      </c>
      <c r="H107" s="45">
        <v>0.93400000000000005</v>
      </c>
      <c r="I107" s="72">
        <v>2</v>
      </c>
      <c r="J107" s="70">
        <v>3124</v>
      </c>
      <c r="K107" s="70">
        <v>2987</v>
      </c>
      <c r="L107" s="46">
        <v>0</v>
      </c>
      <c r="M107" s="40">
        <f t="shared" si="5"/>
        <v>2.7899999999999996</v>
      </c>
      <c r="N107" s="88">
        <f t="shared" si="6"/>
        <v>5.6</v>
      </c>
    </row>
    <row r="108" spans="2:14" s="96" customFormat="1" ht="225" customHeight="1" thickBot="1" x14ac:dyDescent="1.3">
      <c r="B108" s="42">
        <v>99</v>
      </c>
      <c r="C108" s="488" t="s">
        <v>548</v>
      </c>
      <c r="D108" s="489"/>
      <c r="E108" s="489"/>
      <c r="F108" s="490"/>
      <c r="G108" s="133" t="s">
        <v>76</v>
      </c>
      <c r="H108" s="102">
        <v>1.22</v>
      </c>
      <c r="I108" s="101">
        <v>1</v>
      </c>
      <c r="J108" s="100">
        <v>3989</v>
      </c>
      <c r="K108" s="100">
        <v>3929</v>
      </c>
      <c r="L108" s="46">
        <v>0</v>
      </c>
      <c r="M108" s="40">
        <f t="shared" si="5"/>
        <v>4.8</v>
      </c>
      <c r="N108" s="88">
        <f t="shared" si="6"/>
        <v>4.8</v>
      </c>
    </row>
    <row r="109" spans="2:14" s="96" customFormat="1" ht="225" customHeight="1" thickBot="1" x14ac:dyDescent="1.3">
      <c r="B109" s="67">
        <v>100</v>
      </c>
      <c r="C109" s="488" t="s">
        <v>353</v>
      </c>
      <c r="D109" s="489"/>
      <c r="E109" s="489"/>
      <c r="F109" s="490"/>
      <c r="G109" s="133" t="s">
        <v>27</v>
      </c>
      <c r="H109" s="102">
        <v>1.8280000000000001</v>
      </c>
      <c r="I109" s="101">
        <v>2</v>
      </c>
      <c r="J109" s="100">
        <v>3894</v>
      </c>
      <c r="K109" s="100">
        <v>3657</v>
      </c>
      <c r="L109" s="46">
        <v>0</v>
      </c>
      <c r="M109" s="40">
        <f t="shared" si="5"/>
        <v>6.6899999999999995</v>
      </c>
      <c r="N109" s="88">
        <f t="shared" si="6"/>
        <v>13.4</v>
      </c>
    </row>
    <row r="110" spans="2:14" s="96" customFormat="1" ht="225" customHeight="1" thickBot="1" x14ac:dyDescent="1.3">
      <c r="B110" s="42">
        <v>101</v>
      </c>
      <c r="C110" s="488" t="s">
        <v>547</v>
      </c>
      <c r="D110" s="489"/>
      <c r="E110" s="489"/>
      <c r="F110" s="490"/>
      <c r="G110" s="133" t="s">
        <v>76</v>
      </c>
      <c r="H110" s="102">
        <v>1.22</v>
      </c>
      <c r="I110" s="106">
        <v>1</v>
      </c>
      <c r="J110" s="100">
        <v>3541</v>
      </c>
      <c r="K110" s="100">
        <v>3541</v>
      </c>
      <c r="L110" s="46">
        <v>0</v>
      </c>
      <c r="M110" s="40">
        <f t="shared" si="5"/>
        <v>4.33</v>
      </c>
      <c r="N110" s="88">
        <f t="shared" si="6"/>
        <v>4.3</v>
      </c>
    </row>
    <row r="111" spans="2:14" s="96" customFormat="1" ht="225" customHeight="1" thickBot="1" x14ac:dyDescent="1.3">
      <c r="B111" s="67">
        <v>102</v>
      </c>
      <c r="C111" s="488" t="s">
        <v>546</v>
      </c>
      <c r="D111" s="489"/>
      <c r="E111" s="489"/>
      <c r="F111" s="490"/>
      <c r="G111" s="133" t="s">
        <v>35</v>
      </c>
      <c r="H111" s="102">
        <v>0.94399999999999995</v>
      </c>
      <c r="I111" s="106">
        <v>1</v>
      </c>
      <c r="J111" s="100">
        <v>2468</v>
      </c>
      <c r="K111" s="100">
        <v>2319</v>
      </c>
      <c r="L111" s="46">
        <v>0</v>
      </c>
      <c r="M111" s="40">
        <f t="shared" si="5"/>
        <v>2.19</v>
      </c>
      <c r="N111" s="88">
        <f t="shared" si="6"/>
        <v>2.2000000000000002</v>
      </c>
    </row>
    <row r="112" spans="2:14" s="50" customFormat="1" ht="219.75" customHeight="1" thickBot="1" x14ac:dyDescent="1.1000000000000001">
      <c r="B112" s="458" t="s">
        <v>30</v>
      </c>
      <c r="C112" s="459"/>
      <c r="D112" s="459"/>
      <c r="E112" s="459"/>
      <c r="F112" s="459"/>
      <c r="G112" s="459"/>
      <c r="H112" s="459"/>
      <c r="I112" s="459"/>
      <c r="J112" s="459"/>
      <c r="K112" s="459"/>
      <c r="L112" s="459"/>
      <c r="M112" s="460"/>
      <c r="N112" s="95">
        <f>SUM(N7:N111)</f>
        <v>873.89999999999952</v>
      </c>
    </row>
    <row r="113" spans="2:18" s="50" customFormat="1" ht="232.5" customHeight="1" thickBot="1" x14ac:dyDescent="1.1000000000000001">
      <c r="B113" s="513" t="s">
        <v>53</v>
      </c>
      <c r="C113" s="513"/>
      <c r="D113" s="513"/>
      <c r="E113" s="513"/>
      <c r="F113" s="513"/>
      <c r="G113" s="513"/>
      <c r="H113" s="513"/>
      <c r="I113" s="513"/>
      <c r="J113" s="513"/>
      <c r="K113" s="513"/>
      <c r="L113" s="513"/>
      <c r="M113" s="513"/>
      <c r="N113" s="88">
        <f>N112*2</f>
        <v>1747.799999999999</v>
      </c>
    </row>
    <row r="114" spans="2:18" s="51" customFormat="1" ht="58.5" customHeight="1" x14ac:dyDescent="1.1000000000000001">
      <c r="B114" s="577"/>
      <c r="C114" s="578"/>
      <c r="D114" s="578"/>
      <c r="E114" s="578"/>
      <c r="F114" s="578"/>
      <c r="G114" s="578"/>
      <c r="H114" s="578"/>
      <c r="I114" s="578"/>
      <c r="J114" s="578"/>
      <c r="K114" s="578"/>
      <c r="L114" s="578"/>
      <c r="M114" s="578"/>
      <c r="N114" s="579"/>
    </row>
    <row r="115" spans="2:18" s="51" customFormat="1" ht="43.5" customHeight="1" thickBot="1" x14ac:dyDescent="1.1499999999999999">
      <c r="B115" s="580"/>
      <c r="C115" s="581"/>
      <c r="D115" s="581"/>
      <c r="E115" s="581"/>
      <c r="F115" s="581"/>
      <c r="G115" s="581"/>
      <c r="H115" s="581"/>
      <c r="I115" s="581"/>
      <c r="J115" s="581"/>
      <c r="K115" s="581"/>
      <c r="L115" s="581"/>
      <c r="M115" s="581"/>
      <c r="N115" s="582"/>
    </row>
    <row r="116" spans="2:18" s="135" customFormat="1" ht="174.95" customHeight="1" x14ac:dyDescent="0.25">
      <c r="B116" s="422" t="s">
        <v>320</v>
      </c>
      <c r="C116" s="422"/>
      <c r="D116" s="422"/>
      <c r="E116" s="422"/>
      <c r="F116" s="422"/>
      <c r="G116" s="422"/>
      <c r="H116" s="422"/>
      <c r="I116" s="422" t="s">
        <v>319</v>
      </c>
      <c r="J116" s="422"/>
      <c r="K116" s="422"/>
      <c r="L116" s="422"/>
      <c r="M116" s="422"/>
      <c r="N116" s="422"/>
    </row>
    <row r="117" spans="2:18" s="51" customFormat="1" ht="409.5" customHeight="1" thickBot="1" x14ac:dyDescent="1.1499999999999999">
      <c r="B117" s="423"/>
      <c r="C117" s="423"/>
      <c r="D117" s="423"/>
      <c r="E117" s="423"/>
      <c r="F117" s="423"/>
      <c r="G117" s="423"/>
      <c r="H117" s="423"/>
      <c r="I117" s="423"/>
      <c r="J117" s="423"/>
      <c r="K117" s="423"/>
      <c r="L117" s="423"/>
      <c r="M117" s="423"/>
      <c r="N117" s="423"/>
    </row>
    <row r="118" spans="2:18" s="58" customFormat="1" ht="174.95" customHeight="1" thickBot="1" x14ac:dyDescent="1.1499999999999999">
      <c r="B118" s="53" t="s">
        <v>45</v>
      </c>
      <c r="C118" s="54"/>
      <c r="D118" s="54"/>
      <c r="E118" s="54"/>
      <c r="F118" s="54"/>
      <c r="G118" s="54"/>
      <c r="H118" s="54"/>
      <c r="I118" s="54"/>
      <c r="J118" s="54"/>
      <c r="K118" s="54"/>
      <c r="L118" s="54"/>
      <c r="M118" s="54"/>
      <c r="N118" s="55"/>
      <c r="O118" s="56"/>
      <c r="P118" s="68"/>
      <c r="Q118" s="35"/>
      <c r="R118" s="35"/>
    </row>
    <row r="119" spans="2:18" s="51" customFormat="1" ht="174.95" customHeight="1" x14ac:dyDescent="1.1000000000000001"/>
  </sheetData>
  <mergeCells count="134">
    <mergeCell ref="C104:C107"/>
    <mergeCell ref="D104:F104"/>
    <mergeCell ref="D105:F105"/>
    <mergeCell ref="D106:F106"/>
    <mergeCell ref="D107:F107"/>
    <mergeCell ref="B116:H117"/>
    <mergeCell ref="I116:N117"/>
    <mergeCell ref="C108:F108"/>
    <mergeCell ref="C109:F109"/>
    <mergeCell ref="C110:F110"/>
    <mergeCell ref="C111:F111"/>
    <mergeCell ref="B112:M112"/>
    <mergeCell ref="B114:N115"/>
    <mergeCell ref="B113:M113"/>
    <mergeCell ref="C95:C99"/>
    <mergeCell ref="D95:F95"/>
    <mergeCell ref="D96:F96"/>
    <mergeCell ref="D97:F97"/>
    <mergeCell ref="D98:F98"/>
    <mergeCell ref="D99:F99"/>
    <mergeCell ref="C100:C103"/>
    <mergeCell ref="D100:F100"/>
    <mergeCell ref="D101:F101"/>
    <mergeCell ref="D102:F102"/>
    <mergeCell ref="D103:F103"/>
    <mergeCell ref="C85:C89"/>
    <mergeCell ref="D85:F85"/>
    <mergeCell ref="D86:F86"/>
    <mergeCell ref="D87:F87"/>
    <mergeCell ref="D88:F88"/>
    <mergeCell ref="D89:F89"/>
    <mergeCell ref="C90:C94"/>
    <mergeCell ref="D90:F90"/>
    <mergeCell ref="D91:F91"/>
    <mergeCell ref="D92:F92"/>
    <mergeCell ref="D93:F93"/>
    <mergeCell ref="D94:F94"/>
    <mergeCell ref="C76:F76"/>
    <mergeCell ref="C77:C81"/>
    <mergeCell ref="D77:F77"/>
    <mergeCell ref="D78:F78"/>
    <mergeCell ref="D79:F79"/>
    <mergeCell ref="D80:F80"/>
    <mergeCell ref="D81:F81"/>
    <mergeCell ref="C82:C84"/>
    <mergeCell ref="D82:F82"/>
    <mergeCell ref="D83:F83"/>
    <mergeCell ref="D84:F84"/>
    <mergeCell ref="C68:C71"/>
    <mergeCell ref="D68:F68"/>
    <mergeCell ref="D69:F69"/>
    <mergeCell ref="D70:F70"/>
    <mergeCell ref="D71:F71"/>
    <mergeCell ref="C72:C75"/>
    <mergeCell ref="D72:F72"/>
    <mergeCell ref="D73:F73"/>
    <mergeCell ref="D74:F74"/>
    <mergeCell ref="D75:F75"/>
    <mergeCell ref="C60:F60"/>
    <mergeCell ref="C61:C63"/>
    <mergeCell ref="D61:F61"/>
    <mergeCell ref="D62:F62"/>
    <mergeCell ref="D63:F63"/>
    <mergeCell ref="C64:C67"/>
    <mergeCell ref="D64:F64"/>
    <mergeCell ref="D65:F65"/>
    <mergeCell ref="D66:F66"/>
    <mergeCell ref="D67:F67"/>
    <mergeCell ref="C52:C55"/>
    <mergeCell ref="D52:F52"/>
    <mergeCell ref="D53:F53"/>
    <mergeCell ref="D54:F54"/>
    <mergeCell ref="D55:F55"/>
    <mergeCell ref="C56:F56"/>
    <mergeCell ref="C57:F57"/>
    <mergeCell ref="C58:F58"/>
    <mergeCell ref="C59:F59"/>
    <mergeCell ref="C41:F41"/>
    <mergeCell ref="C42:F42"/>
    <mergeCell ref="C43:F43"/>
    <mergeCell ref="C44:F44"/>
    <mergeCell ref="C45:F45"/>
    <mergeCell ref="C46:F46"/>
    <mergeCell ref="C47:F47"/>
    <mergeCell ref="C48:C51"/>
    <mergeCell ref="D48:F48"/>
    <mergeCell ref="D49:F49"/>
    <mergeCell ref="D50:F50"/>
    <mergeCell ref="D51:F51"/>
    <mergeCell ref="C33:C37"/>
    <mergeCell ref="D33:F33"/>
    <mergeCell ref="D34:F34"/>
    <mergeCell ref="D35:F35"/>
    <mergeCell ref="D36:F36"/>
    <mergeCell ref="D37:F37"/>
    <mergeCell ref="C38:G38"/>
    <mergeCell ref="C39:F39"/>
    <mergeCell ref="C40:F40"/>
    <mergeCell ref="C24:C28"/>
    <mergeCell ref="D24:F24"/>
    <mergeCell ref="D25:F25"/>
    <mergeCell ref="D26:F26"/>
    <mergeCell ref="D27:F27"/>
    <mergeCell ref="D28:F28"/>
    <mergeCell ref="C29:C32"/>
    <mergeCell ref="D29:F29"/>
    <mergeCell ref="D30:F30"/>
    <mergeCell ref="D31:F31"/>
    <mergeCell ref="D32:F32"/>
    <mergeCell ref="C12:F12"/>
    <mergeCell ref="C13:F13"/>
    <mergeCell ref="C14:F14"/>
    <mergeCell ref="C15:F15"/>
    <mergeCell ref="C16:F16"/>
    <mergeCell ref="C17:F17"/>
    <mergeCell ref="C18:F18"/>
    <mergeCell ref="C19:F19"/>
    <mergeCell ref="C20:C23"/>
    <mergeCell ref="D20:F20"/>
    <mergeCell ref="D21:F21"/>
    <mergeCell ref="D22:F22"/>
    <mergeCell ref="D23:F23"/>
    <mergeCell ref="B2:F3"/>
    <mergeCell ref="G2:K3"/>
    <mergeCell ref="L2:N3"/>
    <mergeCell ref="B4:N4"/>
    <mergeCell ref="B5:N5"/>
    <mergeCell ref="C6:G6"/>
    <mergeCell ref="C7:C11"/>
    <mergeCell ref="D7:F7"/>
    <mergeCell ref="D8:F8"/>
    <mergeCell ref="D9:F9"/>
    <mergeCell ref="D10:F10"/>
    <mergeCell ref="D11:F11"/>
  </mergeCells>
  <printOptions horizontalCentered="1"/>
  <pageMargins left="0.25" right="0.25" top="1" bottom="1" header="0.5" footer="0.255"/>
  <pageSetup paperSize="9" scale="10" orientation="portrait" r:id="rId1"/>
  <rowBreaks count="3" manualBreakCount="3">
    <brk id="32" max="14" man="1"/>
    <brk id="60" max="14" man="1"/>
    <brk id="89" max="14" man="1"/>
  </rowBreaks>
  <drawing r:id="rId2"/>
</worksheet>
</file>

<file path=xl/worksheets/sheet1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tabColor theme="9" tint="-0.499984740745262"/>
    <pageSetUpPr fitToPage="1"/>
  </sheetPr>
  <dimension ref="B1:M35"/>
  <sheetViews>
    <sheetView rightToLeft="1" view="pageBreakPreview" topLeftCell="A4" zoomScale="85" zoomScaleNormal="85" zoomScaleSheetLayoutView="85" workbookViewId="0">
      <selection activeCell="B17" sqref="B17:M19"/>
    </sheetView>
  </sheetViews>
  <sheetFormatPr defaultRowHeight="15" x14ac:dyDescent="0.25"/>
  <cols>
    <col min="1" max="1" width="4.85546875" customWidth="1"/>
    <col min="4" max="4" width="11.85546875" customWidth="1"/>
    <col min="5" max="5" width="24" customWidth="1"/>
    <col min="7" max="7" width="20.140625" customWidth="1"/>
    <col min="8" max="8" width="18.7109375" customWidth="1"/>
    <col min="9" max="9" width="16.285156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532</v>
      </c>
      <c r="G11" s="323"/>
      <c r="H11" s="323"/>
      <c r="I11" s="324"/>
      <c r="J11" s="322" t="s">
        <v>543</v>
      </c>
      <c r="K11" s="323"/>
      <c r="L11" s="323"/>
      <c r="M11" s="324"/>
    </row>
    <row r="12" spans="2:13" ht="15.75" customHeight="1" x14ac:dyDescent="0.25">
      <c r="B12" s="325"/>
      <c r="C12" s="326"/>
      <c r="D12" s="326"/>
      <c r="E12" s="327"/>
      <c r="F12" s="325"/>
      <c r="G12" s="326"/>
      <c r="H12" s="326"/>
      <c r="I12" s="327"/>
      <c r="J12" s="325"/>
      <c r="K12" s="326"/>
      <c r="L12" s="326"/>
      <c r="M12" s="327"/>
    </row>
    <row r="13" spans="2:13" ht="25.5" customHeight="1" thickBot="1" x14ac:dyDescent="0.3">
      <c r="B13" s="328"/>
      <c r="C13" s="329"/>
      <c r="D13" s="329"/>
      <c r="E13" s="330"/>
      <c r="F13" s="328"/>
      <c r="G13" s="329"/>
      <c r="H13" s="329"/>
      <c r="I13" s="330"/>
      <c r="J13" s="328"/>
      <c r="K13" s="329"/>
      <c r="L13" s="329"/>
      <c r="M13" s="330"/>
    </row>
    <row r="14" spans="2:13" ht="15" customHeight="1" x14ac:dyDescent="0.25">
      <c r="B14" s="322" t="s">
        <v>6</v>
      </c>
      <c r="C14" s="323"/>
      <c r="D14" s="323"/>
      <c r="E14" s="324"/>
      <c r="F14" s="322" t="s">
        <v>7</v>
      </c>
      <c r="G14" s="323"/>
      <c r="H14" s="323"/>
      <c r="I14" s="324"/>
      <c r="J14" s="322" t="s">
        <v>545</v>
      </c>
      <c r="K14" s="323"/>
      <c r="L14" s="323"/>
      <c r="M14" s="324"/>
    </row>
    <row r="15" spans="2:13" ht="15" customHeight="1" x14ac:dyDescent="0.25">
      <c r="B15" s="325"/>
      <c r="C15" s="326"/>
      <c r="D15" s="326"/>
      <c r="E15" s="327"/>
      <c r="F15" s="325"/>
      <c r="G15" s="326"/>
      <c r="H15" s="326"/>
      <c r="I15" s="327"/>
      <c r="J15" s="325"/>
      <c r="K15" s="326"/>
      <c r="L15" s="326"/>
      <c r="M15" s="327"/>
    </row>
    <row r="16" spans="2:13" ht="19.5" customHeight="1" thickBot="1" x14ac:dyDescent="0.3">
      <c r="B16" s="328"/>
      <c r="C16" s="329"/>
      <c r="D16" s="329"/>
      <c r="E16" s="330"/>
      <c r="F16" s="328"/>
      <c r="G16" s="329"/>
      <c r="H16" s="329"/>
      <c r="I16" s="330"/>
      <c r="J16" s="328"/>
      <c r="K16" s="329"/>
      <c r="L16" s="329"/>
      <c r="M16" s="330"/>
    </row>
    <row r="17" spans="2:13" ht="15" customHeight="1" x14ac:dyDescent="0.25">
      <c r="B17" s="287" t="s">
        <v>63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544</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52.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65</v>
      </c>
      <c r="F28" s="316"/>
      <c r="G28" s="316"/>
      <c r="H28" s="313"/>
      <c r="I28" s="318" t="s">
        <v>536</v>
      </c>
      <c r="J28" s="319"/>
      <c r="K28" s="312" t="s">
        <v>16</v>
      </c>
      <c r="L28" s="316"/>
      <c r="M28" s="313"/>
    </row>
    <row r="29" spans="2:13" ht="49.5" customHeight="1" thickBot="1" x14ac:dyDescent="0.3">
      <c r="B29" s="311"/>
      <c r="C29" s="314"/>
      <c r="D29" s="315"/>
      <c r="E29" s="314"/>
      <c r="F29" s="317"/>
      <c r="G29" s="317"/>
      <c r="H29" s="315"/>
      <c r="I29" s="320"/>
      <c r="J29" s="321"/>
      <c r="K29" s="314"/>
      <c r="L29" s="317"/>
      <c r="M29" s="315"/>
    </row>
    <row r="30" spans="2:13" ht="36" customHeight="1" thickBot="1" x14ac:dyDescent="0.3">
      <c r="B30" s="284"/>
      <c r="C30" s="285"/>
      <c r="D30" s="285"/>
      <c r="E30" s="285"/>
      <c r="F30" s="285"/>
      <c r="G30" s="285"/>
      <c r="H30" s="285"/>
      <c r="I30" s="285"/>
      <c r="J30" s="285"/>
      <c r="K30" s="285"/>
      <c r="L30" s="285"/>
      <c r="M30" s="286"/>
    </row>
    <row r="31" spans="2:13" ht="18.75" customHeight="1" x14ac:dyDescent="0.25">
      <c r="B31" s="272" t="s">
        <v>17</v>
      </c>
      <c r="C31" s="273"/>
      <c r="D31" s="273"/>
      <c r="E31" s="274"/>
      <c r="F31" s="272" t="s">
        <v>18</v>
      </c>
      <c r="G31" s="273"/>
      <c r="H31" s="273"/>
      <c r="I31" s="274"/>
      <c r="J31" s="272" t="s">
        <v>19</v>
      </c>
      <c r="K31" s="273"/>
      <c r="L31" s="273"/>
      <c r="M31" s="274"/>
    </row>
    <row r="32" spans="2:13" ht="29.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18" customFormat="1" ht="22.5" customHeight="1" thickBot="1" x14ac:dyDescent="0.3">
      <c r="B35" s="269" t="s">
        <v>61</v>
      </c>
      <c r="C35" s="270"/>
      <c r="D35" s="270"/>
      <c r="E35" s="270"/>
      <c r="F35" s="270"/>
      <c r="G35" s="270"/>
      <c r="H35" s="270"/>
      <c r="I35" s="270"/>
      <c r="J35" s="270"/>
      <c r="K35" s="270"/>
      <c r="L35" s="270"/>
      <c r="M35" s="271"/>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25" top="0.75" bottom="0.75" header="0.3" footer="0.3"/>
  <pageSetup paperSize="9" scale="56" orientation="portrait" r:id="rId1"/>
  <colBreaks count="1" manualBreakCount="1">
    <brk id="13" max="1048575" man="1"/>
  </colBreaks>
  <drawing r:id="rId2"/>
  <legacyDrawing r:id="rId3"/>
  <oleObjects>
    <mc:AlternateContent xmlns:mc="http://schemas.openxmlformats.org/markup-compatibility/2006">
      <mc:Choice Requires="x14">
        <oleObject progId="PBrush" shapeId="562182" r:id="rId4">
          <objectPr defaultSize="0" autoPict="0" r:id="rId5">
            <anchor moveWithCells="1" sizeWithCells="1">
              <from>
                <xdr:col>1</xdr:col>
                <xdr:colOff>95250</xdr:colOff>
                <xdr:row>3</xdr:row>
                <xdr:rowOff>85725</xdr:rowOff>
              </from>
              <to>
                <xdr:col>2</xdr:col>
                <xdr:colOff>447675</xdr:colOff>
                <xdr:row>7</xdr:row>
                <xdr:rowOff>9525</xdr:rowOff>
              </to>
            </anchor>
          </objectPr>
        </oleObject>
      </mc:Choice>
      <mc:Fallback>
        <oleObject progId="PBrush" shapeId="562182" r:id="rId4"/>
      </mc:Fallback>
    </mc:AlternateContent>
  </oleObjects>
  <mc:AlternateContent xmlns:mc="http://schemas.openxmlformats.org/markup-compatibility/2006">
    <mc:Choice Requires="x14">
      <controls>
        <mc:AlternateContent xmlns:mc="http://schemas.openxmlformats.org/markup-compatibility/2006">
          <mc:Choice Requires="x14">
            <control shapeId="562177" r:id="rId6" name="Check Box 1">
              <controlPr defaultSize="0" autoFill="0" autoLine="0" autoPict="0">
                <anchor moveWithCells="1">
                  <from>
                    <xdr:col>3</xdr:col>
                    <xdr:colOff>381000</xdr:colOff>
                    <xdr:row>35</xdr:row>
                    <xdr:rowOff>0</xdr:rowOff>
                  </from>
                  <to>
                    <xdr:col>4</xdr:col>
                    <xdr:colOff>419100</xdr:colOff>
                    <xdr:row>36</xdr:row>
                    <xdr:rowOff>38100</xdr:rowOff>
                  </to>
                </anchor>
              </controlPr>
            </control>
          </mc:Choice>
        </mc:AlternateContent>
        <mc:AlternateContent xmlns:mc="http://schemas.openxmlformats.org/markup-compatibility/2006">
          <mc:Choice Requires="x14">
            <control shapeId="562178" r:id="rId7" name="Check Box 2">
              <controlPr defaultSize="0" autoFill="0" autoLine="0" autoPict="0">
                <anchor moveWithCells="1">
                  <from>
                    <xdr:col>6</xdr:col>
                    <xdr:colOff>180975</xdr:colOff>
                    <xdr:row>35</xdr:row>
                    <xdr:rowOff>0</xdr:rowOff>
                  </from>
                  <to>
                    <xdr:col>6</xdr:col>
                    <xdr:colOff>1009650</xdr:colOff>
                    <xdr:row>36</xdr:row>
                    <xdr:rowOff>9525</xdr:rowOff>
                  </to>
                </anchor>
              </controlPr>
            </control>
          </mc:Choice>
        </mc:AlternateContent>
        <mc:AlternateContent xmlns:mc="http://schemas.openxmlformats.org/markup-compatibility/2006">
          <mc:Choice Requires="x14">
            <control shapeId="562179"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562180" r:id="rId9" name="Check Box 4">
              <controlPr defaultSize="0" autoFill="0" autoLine="0" autoPict="0">
                <anchor moveWithCells="1">
                  <from>
                    <xdr:col>10</xdr:col>
                    <xdr:colOff>381000</xdr:colOff>
                    <xdr:row>35</xdr:row>
                    <xdr:rowOff>0</xdr:rowOff>
                  </from>
                  <to>
                    <xdr:col>11</xdr:col>
                    <xdr:colOff>609600</xdr:colOff>
                    <xdr:row>36</xdr:row>
                    <xdr:rowOff>38100</xdr:rowOff>
                  </to>
                </anchor>
              </controlPr>
            </control>
          </mc:Choice>
        </mc:AlternateContent>
        <mc:AlternateContent xmlns:mc="http://schemas.openxmlformats.org/markup-compatibility/2006">
          <mc:Choice Requires="x14">
            <control shapeId="562181" r:id="rId10" name="Check Box 5">
              <controlPr defaultSize="0" autoFill="0" autoLine="0" autoPict="0">
                <anchor moveWithCells="1">
                  <from>
                    <xdr:col>11</xdr:col>
                    <xdr:colOff>552450</xdr:colOff>
                    <xdr:row>35</xdr:row>
                    <xdr:rowOff>0</xdr:rowOff>
                  </from>
                  <to>
                    <xdr:col>12</xdr:col>
                    <xdr:colOff>628650</xdr:colOff>
                    <xdr:row>36</xdr:row>
                    <xdr:rowOff>38100</xdr:rowOff>
                  </to>
                </anchor>
              </controlPr>
            </control>
          </mc:Choice>
        </mc:AlternateContent>
        <mc:AlternateContent xmlns:mc="http://schemas.openxmlformats.org/markup-compatibility/2006">
          <mc:Choice Requires="x14">
            <control shapeId="562183" r:id="rId11" name="Check Box 7">
              <controlPr defaultSize="0" autoFill="0" autoLine="0" autoPict="0">
                <anchor moveWithCells="1">
                  <from>
                    <xdr:col>2</xdr:col>
                    <xdr:colOff>476250</xdr:colOff>
                    <xdr:row>34</xdr:row>
                    <xdr:rowOff>47625</xdr:rowOff>
                  </from>
                  <to>
                    <xdr:col>3</xdr:col>
                    <xdr:colOff>180975</xdr:colOff>
                    <xdr:row>34</xdr:row>
                    <xdr:rowOff>247650</xdr:rowOff>
                  </to>
                </anchor>
              </controlPr>
            </control>
          </mc:Choice>
        </mc:AlternateContent>
        <mc:AlternateContent xmlns:mc="http://schemas.openxmlformats.org/markup-compatibility/2006">
          <mc:Choice Requires="x14">
            <control shapeId="562184" r:id="rId12" name="Check Box 8">
              <controlPr defaultSize="0" autoFill="0" autoLine="0" autoPict="0">
                <anchor moveWithCells="1">
                  <from>
                    <xdr:col>4</xdr:col>
                    <xdr:colOff>400050</xdr:colOff>
                    <xdr:row>34</xdr:row>
                    <xdr:rowOff>57150</xdr:rowOff>
                  </from>
                  <to>
                    <xdr:col>4</xdr:col>
                    <xdr:colOff>657225</xdr:colOff>
                    <xdr:row>34</xdr:row>
                    <xdr:rowOff>247650</xdr:rowOff>
                  </to>
                </anchor>
              </controlPr>
            </control>
          </mc:Choice>
        </mc:AlternateContent>
        <mc:AlternateContent xmlns:mc="http://schemas.openxmlformats.org/markup-compatibility/2006">
          <mc:Choice Requires="x14">
            <control shapeId="562185" r:id="rId13" name="Check Box 9">
              <controlPr defaultSize="0" autoFill="0" autoLine="0" autoPict="0">
                <anchor moveWithCells="1">
                  <from>
                    <xdr:col>7</xdr:col>
                    <xdr:colOff>1104900</xdr:colOff>
                    <xdr:row>34</xdr:row>
                    <xdr:rowOff>57150</xdr:rowOff>
                  </from>
                  <to>
                    <xdr:col>8</xdr:col>
                    <xdr:colOff>85725</xdr:colOff>
                    <xdr:row>34</xdr:row>
                    <xdr:rowOff>228600</xdr:rowOff>
                  </to>
                </anchor>
              </controlPr>
            </control>
          </mc:Choice>
        </mc:AlternateContent>
        <mc:AlternateContent xmlns:mc="http://schemas.openxmlformats.org/markup-compatibility/2006">
          <mc:Choice Requires="x14">
            <control shapeId="562186" r:id="rId14" name="Check Box 10">
              <controlPr defaultSize="0" autoFill="0" autoLine="0" autoPict="0">
                <anchor moveWithCells="1">
                  <from>
                    <xdr:col>6</xdr:col>
                    <xdr:colOff>457200</xdr:colOff>
                    <xdr:row>34</xdr:row>
                    <xdr:rowOff>66675</xdr:rowOff>
                  </from>
                  <to>
                    <xdr:col>6</xdr:col>
                    <xdr:colOff>657225</xdr:colOff>
                    <xdr:row>34</xdr:row>
                    <xdr:rowOff>276225</xdr:rowOff>
                  </to>
                </anchor>
              </controlPr>
            </control>
          </mc:Choice>
        </mc:AlternateContent>
        <mc:AlternateContent xmlns:mc="http://schemas.openxmlformats.org/markup-compatibility/2006">
          <mc:Choice Requires="x14">
            <control shapeId="562187" r:id="rId15" name="Check Box 11">
              <controlPr defaultSize="0" autoFill="0" autoLine="0" autoPict="0">
                <anchor moveWithCells="1">
                  <from>
                    <xdr:col>9</xdr:col>
                    <xdr:colOff>409575</xdr:colOff>
                    <xdr:row>34</xdr:row>
                    <xdr:rowOff>66675</xdr:rowOff>
                  </from>
                  <to>
                    <xdr:col>10</xdr:col>
                    <xdr:colOff>228600</xdr:colOff>
                    <xdr:row>34</xdr:row>
                    <xdr:rowOff>228600</xdr:rowOff>
                  </to>
                </anchor>
              </controlPr>
            </control>
          </mc:Choice>
        </mc:AlternateContent>
      </controls>
    </mc:Choice>
  </mc:AlternateContent>
</worksheet>
</file>

<file path=xl/worksheets/sheet1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tabColor theme="9" tint="-0.499984740745262"/>
    <pageSetUpPr fitToPage="1"/>
  </sheetPr>
  <dimension ref="B1:P39"/>
  <sheetViews>
    <sheetView rightToLeft="1" view="pageBreakPreview" topLeftCell="A7" zoomScale="85" zoomScaleNormal="85" zoomScaleSheetLayoutView="85" workbookViewId="0">
      <selection activeCell="A113" sqref="A113:XFD1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531</v>
      </c>
      <c r="G11" s="332"/>
      <c r="H11" s="332"/>
      <c r="I11" s="333"/>
      <c r="J11" s="331" t="s">
        <v>542</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541</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6" ht="15" customHeight="1" x14ac:dyDescent="0.25">
      <c r="B17" s="385" t="s">
        <v>54</v>
      </c>
      <c r="C17" s="386"/>
      <c r="D17" s="386"/>
      <c r="E17" s="386"/>
      <c r="F17" s="386"/>
      <c r="G17" s="386"/>
      <c r="H17" s="386"/>
      <c r="I17" s="386"/>
      <c r="J17" s="386"/>
      <c r="K17" s="386"/>
      <c r="L17" s="386"/>
      <c r="M17" s="387"/>
    </row>
    <row r="18" spans="2:16" ht="15" customHeight="1" x14ac:dyDescent="0.25">
      <c r="B18" s="388"/>
      <c r="C18" s="389"/>
      <c r="D18" s="389"/>
      <c r="E18" s="389"/>
      <c r="F18" s="389"/>
      <c r="G18" s="389"/>
      <c r="H18" s="389"/>
      <c r="I18" s="389"/>
      <c r="J18" s="389"/>
      <c r="K18" s="389"/>
      <c r="L18" s="389"/>
      <c r="M18" s="390"/>
    </row>
    <row r="19" spans="2:16" ht="41.25" customHeight="1" thickBot="1" x14ac:dyDescent="0.3">
      <c r="B19" s="388"/>
      <c r="C19" s="389"/>
      <c r="D19" s="389"/>
      <c r="E19" s="389"/>
      <c r="F19" s="389"/>
      <c r="G19" s="389"/>
      <c r="H19" s="389"/>
      <c r="I19" s="389"/>
      <c r="J19" s="389"/>
      <c r="K19" s="389"/>
      <c r="L19" s="389"/>
      <c r="M19" s="390"/>
    </row>
    <row r="20" spans="2:16" ht="15" customHeight="1" x14ac:dyDescent="0.25">
      <c r="B20" s="391" t="s">
        <v>540</v>
      </c>
      <c r="C20" s="392"/>
      <c r="D20" s="392"/>
      <c r="E20" s="392"/>
      <c r="F20" s="392"/>
      <c r="G20" s="392"/>
      <c r="H20" s="392"/>
      <c r="I20" s="392"/>
      <c r="J20" s="392"/>
      <c r="K20" s="392"/>
      <c r="L20" s="392"/>
      <c r="M20" s="393"/>
    </row>
    <row r="21" spans="2:16" ht="15" customHeight="1" x14ac:dyDescent="0.25">
      <c r="B21" s="394"/>
      <c r="C21" s="395"/>
      <c r="D21" s="395"/>
      <c r="E21" s="395"/>
      <c r="F21" s="395"/>
      <c r="G21" s="395"/>
      <c r="H21" s="395"/>
      <c r="I21" s="395"/>
      <c r="J21" s="395"/>
      <c r="K21" s="395"/>
      <c r="L21" s="395"/>
      <c r="M21" s="396"/>
    </row>
    <row r="22" spans="2:16" ht="15" customHeight="1" x14ac:dyDescent="0.25">
      <c r="B22" s="394"/>
      <c r="C22" s="395"/>
      <c r="D22" s="395"/>
      <c r="E22" s="395"/>
      <c r="F22" s="395"/>
      <c r="G22" s="395"/>
      <c r="H22" s="395"/>
      <c r="I22" s="395"/>
      <c r="J22" s="395"/>
      <c r="K22" s="395"/>
      <c r="L22" s="395"/>
      <c r="M22" s="396"/>
    </row>
    <row r="23" spans="2:16" ht="15.75" customHeight="1" x14ac:dyDescent="0.25">
      <c r="B23" s="394"/>
      <c r="C23" s="395"/>
      <c r="D23" s="395"/>
      <c r="E23" s="395"/>
      <c r="F23" s="395"/>
      <c r="G23" s="395"/>
      <c r="H23" s="395"/>
      <c r="I23" s="395"/>
      <c r="J23" s="395"/>
      <c r="K23" s="395"/>
      <c r="L23" s="395"/>
      <c r="M23" s="396"/>
    </row>
    <row r="24" spans="2:16" ht="51.75" customHeight="1" thickBot="1" x14ac:dyDescent="0.3">
      <c r="B24" s="394"/>
      <c r="C24" s="395"/>
      <c r="D24" s="395"/>
      <c r="E24" s="395"/>
      <c r="F24" s="395"/>
      <c r="G24" s="395"/>
      <c r="H24" s="395"/>
      <c r="I24" s="395"/>
      <c r="J24" s="395"/>
      <c r="K24" s="395"/>
      <c r="L24" s="395"/>
      <c r="M24" s="396"/>
    </row>
    <row r="25" spans="2:16" ht="31.5" customHeight="1" thickBot="1" x14ac:dyDescent="0.3">
      <c r="B25" s="299"/>
      <c r="C25" s="300"/>
      <c r="D25" s="300"/>
      <c r="E25" s="300"/>
      <c r="F25" s="300"/>
      <c r="G25" s="300"/>
      <c r="H25" s="300"/>
      <c r="I25" s="300"/>
      <c r="J25" s="300"/>
      <c r="K25" s="300"/>
      <c r="L25" s="300"/>
      <c r="M25" s="301"/>
    </row>
    <row r="26" spans="2:16" ht="15.75" customHeight="1" x14ac:dyDescent="0.25">
      <c r="B26" s="397" t="s">
        <v>9</v>
      </c>
      <c r="C26" s="399" t="s">
        <v>10</v>
      </c>
      <c r="D26" s="400"/>
      <c r="E26" s="399" t="s">
        <v>11</v>
      </c>
      <c r="F26" s="400"/>
      <c r="G26" s="400"/>
      <c r="H26" s="403"/>
      <c r="I26" s="399" t="s">
        <v>12</v>
      </c>
      <c r="J26" s="403"/>
      <c r="K26" s="399" t="s">
        <v>13</v>
      </c>
      <c r="L26" s="400"/>
      <c r="M26" s="403"/>
    </row>
    <row r="27" spans="2:16" ht="15.75" customHeight="1" thickBot="1" x14ac:dyDescent="0.3">
      <c r="B27" s="398"/>
      <c r="C27" s="401"/>
      <c r="D27" s="402"/>
      <c r="E27" s="401"/>
      <c r="F27" s="402"/>
      <c r="G27" s="402"/>
      <c r="H27" s="404"/>
      <c r="I27" s="401"/>
      <c r="J27" s="404"/>
      <c r="K27" s="401"/>
      <c r="L27" s="402"/>
      <c r="M27" s="404"/>
    </row>
    <row r="28" spans="2:16" ht="49.5" customHeight="1" x14ac:dyDescent="0.25">
      <c r="B28" s="405">
        <v>24</v>
      </c>
      <c r="C28" s="312" t="s">
        <v>14</v>
      </c>
      <c r="D28" s="313"/>
      <c r="E28" s="331" t="s">
        <v>15</v>
      </c>
      <c r="F28" s="332"/>
      <c r="G28" s="332"/>
      <c r="H28" s="333"/>
      <c r="I28" s="318" t="s">
        <v>536</v>
      </c>
      <c r="J28" s="319"/>
      <c r="K28" s="322" t="s">
        <v>16</v>
      </c>
      <c r="L28" s="323"/>
      <c r="M28" s="324"/>
      <c r="P28" t="s">
        <v>339</v>
      </c>
    </row>
    <row r="29" spans="2:16" ht="57" customHeight="1" thickBot="1" x14ac:dyDescent="0.3">
      <c r="B29" s="406"/>
      <c r="C29" s="314"/>
      <c r="D29" s="315"/>
      <c r="E29" s="337"/>
      <c r="F29" s="338"/>
      <c r="G29" s="338"/>
      <c r="H29" s="339"/>
      <c r="I29" s="320"/>
      <c r="J29" s="321"/>
      <c r="K29" s="328"/>
      <c r="L29" s="329"/>
      <c r="M29" s="330"/>
    </row>
    <row r="30" spans="2:16" ht="37.5" customHeight="1" thickBot="1" x14ac:dyDescent="0.3">
      <c r="B30" s="382"/>
      <c r="C30" s="383"/>
      <c r="D30" s="383"/>
      <c r="E30" s="383"/>
      <c r="F30" s="383"/>
      <c r="G30" s="383"/>
      <c r="H30" s="383"/>
      <c r="I30" s="383"/>
      <c r="J30" s="383"/>
      <c r="K30" s="383"/>
      <c r="L30" s="383"/>
      <c r="M30" s="384"/>
    </row>
    <row r="31" spans="2:16" ht="18.75" customHeight="1" x14ac:dyDescent="0.25">
      <c r="B31" s="375" t="s">
        <v>17</v>
      </c>
      <c r="C31" s="376"/>
      <c r="D31" s="376"/>
      <c r="E31" s="377"/>
      <c r="F31" s="375" t="s">
        <v>18</v>
      </c>
      <c r="G31" s="376"/>
      <c r="H31" s="376"/>
      <c r="I31" s="377"/>
      <c r="J31" s="375" t="s">
        <v>19</v>
      </c>
      <c r="K31" s="376"/>
      <c r="L31" s="376"/>
      <c r="M31" s="377"/>
    </row>
    <row r="32" spans="2:16"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D39:E39"/>
    <mergeCell ref="B31:E32"/>
    <mergeCell ref="F31:I32"/>
    <mergeCell ref="J31:M32"/>
    <mergeCell ref="B33:E34"/>
    <mergeCell ref="F33:I34"/>
    <mergeCell ref="J33:M34"/>
  </mergeCells>
  <printOptions horizontalCentered="1" verticalCentered="1"/>
  <pageMargins left="0.25" right="0" top="0" bottom="0" header="0" footer="0"/>
  <pageSetup paperSize="9" scale="64" orientation="portrait" r:id="rId1"/>
  <colBreaks count="1" manualBreakCount="1">
    <brk id="13" max="1048575" man="1"/>
  </colBreaks>
  <drawing r:id="rId2"/>
  <legacyDrawing r:id="rId3"/>
  <oleObjects>
    <mc:AlternateContent xmlns:mc="http://schemas.openxmlformats.org/markup-compatibility/2006">
      <mc:Choice Requires="x14">
        <oleObject progId="PBrush" shapeId="641029"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641029" r:id="rId4"/>
      </mc:Fallback>
    </mc:AlternateContent>
  </oleObjects>
  <mc:AlternateContent xmlns:mc="http://schemas.openxmlformats.org/markup-compatibility/2006">
    <mc:Choice Requires="x14">
      <controls>
        <mc:AlternateContent xmlns:mc="http://schemas.openxmlformats.org/markup-compatibility/2006">
          <mc:Choice Requires="x14">
            <control shapeId="641025" r:id="rId6" name="Check Box 1">
              <controlPr defaultSize="0" autoFill="0" autoLine="0" autoPict="0">
                <anchor moveWithCells="1">
                  <from>
                    <xdr:col>2</xdr:col>
                    <xdr:colOff>476250</xdr:colOff>
                    <xdr:row>34</xdr:row>
                    <xdr:rowOff>47625</xdr:rowOff>
                  </from>
                  <to>
                    <xdr:col>3</xdr:col>
                    <xdr:colOff>152400</xdr:colOff>
                    <xdr:row>34</xdr:row>
                    <xdr:rowOff>247650</xdr:rowOff>
                  </to>
                </anchor>
              </controlPr>
            </control>
          </mc:Choice>
        </mc:AlternateContent>
        <mc:AlternateContent xmlns:mc="http://schemas.openxmlformats.org/markup-compatibility/2006">
          <mc:Choice Requires="x14">
            <control shapeId="641026"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641027" r:id="rId8" name="Check Box 3">
              <controlPr defaultSize="0" autoFill="0" autoLine="0" autoPict="0">
                <anchor moveWithCells="1">
                  <from>
                    <xdr:col>7</xdr:col>
                    <xdr:colOff>1104900</xdr:colOff>
                    <xdr:row>34</xdr:row>
                    <xdr:rowOff>57150</xdr:rowOff>
                  </from>
                  <to>
                    <xdr:col>8</xdr:col>
                    <xdr:colOff>76200</xdr:colOff>
                    <xdr:row>34</xdr:row>
                    <xdr:rowOff>228600</xdr:rowOff>
                  </to>
                </anchor>
              </controlPr>
            </control>
          </mc:Choice>
        </mc:AlternateContent>
        <mc:AlternateContent xmlns:mc="http://schemas.openxmlformats.org/markup-compatibility/2006">
          <mc:Choice Requires="x14">
            <control shapeId="641028" r:id="rId9" name="Check Box 4">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641030" r:id="rId10" name="Check Box 6">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tabColor theme="9" tint="-0.249977111117893"/>
  </sheetPr>
  <dimension ref="B1:AU39"/>
  <sheetViews>
    <sheetView rightToLeft="1" view="pageBreakPreview" zoomScale="10" zoomScaleNormal="100" zoomScaleSheetLayoutView="10" workbookViewId="0">
      <selection activeCell="B4" sqref="B4:N4"/>
    </sheetView>
  </sheetViews>
  <sheetFormatPr defaultRowHeight="23.25" x14ac:dyDescent="0.35"/>
  <cols>
    <col min="2" max="2" width="25.7109375" customWidth="1"/>
    <col min="3" max="3" width="32" customWidth="1"/>
    <col min="4" max="4" width="20.42578125" customWidth="1"/>
    <col min="5" max="5" width="32"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530</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59.5" customHeight="1" thickBot="1" x14ac:dyDescent="0.3">
      <c r="B4" s="522" t="s">
        <v>54</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03.25" customHeight="1" thickBot="1" x14ac:dyDescent="1.1499999999999999">
      <c r="B6" s="130" t="s">
        <v>9</v>
      </c>
      <c r="C6" s="434" t="s">
        <v>11</v>
      </c>
      <c r="D6" s="435"/>
      <c r="E6" s="435"/>
      <c r="F6" s="435"/>
      <c r="G6" s="436"/>
      <c r="H6" s="130" t="s">
        <v>122</v>
      </c>
      <c r="I6" s="130" t="s">
        <v>23</v>
      </c>
      <c r="J6" s="130" t="s">
        <v>24</v>
      </c>
      <c r="K6" s="130" t="s">
        <v>121</v>
      </c>
      <c r="L6" s="130" t="s">
        <v>183</v>
      </c>
      <c r="M6" s="130" t="s">
        <v>181</v>
      </c>
      <c r="N6" s="130" t="s">
        <v>124</v>
      </c>
    </row>
    <row r="7" spans="2:47" s="36" customFormat="1" ht="225" customHeight="1" thickBot="1" x14ac:dyDescent="1.1000000000000001">
      <c r="B7" s="67">
        <v>1</v>
      </c>
      <c r="C7" s="555" t="s">
        <v>525</v>
      </c>
      <c r="D7" s="492" t="s">
        <v>191</v>
      </c>
      <c r="E7" s="493"/>
      <c r="F7" s="493"/>
      <c r="G7" s="127" t="s">
        <v>100</v>
      </c>
      <c r="H7" s="45">
        <v>2.19</v>
      </c>
      <c r="I7" s="69">
        <v>2</v>
      </c>
      <c r="J7" s="70">
        <v>5486</v>
      </c>
      <c r="K7" s="70">
        <v>5486</v>
      </c>
      <c r="L7" s="46">
        <v>0</v>
      </c>
      <c r="M7" s="88">
        <v>12.1</v>
      </c>
      <c r="N7" s="88">
        <f t="shared" ref="N7:N23" si="0">ROUNDUP(M7*I7-I7*L7,1)</f>
        <v>24.2</v>
      </c>
    </row>
    <row r="8" spans="2:47" s="36" customFormat="1" ht="176.25" customHeight="1" thickBot="1" x14ac:dyDescent="1.1000000000000001">
      <c r="B8" s="67">
        <v>2</v>
      </c>
      <c r="C8" s="556"/>
      <c r="D8" s="492" t="s">
        <v>524</v>
      </c>
      <c r="E8" s="493"/>
      <c r="F8" s="493"/>
      <c r="G8" s="127" t="s">
        <v>97</v>
      </c>
      <c r="H8" s="45">
        <v>0.93400000000000005</v>
      </c>
      <c r="I8" s="72">
        <v>1</v>
      </c>
      <c r="J8" s="70">
        <v>1794</v>
      </c>
      <c r="K8" s="70">
        <v>1794</v>
      </c>
      <c r="L8" s="46">
        <v>0</v>
      </c>
      <c r="M8" s="88">
        <v>1.7000000000000002</v>
      </c>
      <c r="N8" s="88">
        <f t="shared" si="0"/>
        <v>1.7</v>
      </c>
    </row>
    <row r="9" spans="2:47" s="36" customFormat="1" ht="198.75" customHeight="1" thickBot="1" x14ac:dyDescent="1.1000000000000001">
      <c r="B9" s="42">
        <v>3</v>
      </c>
      <c r="C9" s="556"/>
      <c r="D9" s="492" t="s">
        <v>523</v>
      </c>
      <c r="E9" s="493"/>
      <c r="F9" s="493"/>
      <c r="G9" s="127" t="s">
        <v>97</v>
      </c>
      <c r="H9" s="45">
        <v>0.93400000000000005</v>
      </c>
      <c r="I9" s="72">
        <v>2</v>
      </c>
      <c r="J9" s="70">
        <v>3124</v>
      </c>
      <c r="K9" s="70">
        <v>2983</v>
      </c>
      <c r="L9" s="46">
        <v>0</v>
      </c>
      <c r="M9" s="88">
        <v>2.8000000000000003</v>
      </c>
      <c r="N9" s="88">
        <f t="shared" si="0"/>
        <v>5.6</v>
      </c>
    </row>
    <row r="10" spans="2:47" s="96" customFormat="1" ht="150" customHeight="1" thickBot="1" x14ac:dyDescent="1.3">
      <c r="B10" s="67">
        <v>4</v>
      </c>
      <c r="C10" s="565" t="s">
        <v>522</v>
      </c>
      <c r="D10" s="570" t="s">
        <v>398</v>
      </c>
      <c r="E10" s="570"/>
      <c r="F10" s="570"/>
      <c r="G10" s="129" t="s">
        <v>76</v>
      </c>
      <c r="H10" s="102">
        <v>1.22</v>
      </c>
      <c r="I10" s="106">
        <v>1</v>
      </c>
      <c r="J10" s="100">
        <v>5259</v>
      </c>
      <c r="K10" s="100">
        <v>4586</v>
      </c>
      <c r="L10" s="99">
        <v>0.1583</v>
      </c>
      <c r="M10" s="98">
        <v>5.5949200000000001</v>
      </c>
      <c r="N10" s="97">
        <f t="shared" si="0"/>
        <v>5.5</v>
      </c>
    </row>
    <row r="11" spans="2:47" s="96" customFormat="1" ht="150" customHeight="1" thickBot="1" x14ac:dyDescent="1.3">
      <c r="B11" s="67">
        <v>5</v>
      </c>
      <c r="C11" s="566"/>
      <c r="D11" s="488" t="s">
        <v>399</v>
      </c>
      <c r="E11" s="489"/>
      <c r="F11" s="490"/>
      <c r="G11" s="129" t="s">
        <v>76</v>
      </c>
      <c r="H11" s="102">
        <v>1.22</v>
      </c>
      <c r="I11" s="101">
        <v>1</v>
      </c>
      <c r="J11" s="100">
        <v>5259</v>
      </c>
      <c r="K11" s="100">
        <v>4586</v>
      </c>
      <c r="L11" s="99">
        <v>0.1583</v>
      </c>
      <c r="M11" s="98">
        <v>5.5949200000000001</v>
      </c>
      <c r="N11" s="97">
        <f t="shared" si="0"/>
        <v>5.5</v>
      </c>
    </row>
    <row r="12" spans="2:47" s="96" customFormat="1" ht="150" customHeight="1" thickBot="1" x14ac:dyDescent="1.3">
      <c r="B12" s="42">
        <v>6</v>
      </c>
      <c r="C12" s="566"/>
      <c r="D12" s="488" t="s">
        <v>521</v>
      </c>
      <c r="E12" s="489"/>
      <c r="F12" s="490"/>
      <c r="G12" s="129" t="s">
        <v>97</v>
      </c>
      <c r="H12" s="102">
        <v>0.93400000000000005</v>
      </c>
      <c r="I12" s="101">
        <v>1</v>
      </c>
      <c r="J12" s="100">
        <v>2171</v>
      </c>
      <c r="K12" s="100">
        <v>2060</v>
      </c>
      <c r="L12" s="99">
        <v>0</v>
      </c>
      <c r="M12" s="98">
        <v>1.9240400000000002</v>
      </c>
      <c r="N12" s="97">
        <f t="shared" si="0"/>
        <v>2</v>
      </c>
    </row>
    <row r="13" spans="2:47" s="96" customFormat="1" ht="150" customHeight="1" thickBot="1" x14ac:dyDescent="1.3">
      <c r="B13" s="67">
        <v>7</v>
      </c>
      <c r="C13" s="566"/>
      <c r="D13" s="488" t="s">
        <v>520</v>
      </c>
      <c r="E13" s="489"/>
      <c r="F13" s="490"/>
      <c r="G13" s="129" t="s">
        <v>97</v>
      </c>
      <c r="H13" s="102">
        <v>0.93400000000000005</v>
      </c>
      <c r="I13" s="101">
        <v>2</v>
      </c>
      <c r="J13" s="100">
        <v>2330</v>
      </c>
      <c r="K13" s="100">
        <v>2199</v>
      </c>
      <c r="L13" s="99">
        <v>0</v>
      </c>
      <c r="M13" s="98">
        <v>2.0538660000000002</v>
      </c>
      <c r="N13" s="97">
        <f t="shared" si="0"/>
        <v>4.1999999999999993</v>
      </c>
    </row>
    <row r="14" spans="2:47" s="96" customFormat="1" ht="150" customHeight="1" thickBot="1" x14ac:dyDescent="1.3">
      <c r="B14" s="67">
        <v>8</v>
      </c>
      <c r="C14" s="565" t="s">
        <v>519</v>
      </c>
      <c r="D14" s="570" t="s">
        <v>390</v>
      </c>
      <c r="E14" s="570"/>
      <c r="F14" s="570"/>
      <c r="G14" s="129" t="s">
        <v>76</v>
      </c>
      <c r="H14" s="102">
        <v>1.22</v>
      </c>
      <c r="I14" s="106">
        <v>1</v>
      </c>
      <c r="J14" s="100">
        <v>5486</v>
      </c>
      <c r="K14" s="100">
        <v>5486</v>
      </c>
      <c r="L14" s="99">
        <v>0.15834000000000001</v>
      </c>
      <c r="M14" s="98">
        <v>6.69292</v>
      </c>
      <c r="N14" s="97">
        <f t="shared" si="0"/>
        <v>6.6</v>
      </c>
    </row>
    <row r="15" spans="2:47" s="96" customFormat="1" ht="150" customHeight="1" thickBot="1" x14ac:dyDescent="1.3">
      <c r="B15" s="42">
        <v>9</v>
      </c>
      <c r="C15" s="566"/>
      <c r="D15" s="488" t="s">
        <v>391</v>
      </c>
      <c r="E15" s="489"/>
      <c r="F15" s="490"/>
      <c r="G15" s="129" t="s">
        <v>76</v>
      </c>
      <c r="H15" s="102">
        <v>1.22</v>
      </c>
      <c r="I15" s="101">
        <v>1</v>
      </c>
      <c r="J15" s="100">
        <v>5486</v>
      </c>
      <c r="K15" s="100">
        <v>5486</v>
      </c>
      <c r="L15" s="99">
        <v>0.126</v>
      </c>
      <c r="M15" s="98">
        <v>6.69292</v>
      </c>
      <c r="N15" s="97">
        <f t="shared" si="0"/>
        <v>6.6</v>
      </c>
    </row>
    <row r="16" spans="2:47" s="96" customFormat="1" ht="150" customHeight="1" thickBot="1" x14ac:dyDescent="1.3">
      <c r="B16" s="67">
        <v>10</v>
      </c>
      <c r="C16" s="566"/>
      <c r="D16" s="488" t="s">
        <v>518</v>
      </c>
      <c r="E16" s="489"/>
      <c r="F16" s="490"/>
      <c r="G16" s="129" t="s">
        <v>35</v>
      </c>
      <c r="H16" s="102">
        <v>0.94399999999999995</v>
      </c>
      <c r="I16" s="101">
        <v>2</v>
      </c>
      <c r="J16" s="100">
        <v>2948</v>
      </c>
      <c r="K16" s="100">
        <v>2746</v>
      </c>
      <c r="L16" s="99">
        <v>0</v>
      </c>
      <c r="M16" s="98">
        <v>2.5922239999999999</v>
      </c>
      <c r="N16" s="97">
        <f t="shared" si="0"/>
        <v>5.1999999999999993</v>
      </c>
    </row>
    <row r="17" spans="2:14" s="96" customFormat="1" ht="150" customHeight="1" thickBot="1" x14ac:dyDescent="1.3">
      <c r="B17" s="67">
        <v>11</v>
      </c>
      <c r="C17" s="569"/>
      <c r="D17" s="488" t="s">
        <v>517</v>
      </c>
      <c r="E17" s="489"/>
      <c r="F17" s="490"/>
      <c r="G17" s="129" t="s">
        <v>35</v>
      </c>
      <c r="H17" s="102">
        <v>0.94399999999999995</v>
      </c>
      <c r="I17" s="101">
        <v>1</v>
      </c>
      <c r="J17" s="100">
        <v>1629</v>
      </c>
      <c r="K17" s="100">
        <v>1629</v>
      </c>
      <c r="L17" s="99">
        <v>0</v>
      </c>
      <c r="M17" s="98">
        <v>1.5377759999999998</v>
      </c>
      <c r="N17" s="97">
        <f t="shared" si="0"/>
        <v>1.6</v>
      </c>
    </row>
    <row r="18" spans="2:14" s="96" customFormat="1" ht="150" customHeight="1" thickBot="1" x14ac:dyDescent="1.3">
      <c r="B18" s="42">
        <v>12</v>
      </c>
      <c r="C18" s="488" t="s">
        <v>391</v>
      </c>
      <c r="D18" s="489"/>
      <c r="E18" s="489"/>
      <c r="F18" s="490"/>
      <c r="G18" s="129" t="s">
        <v>76</v>
      </c>
      <c r="H18" s="102">
        <v>1.22</v>
      </c>
      <c r="I18" s="106">
        <v>2</v>
      </c>
      <c r="J18" s="100">
        <v>5486</v>
      </c>
      <c r="K18" s="100">
        <v>5486</v>
      </c>
      <c r="L18" s="99">
        <v>0.126</v>
      </c>
      <c r="M18" s="98">
        <v>6.69292</v>
      </c>
      <c r="N18" s="97">
        <f t="shared" si="0"/>
        <v>13.2</v>
      </c>
    </row>
    <row r="19" spans="2:14" s="96" customFormat="1" ht="150" customHeight="1" thickBot="1" x14ac:dyDescent="1.3">
      <c r="B19" s="67">
        <v>13</v>
      </c>
      <c r="C19" s="488" t="s">
        <v>411</v>
      </c>
      <c r="D19" s="489"/>
      <c r="E19" s="489"/>
      <c r="F19" s="490"/>
      <c r="G19" s="129" t="s">
        <v>76</v>
      </c>
      <c r="H19" s="102">
        <v>1.22</v>
      </c>
      <c r="I19" s="106">
        <v>2</v>
      </c>
      <c r="J19" s="100">
        <v>7829</v>
      </c>
      <c r="K19" s="100">
        <v>7820</v>
      </c>
      <c r="L19" s="99">
        <v>0.252</v>
      </c>
      <c r="M19" s="98">
        <v>9.5404</v>
      </c>
      <c r="N19" s="97">
        <f t="shared" si="0"/>
        <v>18.600000000000001</v>
      </c>
    </row>
    <row r="20" spans="2:14" s="96" customFormat="1" ht="150" customHeight="1" thickBot="1" x14ac:dyDescent="1.3">
      <c r="B20" s="67">
        <v>14</v>
      </c>
      <c r="C20" s="488" t="s">
        <v>412</v>
      </c>
      <c r="D20" s="489"/>
      <c r="E20" s="489"/>
      <c r="F20" s="490"/>
      <c r="G20" s="129" t="s">
        <v>76</v>
      </c>
      <c r="H20" s="102">
        <v>1.22</v>
      </c>
      <c r="I20" s="106">
        <v>1</v>
      </c>
      <c r="J20" s="100">
        <v>6970</v>
      </c>
      <c r="K20" s="100">
        <v>6603</v>
      </c>
      <c r="L20" s="99">
        <v>0.252</v>
      </c>
      <c r="M20" s="98">
        <v>8.0556599999999996</v>
      </c>
      <c r="N20" s="97">
        <f t="shared" si="0"/>
        <v>7.8999999999999995</v>
      </c>
    </row>
    <row r="21" spans="2:14" s="96" customFormat="1" ht="150" customHeight="1" thickBot="1" x14ac:dyDescent="1.3">
      <c r="B21" s="42">
        <v>15</v>
      </c>
      <c r="C21" s="488" t="s">
        <v>390</v>
      </c>
      <c r="D21" s="489"/>
      <c r="E21" s="489"/>
      <c r="F21" s="490"/>
      <c r="G21" s="129" t="s">
        <v>76</v>
      </c>
      <c r="H21" s="102">
        <v>1.22</v>
      </c>
      <c r="I21" s="106">
        <v>2</v>
      </c>
      <c r="J21" s="100">
        <v>5486</v>
      </c>
      <c r="K21" s="100">
        <v>5486</v>
      </c>
      <c r="L21" s="99">
        <v>0.1583</v>
      </c>
      <c r="M21" s="98">
        <v>6.69292</v>
      </c>
      <c r="N21" s="97">
        <f t="shared" si="0"/>
        <v>13.1</v>
      </c>
    </row>
    <row r="22" spans="2:14" s="96" customFormat="1" ht="150" customHeight="1" thickBot="1" x14ac:dyDescent="1.3">
      <c r="B22" s="67">
        <v>16</v>
      </c>
      <c r="C22" s="488" t="s">
        <v>409</v>
      </c>
      <c r="D22" s="489"/>
      <c r="E22" s="489"/>
      <c r="F22" s="490"/>
      <c r="G22" s="129" t="s">
        <v>76</v>
      </c>
      <c r="H22" s="102">
        <v>1.22</v>
      </c>
      <c r="I22" s="106">
        <v>2</v>
      </c>
      <c r="J22" s="100">
        <v>7829</v>
      </c>
      <c r="K22" s="100">
        <v>7820</v>
      </c>
      <c r="L22" s="99">
        <v>0.252</v>
      </c>
      <c r="M22" s="98">
        <v>9.5404</v>
      </c>
      <c r="N22" s="97">
        <f t="shared" si="0"/>
        <v>18.600000000000001</v>
      </c>
    </row>
    <row r="23" spans="2:14" s="96" customFormat="1" ht="150" customHeight="1" thickBot="1" x14ac:dyDescent="1.3">
      <c r="B23" s="67">
        <v>17</v>
      </c>
      <c r="C23" s="488" t="s">
        <v>410</v>
      </c>
      <c r="D23" s="489"/>
      <c r="E23" s="489"/>
      <c r="F23" s="490"/>
      <c r="G23" s="129" t="s">
        <v>76</v>
      </c>
      <c r="H23" s="102">
        <v>1.22</v>
      </c>
      <c r="I23" s="106">
        <v>1</v>
      </c>
      <c r="J23" s="100">
        <v>6970</v>
      </c>
      <c r="K23" s="100">
        <v>6603</v>
      </c>
      <c r="L23" s="99">
        <v>0.252</v>
      </c>
      <c r="M23" s="98">
        <v>8.0556599999999996</v>
      </c>
      <c r="N23" s="97">
        <f t="shared" si="0"/>
        <v>7.8999999999999995</v>
      </c>
    </row>
    <row r="24" spans="2:14" s="36" customFormat="1" ht="150" customHeight="1" thickBot="1" x14ac:dyDescent="1.1000000000000001">
      <c r="B24" s="42">
        <v>18</v>
      </c>
      <c r="C24" s="492" t="s">
        <v>203</v>
      </c>
      <c r="D24" s="493"/>
      <c r="E24" s="493"/>
      <c r="F24" s="494"/>
      <c r="G24" s="127" t="s">
        <v>182</v>
      </c>
      <c r="H24" s="45">
        <v>1.254</v>
      </c>
      <c r="I24" s="72">
        <v>10</v>
      </c>
      <c r="J24" s="70">
        <v>5460</v>
      </c>
      <c r="K24" s="70">
        <v>5460</v>
      </c>
      <c r="L24" s="46">
        <v>4.1250000000000002E-2</v>
      </c>
      <c r="M24" s="40">
        <v>6.85</v>
      </c>
      <c r="N24" s="88">
        <f>ROUND(M24*I24-I24*L24,1)</f>
        <v>68.099999999999994</v>
      </c>
    </row>
    <row r="25" spans="2:14" s="36" customFormat="1" ht="150" customHeight="1" thickBot="1" x14ac:dyDescent="1.1000000000000001">
      <c r="B25" s="67">
        <v>19</v>
      </c>
      <c r="C25" s="492" t="s">
        <v>516</v>
      </c>
      <c r="D25" s="493"/>
      <c r="E25" s="493"/>
      <c r="F25" s="494"/>
      <c r="G25" s="127" t="s">
        <v>321</v>
      </c>
      <c r="H25" s="45">
        <v>0.38119999999999998</v>
      </c>
      <c r="I25" s="72">
        <v>10</v>
      </c>
      <c r="J25" s="131" t="s">
        <v>514</v>
      </c>
      <c r="K25" s="131" t="s">
        <v>514</v>
      </c>
      <c r="L25" s="46">
        <v>4.1250000000000002E-2</v>
      </c>
      <c r="M25" s="40">
        <v>0.38119999999999998</v>
      </c>
      <c r="N25" s="88">
        <f>ROUND(M25*I25-I25*L25,1)</f>
        <v>3.4</v>
      </c>
    </row>
    <row r="26" spans="2:14" s="36" customFormat="1" ht="150" customHeight="1" thickBot="1" x14ac:dyDescent="1.1000000000000001">
      <c r="B26" s="67">
        <v>20</v>
      </c>
      <c r="C26" s="492" t="s">
        <v>515</v>
      </c>
      <c r="D26" s="493"/>
      <c r="E26" s="493"/>
      <c r="F26" s="493"/>
      <c r="G26" s="494"/>
      <c r="H26" s="45">
        <v>3.2280000000000002</v>
      </c>
      <c r="I26" s="72">
        <v>1</v>
      </c>
      <c r="J26" s="131" t="s">
        <v>514</v>
      </c>
      <c r="K26" s="131" t="s">
        <v>514</v>
      </c>
      <c r="L26" s="46">
        <v>0.58520000000000005</v>
      </c>
      <c r="M26" s="40">
        <v>3.2280000000000002</v>
      </c>
      <c r="N26" s="88">
        <f>ROUND(M26*I26-I26*L26,1)</f>
        <v>2.6</v>
      </c>
    </row>
    <row r="27" spans="2:14" s="96" customFormat="1" ht="150" customHeight="1" thickBot="1" x14ac:dyDescent="1.3">
      <c r="B27" s="42">
        <v>21</v>
      </c>
      <c r="C27" s="488" t="s">
        <v>127</v>
      </c>
      <c r="D27" s="489"/>
      <c r="E27" s="489"/>
      <c r="F27" s="490"/>
      <c r="G27" s="129" t="s">
        <v>27</v>
      </c>
      <c r="H27" s="102">
        <v>1.8280000000000001</v>
      </c>
      <c r="I27" s="72">
        <v>1</v>
      </c>
      <c r="J27" s="100">
        <v>6096</v>
      </c>
      <c r="K27" s="100">
        <v>6096</v>
      </c>
      <c r="L27" s="99">
        <v>6.4699999999999994E-2</v>
      </c>
      <c r="M27" s="98">
        <v>11.143488000000001</v>
      </c>
      <c r="N27" s="97">
        <f>ROUND(M27*I27-I27*L27,1)</f>
        <v>11.1</v>
      </c>
    </row>
    <row r="28" spans="2:14" s="96" customFormat="1" ht="150" customHeight="1" thickBot="1" x14ac:dyDescent="1.3">
      <c r="B28" s="67">
        <v>22</v>
      </c>
      <c r="C28" s="488" t="s">
        <v>127</v>
      </c>
      <c r="D28" s="489"/>
      <c r="E28" s="489"/>
      <c r="F28" s="490"/>
      <c r="G28" s="132" t="s">
        <v>27</v>
      </c>
      <c r="H28" s="102">
        <v>1.8280000000000001</v>
      </c>
      <c r="I28" s="72">
        <v>1</v>
      </c>
      <c r="J28" s="100">
        <v>6096</v>
      </c>
      <c r="K28" s="100">
        <v>6096</v>
      </c>
      <c r="L28" s="99">
        <v>0.4158</v>
      </c>
      <c r="M28" s="98">
        <v>11.143488000000001</v>
      </c>
      <c r="N28" s="97">
        <f>ROUND(M28*I28-I28*L28,1)</f>
        <v>10.7</v>
      </c>
    </row>
    <row r="29" spans="2:14" s="96" customFormat="1" ht="150" customHeight="1" thickBot="1" x14ac:dyDescent="1.3">
      <c r="B29" s="42">
        <v>23</v>
      </c>
      <c r="C29" s="488" t="s">
        <v>407</v>
      </c>
      <c r="D29" s="489"/>
      <c r="E29" s="489"/>
      <c r="F29" s="490"/>
      <c r="G29" s="129" t="s">
        <v>35</v>
      </c>
      <c r="H29" s="102">
        <v>0.94399999999999995</v>
      </c>
      <c r="I29" s="106">
        <v>2</v>
      </c>
      <c r="J29" s="100">
        <v>2402</v>
      </c>
      <c r="K29" s="100">
        <v>2251</v>
      </c>
      <c r="L29" s="99">
        <v>0</v>
      </c>
      <c r="M29" s="98">
        <v>2.1249440000000002</v>
      </c>
      <c r="N29" s="97">
        <f>ROUNDUP(M29*I29-I29*L29,1)</f>
        <v>4.3</v>
      </c>
    </row>
    <row r="30" spans="2:14" s="96" customFormat="1" ht="150" customHeight="1" thickBot="1" x14ac:dyDescent="1.3">
      <c r="B30" s="67">
        <v>24</v>
      </c>
      <c r="C30" s="488" t="s">
        <v>408</v>
      </c>
      <c r="D30" s="489"/>
      <c r="E30" s="489"/>
      <c r="F30" s="490"/>
      <c r="G30" s="129" t="s">
        <v>35</v>
      </c>
      <c r="H30" s="102">
        <v>0.94399999999999995</v>
      </c>
      <c r="I30" s="101">
        <v>2</v>
      </c>
      <c r="J30" s="100">
        <v>1510</v>
      </c>
      <c r="K30" s="100">
        <v>1510</v>
      </c>
      <c r="L30" s="99">
        <v>0</v>
      </c>
      <c r="M30" s="98">
        <v>1.4254399999999998</v>
      </c>
      <c r="N30" s="97">
        <f>ROUNDUP(M30*I30-I30*L30,1)</f>
        <v>2.9</v>
      </c>
    </row>
    <row r="31" spans="2:14" s="96" customFormat="1" ht="150" customHeight="1" thickBot="1" x14ac:dyDescent="1.3">
      <c r="B31" s="42">
        <v>25</v>
      </c>
      <c r="C31" s="488" t="s">
        <v>413</v>
      </c>
      <c r="D31" s="489"/>
      <c r="E31" s="489"/>
      <c r="F31" s="490"/>
      <c r="G31" s="129" t="s">
        <v>29</v>
      </c>
      <c r="H31" s="102">
        <v>1.284</v>
      </c>
      <c r="I31" s="106">
        <v>2</v>
      </c>
      <c r="J31" s="100">
        <v>1510</v>
      </c>
      <c r="K31" s="100">
        <v>1510</v>
      </c>
      <c r="L31" s="99">
        <v>0</v>
      </c>
      <c r="M31" s="98">
        <v>1.9388400000000001</v>
      </c>
      <c r="N31" s="97">
        <f>ROUNDUP(M31*I31-I31*L31,1)</f>
        <v>3.9</v>
      </c>
    </row>
    <row r="32" spans="2:14" s="50" customFormat="1" ht="219.75" customHeight="1" thickBot="1" x14ac:dyDescent="1.1000000000000001">
      <c r="B32" s="458" t="s">
        <v>30</v>
      </c>
      <c r="C32" s="459"/>
      <c r="D32" s="459"/>
      <c r="E32" s="459"/>
      <c r="F32" s="459"/>
      <c r="G32" s="459"/>
      <c r="H32" s="459"/>
      <c r="I32" s="459"/>
      <c r="J32" s="459"/>
      <c r="K32" s="459"/>
      <c r="L32" s="459"/>
      <c r="M32" s="460"/>
      <c r="N32" s="95">
        <f>SUM(N7:N31)</f>
        <v>255</v>
      </c>
    </row>
    <row r="33" spans="2:18" s="50" customFormat="1" ht="232.5" customHeight="1" thickBot="1" x14ac:dyDescent="1.1000000000000001">
      <c r="B33" s="513" t="s">
        <v>53</v>
      </c>
      <c r="C33" s="513"/>
      <c r="D33" s="513"/>
      <c r="E33" s="513"/>
      <c r="F33" s="513"/>
      <c r="G33" s="513"/>
      <c r="H33" s="513"/>
      <c r="I33" s="513"/>
      <c r="J33" s="513"/>
      <c r="K33" s="513"/>
      <c r="L33" s="513"/>
      <c r="M33" s="513"/>
      <c r="N33" s="88">
        <f>N32*2</f>
        <v>510</v>
      </c>
    </row>
    <row r="34" spans="2:18" s="51" customFormat="1" ht="208.5" customHeight="1" x14ac:dyDescent="1.1000000000000001">
      <c r="B34" s="577" t="s">
        <v>53</v>
      </c>
      <c r="C34" s="578"/>
      <c r="D34" s="578"/>
      <c r="E34" s="578"/>
      <c r="F34" s="578"/>
      <c r="G34" s="578"/>
      <c r="H34" s="578"/>
      <c r="I34" s="578"/>
      <c r="J34" s="578"/>
      <c r="K34" s="578"/>
      <c r="L34" s="578"/>
      <c r="M34" s="578"/>
      <c r="N34" s="579">
        <f>N32*2</f>
        <v>510</v>
      </c>
    </row>
    <row r="35" spans="2:18" s="51" customFormat="1" ht="43.5" customHeight="1" thickBot="1" x14ac:dyDescent="1.1499999999999999">
      <c r="B35" s="580"/>
      <c r="C35" s="581"/>
      <c r="D35" s="581"/>
      <c r="E35" s="581"/>
      <c r="F35" s="581"/>
      <c r="G35" s="581"/>
      <c r="H35" s="581"/>
      <c r="I35" s="581"/>
      <c r="J35" s="581"/>
      <c r="K35" s="581"/>
      <c r="L35" s="581"/>
      <c r="M35" s="581"/>
      <c r="N35" s="582"/>
    </row>
    <row r="36" spans="2:18" s="128" customFormat="1" ht="174.95" customHeight="1" x14ac:dyDescent="0.25">
      <c r="B36" s="422" t="s">
        <v>320</v>
      </c>
      <c r="C36" s="422"/>
      <c r="D36" s="422"/>
      <c r="E36" s="422"/>
      <c r="F36" s="422"/>
      <c r="G36" s="422"/>
      <c r="H36" s="422"/>
      <c r="I36" s="422" t="s">
        <v>319</v>
      </c>
      <c r="J36" s="422"/>
      <c r="K36" s="422"/>
      <c r="L36" s="422"/>
      <c r="M36" s="422"/>
      <c r="N36" s="422"/>
    </row>
    <row r="37" spans="2:18" s="51" customFormat="1" ht="409.5" customHeight="1" thickBot="1" x14ac:dyDescent="1.1499999999999999">
      <c r="B37" s="423"/>
      <c r="C37" s="423"/>
      <c r="D37" s="423"/>
      <c r="E37" s="423"/>
      <c r="F37" s="423"/>
      <c r="G37" s="423"/>
      <c r="H37" s="423"/>
      <c r="I37" s="423"/>
      <c r="J37" s="423"/>
      <c r="K37" s="423"/>
      <c r="L37" s="423"/>
      <c r="M37" s="423"/>
      <c r="N37" s="423"/>
    </row>
    <row r="38" spans="2:18" s="58" customFormat="1" ht="174.95" customHeight="1" thickBot="1" x14ac:dyDescent="1.1499999999999999">
      <c r="B38" s="53" t="s">
        <v>45</v>
      </c>
      <c r="C38" s="54"/>
      <c r="D38" s="54"/>
      <c r="E38" s="54"/>
      <c r="F38" s="54"/>
      <c r="G38" s="54"/>
      <c r="H38" s="54"/>
      <c r="I38" s="54"/>
      <c r="J38" s="54"/>
      <c r="K38" s="54"/>
      <c r="L38" s="54"/>
      <c r="M38" s="54"/>
      <c r="N38" s="55"/>
      <c r="O38" s="56"/>
      <c r="P38" s="68"/>
      <c r="Q38" s="35"/>
      <c r="R38" s="35"/>
    </row>
    <row r="39" spans="2:18" s="51" customFormat="1" ht="174.95" customHeight="1" x14ac:dyDescent="1.1000000000000001"/>
  </sheetData>
  <mergeCells count="39">
    <mergeCell ref="B32:M32"/>
    <mergeCell ref="B33:M33"/>
    <mergeCell ref="B34:N35"/>
    <mergeCell ref="B36:H37"/>
    <mergeCell ref="I36:N37"/>
    <mergeCell ref="C31:F31"/>
    <mergeCell ref="C19:F19"/>
    <mergeCell ref="C20:F20"/>
    <mergeCell ref="C21:F21"/>
    <mergeCell ref="C22:F22"/>
    <mergeCell ref="C23:F23"/>
    <mergeCell ref="C24:F24"/>
    <mergeCell ref="C25:F25"/>
    <mergeCell ref="C26:G26"/>
    <mergeCell ref="C27:F27"/>
    <mergeCell ref="C29:F29"/>
    <mergeCell ref="C30:F30"/>
    <mergeCell ref="C28:F28"/>
    <mergeCell ref="C18:F18"/>
    <mergeCell ref="C7:C9"/>
    <mergeCell ref="D7:F7"/>
    <mergeCell ref="D8:F8"/>
    <mergeCell ref="D9:F9"/>
    <mergeCell ref="C10:C13"/>
    <mergeCell ref="D10:F10"/>
    <mergeCell ref="D11:F11"/>
    <mergeCell ref="D12:F12"/>
    <mergeCell ref="D13:F13"/>
    <mergeCell ref="C14:C17"/>
    <mergeCell ref="D14:F14"/>
    <mergeCell ref="D15:F15"/>
    <mergeCell ref="D16:F16"/>
    <mergeCell ref="D17:F17"/>
    <mergeCell ref="C6:G6"/>
    <mergeCell ref="B2:F3"/>
    <mergeCell ref="G2:K3"/>
    <mergeCell ref="L2:N3"/>
    <mergeCell ref="B4:N4"/>
    <mergeCell ref="B5:N5"/>
  </mergeCells>
  <printOptions horizontalCentered="1"/>
  <pageMargins left="0.25" right="0.25" top="1" bottom="1" header="0.5" footer="0.255"/>
  <pageSetup paperSize="9" scale="10" orientation="portrait" r:id="rId1"/>
  <drawing r:id="rId2"/>
</worksheet>
</file>

<file path=xl/worksheets/sheet1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tabColor theme="9" tint="-0.499984740745262"/>
    <pageSetUpPr fitToPage="1"/>
  </sheetPr>
  <dimension ref="B1:O35"/>
  <sheetViews>
    <sheetView rightToLeft="1" view="pageBreakPreview" zoomScale="80" zoomScaleNormal="85" zoomScaleSheetLayoutView="80" workbookViewId="0">
      <selection activeCell="A113" sqref="A113:XFD1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526</v>
      </c>
      <c r="G11" s="332"/>
      <c r="H11" s="332"/>
      <c r="I11" s="333"/>
      <c r="J11" s="331" t="s">
        <v>535</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534</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55</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539</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15.75" customHeight="1" thickBot="1" x14ac:dyDescent="0.3">
      <c r="B27" s="398"/>
      <c r="C27" s="401"/>
      <c r="D27" s="402"/>
      <c r="E27" s="401"/>
      <c r="F27" s="402"/>
      <c r="G27" s="402"/>
      <c r="H27" s="404"/>
      <c r="I27" s="401"/>
      <c r="J27" s="404"/>
      <c r="K27" s="401"/>
      <c r="L27" s="402"/>
      <c r="M27" s="404"/>
    </row>
    <row r="28" spans="2:15" ht="36" customHeight="1" x14ac:dyDescent="0.25">
      <c r="B28" s="405">
        <v>21</v>
      </c>
      <c r="C28" s="312">
        <v>641903122</v>
      </c>
      <c r="D28" s="313"/>
      <c r="E28" s="322" t="s">
        <v>56</v>
      </c>
      <c r="F28" s="323"/>
      <c r="G28" s="323"/>
      <c r="H28" s="324"/>
      <c r="I28" s="318" t="s">
        <v>538</v>
      </c>
      <c r="J28" s="319"/>
      <c r="K28" s="322" t="s">
        <v>16</v>
      </c>
      <c r="L28" s="323"/>
      <c r="M28" s="324"/>
    </row>
    <row r="29" spans="2:15" ht="57" customHeight="1" thickBot="1" x14ac:dyDescent="0.3">
      <c r="B29" s="406"/>
      <c r="C29" s="314"/>
      <c r="D29" s="315"/>
      <c r="E29" s="328"/>
      <c r="F29" s="329"/>
      <c r="G29" s="329"/>
      <c r="H29" s="330"/>
      <c r="I29" s="320"/>
      <c r="J29" s="321"/>
      <c r="K29" s="328"/>
      <c r="L29" s="329"/>
      <c r="M29" s="330"/>
      <c r="O29" s="108">
        <v>398.20000000000005</v>
      </c>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5.5" customHeight="1" thickBot="1" x14ac:dyDescent="0.3">
      <c r="B35" s="370" t="s">
        <v>47</v>
      </c>
      <c r="C35" s="371"/>
      <c r="D35" s="371"/>
      <c r="E35" s="371"/>
      <c r="F35" s="371"/>
      <c r="G35" s="371"/>
      <c r="H35" s="371"/>
      <c r="I35" s="371"/>
      <c r="J35" s="371"/>
      <c r="K35" s="371"/>
      <c r="L35" s="371"/>
      <c r="M35" s="372"/>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559105"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559105" r:id="rId4"/>
      </mc:Fallback>
    </mc:AlternateContent>
  </oleObjects>
  <mc:AlternateContent xmlns:mc="http://schemas.openxmlformats.org/markup-compatibility/2006">
    <mc:Choice Requires="x14">
      <controls>
        <mc:AlternateContent xmlns:mc="http://schemas.openxmlformats.org/markup-compatibility/2006">
          <mc:Choice Requires="x14">
            <control shapeId="559106"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559107"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559108"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559109"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559110"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tabColor theme="9" tint="-0.249977111117893"/>
  </sheetPr>
  <dimension ref="B1:AU39"/>
  <sheetViews>
    <sheetView rightToLeft="1" view="pageBreakPreview" topLeftCell="A25" zoomScale="20" zoomScaleNormal="100" zoomScaleSheetLayoutView="20" workbookViewId="0">
      <selection activeCell="A33" sqref="A33:XFD33"/>
    </sheetView>
  </sheetViews>
  <sheetFormatPr defaultRowHeight="23.25" x14ac:dyDescent="0.35"/>
  <cols>
    <col min="2" max="2" width="25.7109375" customWidth="1"/>
    <col min="3" max="3" width="32" customWidth="1"/>
    <col min="4" max="4" width="20.42578125" customWidth="1"/>
    <col min="5" max="5" width="32"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529</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59.5" customHeight="1" thickBot="1" x14ac:dyDescent="0.3">
      <c r="B4" s="523" t="s">
        <v>55</v>
      </c>
      <c r="C4" s="524"/>
      <c r="D4" s="524"/>
      <c r="E4" s="524"/>
      <c r="F4" s="524"/>
      <c r="G4" s="524"/>
      <c r="H4" s="524"/>
      <c r="I4" s="524"/>
      <c r="J4" s="524"/>
      <c r="K4" s="524"/>
      <c r="L4" s="524"/>
      <c r="M4" s="524"/>
      <c r="N4" s="525"/>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03.25" customHeight="1" thickBot="1" x14ac:dyDescent="1.1499999999999999">
      <c r="B6" s="130" t="s">
        <v>9</v>
      </c>
      <c r="C6" s="434" t="s">
        <v>11</v>
      </c>
      <c r="D6" s="435"/>
      <c r="E6" s="435"/>
      <c r="F6" s="435"/>
      <c r="G6" s="436"/>
      <c r="H6" s="130" t="s">
        <v>122</v>
      </c>
      <c r="I6" s="130" t="s">
        <v>23</v>
      </c>
      <c r="J6" s="130" t="s">
        <v>24</v>
      </c>
      <c r="K6" s="130" t="s">
        <v>121</v>
      </c>
      <c r="L6" s="130" t="s">
        <v>183</v>
      </c>
      <c r="M6" s="130" t="s">
        <v>181</v>
      </c>
      <c r="N6" s="130" t="s">
        <v>124</v>
      </c>
    </row>
    <row r="7" spans="2:47" s="36" customFormat="1" ht="225" customHeight="1" thickBot="1" x14ac:dyDescent="1.1000000000000001">
      <c r="B7" s="67">
        <v>1</v>
      </c>
      <c r="C7" s="555" t="s">
        <v>525</v>
      </c>
      <c r="D7" s="492" t="s">
        <v>191</v>
      </c>
      <c r="E7" s="493"/>
      <c r="F7" s="493"/>
      <c r="G7" s="127" t="s">
        <v>100</v>
      </c>
      <c r="H7" s="45">
        <v>2.19</v>
      </c>
      <c r="I7" s="69">
        <v>0</v>
      </c>
      <c r="J7" s="70">
        <v>5486</v>
      </c>
      <c r="K7" s="70">
        <v>5486</v>
      </c>
      <c r="L7" s="46">
        <v>0</v>
      </c>
      <c r="M7" s="88">
        <v>12.1</v>
      </c>
      <c r="N7" s="88">
        <f t="shared" ref="N7:N23" si="0">ROUNDUP(M7*I7-I7*L7,1)</f>
        <v>0</v>
      </c>
    </row>
    <row r="8" spans="2:47" s="36" customFormat="1" ht="176.25" customHeight="1" thickBot="1" x14ac:dyDescent="1.1000000000000001">
      <c r="B8" s="67">
        <v>2</v>
      </c>
      <c r="C8" s="556"/>
      <c r="D8" s="492" t="s">
        <v>524</v>
      </c>
      <c r="E8" s="493"/>
      <c r="F8" s="493"/>
      <c r="G8" s="127" t="s">
        <v>97</v>
      </c>
      <c r="H8" s="45">
        <v>0.93400000000000005</v>
      </c>
      <c r="I8" s="72">
        <v>1</v>
      </c>
      <c r="J8" s="70">
        <v>1794</v>
      </c>
      <c r="K8" s="70">
        <v>1794</v>
      </c>
      <c r="L8" s="46">
        <v>0</v>
      </c>
      <c r="M8" s="88">
        <v>1.7000000000000002</v>
      </c>
      <c r="N8" s="88">
        <f t="shared" si="0"/>
        <v>1.7</v>
      </c>
    </row>
    <row r="9" spans="2:47" s="36" customFormat="1" ht="198.75" customHeight="1" thickBot="1" x14ac:dyDescent="1.1000000000000001">
      <c r="B9" s="42">
        <v>3</v>
      </c>
      <c r="C9" s="556"/>
      <c r="D9" s="492" t="s">
        <v>523</v>
      </c>
      <c r="E9" s="493"/>
      <c r="F9" s="493"/>
      <c r="G9" s="127" t="s">
        <v>97</v>
      </c>
      <c r="H9" s="45">
        <v>0.93400000000000005</v>
      </c>
      <c r="I9" s="72">
        <v>2</v>
      </c>
      <c r="J9" s="70">
        <v>3124</v>
      </c>
      <c r="K9" s="70">
        <v>2983</v>
      </c>
      <c r="L9" s="46">
        <v>0</v>
      </c>
      <c r="M9" s="88">
        <v>2.8000000000000003</v>
      </c>
      <c r="N9" s="88">
        <f t="shared" si="0"/>
        <v>5.6</v>
      </c>
    </row>
    <row r="10" spans="2:47" s="96" customFormat="1" ht="150" customHeight="1" thickBot="1" x14ac:dyDescent="1.3">
      <c r="B10" s="67">
        <v>4</v>
      </c>
      <c r="C10" s="565" t="s">
        <v>522</v>
      </c>
      <c r="D10" s="570" t="s">
        <v>398</v>
      </c>
      <c r="E10" s="570"/>
      <c r="F10" s="570"/>
      <c r="G10" s="129" t="s">
        <v>76</v>
      </c>
      <c r="H10" s="102">
        <v>1.22</v>
      </c>
      <c r="I10" s="106">
        <v>1</v>
      </c>
      <c r="J10" s="100">
        <v>5259</v>
      </c>
      <c r="K10" s="100">
        <v>4586</v>
      </c>
      <c r="L10" s="99">
        <v>0.1583</v>
      </c>
      <c r="M10" s="98">
        <v>5.5949200000000001</v>
      </c>
      <c r="N10" s="97">
        <f t="shared" si="0"/>
        <v>5.5</v>
      </c>
    </row>
    <row r="11" spans="2:47" s="96" customFormat="1" ht="150" customHeight="1" thickBot="1" x14ac:dyDescent="1.3">
      <c r="B11" s="67">
        <v>5</v>
      </c>
      <c r="C11" s="566"/>
      <c r="D11" s="488" t="s">
        <v>399</v>
      </c>
      <c r="E11" s="489"/>
      <c r="F11" s="490"/>
      <c r="G11" s="129" t="s">
        <v>76</v>
      </c>
      <c r="H11" s="102">
        <v>1.22</v>
      </c>
      <c r="I11" s="101">
        <v>1</v>
      </c>
      <c r="J11" s="100">
        <v>5259</v>
      </c>
      <c r="K11" s="100">
        <v>4586</v>
      </c>
      <c r="L11" s="99">
        <v>0.1583</v>
      </c>
      <c r="M11" s="98">
        <v>5.5949200000000001</v>
      </c>
      <c r="N11" s="97">
        <f t="shared" si="0"/>
        <v>5.5</v>
      </c>
    </row>
    <row r="12" spans="2:47" s="96" customFormat="1" ht="150" customHeight="1" thickBot="1" x14ac:dyDescent="1.3">
      <c r="B12" s="42">
        <v>6</v>
      </c>
      <c r="C12" s="566"/>
      <c r="D12" s="488" t="s">
        <v>521</v>
      </c>
      <c r="E12" s="489"/>
      <c r="F12" s="490"/>
      <c r="G12" s="129" t="s">
        <v>97</v>
      </c>
      <c r="H12" s="102">
        <v>0.93400000000000005</v>
      </c>
      <c r="I12" s="101">
        <v>1</v>
      </c>
      <c r="J12" s="100">
        <v>2171</v>
      </c>
      <c r="K12" s="100">
        <v>2060</v>
      </c>
      <c r="L12" s="99">
        <v>0</v>
      </c>
      <c r="M12" s="98">
        <v>1.9240400000000002</v>
      </c>
      <c r="N12" s="97">
        <f t="shared" si="0"/>
        <v>2</v>
      </c>
    </row>
    <row r="13" spans="2:47" s="96" customFormat="1" ht="150" customHeight="1" thickBot="1" x14ac:dyDescent="1.3">
      <c r="B13" s="67">
        <v>7</v>
      </c>
      <c r="C13" s="566"/>
      <c r="D13" s="488" t="s">
        <v>520</v>
      </c>
      <c r="E13" s="489"/>
      <c r="F13" s="490"/>
      <c r="G13" s="129" t="s">
        <v>97</v>
      </c>
      <c r="H13" s="102">
        <v>0.93400000000000005</v>
      </c>
      <c r="I13" s="101">
        <v>2</v>
      </c>
      <c r="J13" s="100">
        <v>2330</v>
      </c>
      <c r="K13" s="100">
        <v>2199</v>
      </c>
      <c r="L13" s="99">
        <v>0</v>
      </c>
      <c r="M13" s="98">
        <v>2.0538660000000002</v>
      </c>
      <c r="N13" s="97">
        <f t="shared" si="0"/>
        <v>4.1999999999999993</v>
      </c>
    </row>
    <row r="14" spans="2:47" s="96" customFormat="1" ht="150" customHeight="1" thickBot="1" x14ac:dyDescent="1.3">
      <c r="B14" s="67">
        <v>8</v>
      </c>
      <c r="C14" s="565" t="s">
        <v>519</v>
      </c>
      <c r="D14" s="570" t="s">
        <v>390</v>
      </c>
      <c r="E14" s="570"/>
      <c r="F14" s="570"/>
      <c r="G14" s="129" t="s">
        <v>76</v>
      </c>
      <c r="H14" s="102">
        <v>1.22</v>
      </c>
      <c r="I14" s="106">
        <v>1</v>
      </c>
      <c r="J14" s="100">
        <v>5486</v>
      </c>
      <c r="K14" s="100">
        <v>5486</v>
      </c>
      <c r="L14" s="99">
        <v>0.15834000000000001</v>
      </c>
      <c r="M14" s="98">
        <v>6.69292</v>
      </c>
      <c r="N14" s="97">
        <f t="shared" si="0"/>
        <v>6.6</v>
      </c>
    </row>
    <row r="15" spans="2:47" s="96" customFormat="1" ht="150" customHeight="1" thickBot="1" x14ac:dyDescent="1.3">
      <c r="B15" s="42">
        <v>9</v>
      </c>
      <c r="C15" s="566"/>
      <c r="D15" s="488" t="s">
        <v>391</v>
      </c>
      <c r="E15" s="489"/>
      <c r="F15" s="490"/>
      <c r="G15" s="129" t="s">
        <v>76</v>
      </c>
      <c r="H15" s="102">
        <v>1.22</v>
      </c>
      <c r="I15" s="101">
        <v>1</v>
      </c>
      <c r="J15" s="100">
        <v>5486</v>
      </c>
      <c r="K15" s="100">
        <v>5486</v>
      </c>
      <c r="L15" s="99">
        <v>0.126</v>
      </c>
      <c r="M15" s="98">
        <v>6.69292</v>
      </c>
      <c r="N15" s="97">
        <f t="shared" si="0"/>
        <v>6.6</v>
      </c>
    </row>
    <row r="16" spans="2:47" s="96" customFormat="1" ht="150" customHeight="1" thickBot="1" x14ac:dyDescent="1.3">
      <c r="B16" s="67">
        <v>10</v>
      </c>
      <c r="C16" s="566"/>
      <c r="D16" s="488" t="s">
        <v>518</v>
      </c>
      <c r="E16" s="489"/>
      <c r="F16" s="490"/>
      <c r="G16" s="129" t="s">
        <v>35</v>
      </c>
      <c r="H16" s="102">
        <v>0.94399999999999995</v>
      </c>
      <c r="I16" s="101">
        <v>2</v>
      </c>
      <c r="J16" s="100">
        <v>2948</v>
      </c>
      <c r="K16" s="100">
        <v>2746</v>
      </c>
      <c r="L16" s="99">
        <v>0</v>
      </c>
      <c r="M16" s="98">
        <v>2.5922239999999999</v>
      </c>
      <c r="N16" s="97">
        <f t="shared" si="0"/>
        <v>5.1999999999999993</v>
      </c>
    </row>
    <row r="17" spans="2:14" s="96" customFormat="1" ht="150" customHeight="1" thickBot="1" x14ac:dyDescent="1.3">
      <c r="B17" s="67">
        <v>11</v>
      </c>
      <c r="C17" s="569"/>
      <c r="D17" s="488" t="s">
        <v>517</v>
      </c>
      <c r="E17" s="489"/>
      <c r="F17" s="490"/>
      <c r="G17" s="129" t="s">
        <v>35</v>
      </c>
      <c r="H17" s="102">
        <v>0.94399999999999995</v>
      </c>
      <c r="I17" s="101">
        <v>1</v>
      </c>
      <c r="J17" s="100">
        <v>1629</v>
      </c>
      <c r="K17" s="100">
        <v>1629</v>
      </c>
      <c r="L17" s="99">
        <v>0</v>
      </c>
      <c r="M17" s="98">
        <v>1.5377759999999998</v>
      </c>
      <c r="N17" s="97">
        <f t="shared" si="0"/>
        <v>1.6</v>
      </c>
    </row>
    <row r="18" spans="2:14" s="96" customFormat="1" ht="150" customHeight="1" thickBot="1" x14ac:dyDescent="1.3">
      <c r="B18" s="42">
        <v>12</v>
      </c>
      <c r="C18" s="488" t="s">
        <v>391</v>
      </c>
      <c r="D18" s="489"/>
      <c r="E18" s="489"/>
      <c r="F18" s="490"/>
      <c r="G18" s="129" t="s">
        <v>76</v>
      </c>
      <c r="H18" s="102">
        <v>1.22</v>
      </c>
      <c r="I18" s="106">
        <v>2</v>
      </c>
      <c r="J18" s="100">
        <v>5486</v>
      </c>
      <c r="K18" s="100">
        <v>5486</v>
      </c>
      <c r="L18" s="99">
        <v>0.126</v>
      </c>
      <c r="M18" s="98">
        <v>6.69292</v>
      </c>
      <c r="N18" s="97">
        <f t="shared" si="0"/>
        <v>13.2</v>
      </c>
    </row>
    <row r="19" spans="2:14" s="96" customFormat="1" ht="150" customHeight="1" thickBot="1" x14ac:dyDescent="1.3">
      <c r="B19" s="67">
        <v>13</v>
      </c>
      <c r="C19" s="488" t="s">
        <v>411</v>
      </c>
      <c r="D19" s="489"/>
      <c r="E19" s="489"/>
      <c r="F19" s="490"/>
      <c r="G19" s="129" t="s">
        <v>76</v>
      </c>
      <c r="H19" s="102">
        <v>1.22</v>
      </c>
      <c r="I19" s="106">
        <v>2</v>
      </c>
      <c r="J19" s="100">
        <v>7829</v>
      </c>
      <c r="K19" s="100">
        <v>7820</v>
      </c>
      <c r="L19" s="99">
        <v>0.252</v>
      </c>
      <c r="M19" s="98">
        <v>9.5404</v>
      </c>
      <c r="N19" s="97">
        <f t="shared" si="0"/>
        <v>18.600000000000001</v>
      </c>
    </row>
    <row r="20" spans="2:14" s="96" customFormat="1" ht="150" customHeight="1" thickBot="1" x14ac:dyDescent="1.3">
      <c r="B20" s="67">
        <v>14</v>
      </c>
      <c r="C20" s="488" t="s">
        <v>412</v>
      </c>
      <c r="D20" s="489"/>
      <c r="E20" s="489"/>
      <c r="F20" s="490"/>
      <c r="G20" s="129" t="s">
        <v>76</v>
      </c>
      <c r="H20" s="102">
        <v>1.22</v>
      </c>
      <c r="I20" s="106">
        <v>1</v>
      </c>
      <c r="J20" s="100">
        <v>6970</v>
      </c>
      <c r="K20" s="100">
        <v>6603</v>
      </c>
      <c r="L20" s="99">
        <v>0.252</v>
      </c>
      <c r="M20" s="98">
        <v>8.0556599999999996</v>
      </c>
      <c r="N20" s="97">
        <f t="shared" si="0"/>
        <v>7.8999999999999995</v>
      </c>
    </row>
    <row r="21" spans="2:14" s="96" customFormat="1" ht="150" customHeight="1" thickBot="1" x14ac:dyDescent="1.3">
      <c r="B21" s="42">
        <v>15</v>
      </c>
      <c r="C21" s="488" t="s">
        <v>390</v>
      </c>
      <c r="D21" s="489"/>
      <c r="E21" s="489"/>
      <c r="F21" s="490"/>
      <c r="G21" s="129" t="s">
        <v>76</v>
      </c>
      <c r="H21" s="102">
        <v>1.22</v>
      </c>
      <c r="I21" s="106">
        <v>2</v>
      </c>
      <c r="J21" s="100">
        <v>5486</v>
      </c>
      <c r="K21" s="100">
        <v>5486</v>
      </c>
      <c r="L21" s="99">
        <v>0.1583</v>
      </c>
      <c r="M21" s="98">
        <v>6.69292</v>
      </c>
      <c r="N21" s="97">
        <f t="shared" si="0"/>
        <v>13.1</v>
      </c>
    </row>
    <row r="22" spans="2:14" s="96" customFormat="1" ht="150" customHeight="1" thickBot="1" x14ac:dyDescent="1.3">
      <c r="B22" s="67">
        <v>16</v>
      </c>
      <c r="C22" s="488" t="s">
        <v>409</v>
      </c>
      <c r="D22" s="489"/>
      <c r="E22" s="489"/>
      <c r="F22" s="490"/>
      <c r="G22" s="129" t="s">
        <v>76</v>
      </c>
      <c r="H22" s="102">
        <v>1.22</v>
      </c>
      <c r="I22" s="106">
        <v>2</v>
      </c>
      <c r="J22" s="100">
        <v>7829</v>
      </c>
      <c r="K22" s="100">
        <v>7820</v>
      </c>
      <c r="L22" s="99">
        <v>0.252</v>
      </c>
      <c r="M22" s="98">
        <v>9.5404</v>
      </c>
      <c r="N22" s="97">
        <f t="shared" si="0"/>
        <v>18.600000000000001</v>
      </c>
    </row>
    <row r="23" spans="2:14" s="96" customFormat="1" ht="150" customHeight="1" thickBot="1" x14ac:dyDescent="1.3">
      <c r="B23" s="67">
        <v>17</v>
      </c>
      <c r="C23" s="488" t="s">
        <v>410</v>
      </c>
      <c r="D23" s="489"/>
      <c r="E23" s="489"/>
      <c r="F23" s="490"/>
      <c r="G23" s="129" t="s">
        <v>76</v>
      </c>
      <c r="H23" s="102">
        <v>1.22</v>
      </c>
      <c r="I23" s="106">
        <v>1</v>
      </c>
      <c r="J23" s="100">
        <v>6970</v>
      </c>
      <c r="K23" s="100">
        <v>6603</v>
      </c>
      <c r="L23" s="99">
        <v>0.252</v>
      </c>
      <c r="M23" s="98">
        <v>8.0556599999999996</v>
      </c>
      <c r="N23" s="97">
        <f t="shared" si="0"/>
        <v>7.8999999999999995</v>
      </c>
    </row>
    <row r="24" spans="2:14" s="36" customFormat="1" ht="150" customHeight="1" thickBot="1" x14ac:dyDescent="1.1000000000000001">
      <c r="B24" s="42">
        <v>18</v>
      </c>
      <c r="C24" s="492" t="s">
        <v>203</v>
      </c>
      <c r="D24" s="493"/>
      <c r="E24" s="493"/>
      <c r="F24" s="494"/>
      <c r="G24" s="127" t="s">
        <v>182</v>
      </c>
      <c r="H24" s="45">
        <v>1.254</v>
      </c>
      <c r="I24" s="72">
        <v>10</v>
      </c>
      <c r="J24" s="70">
        <v>5460</v>
      </c>
      <c r="K24" s="70">
        <v>5460</v>
      </c>
      <c r="L24" s="46">
        <v>4.1250000000000002E-2</v>
      </c>
      <c r="M24" s="40">
        <v>6.85</v>
      </c>
      <c r="N24" s="88">
        <f>ROUND(M24*I24-I24*L24,1)</f>
        <v>68.099999999999994</v>
      </c>
    </row>
    <row r="25" spans="2:14" s="36" customFormat="1" ht="150" customHeight="1" thickBot="1" x14ac:dyDescent="1.1000000000000001">
      <c r="B25" s="67">
        <v>19</v>
      </c>
      <c r="C25" s="492" t="s">
        <v>516</v>
      </c>
      <c r="D25" s="493"/>
      <c r="E25" s="493"/>
      <c r="F25" s="494"/>
      <c r="G25" s="127" t="s">
        <v>321</v>
      </c>
      <c r="H25" s="45">
        <v>0.38119999999999998</v>
      </c>
      <c r="I25" s="72">
        <v>10</v>
      </c>
      <c r="J25" s="131" t="s">
        <v>514</v>
      </c>
      <c r="K25" s="131" t="s">
        <v>514</v>
      </c>
      <c r="L25" s="46">
        <v>4.1250000000000002E-2</v>
      </c>
      <c r="M25" s="40">
        <v>0.38119999999999998</v>
      </c>
      <c r="N25" s="88">
        <f>ROUND(M25*I25-I25*L25,1)</f>
        <v>3.4</v>
      </c>
    </row>
    <row r="26" spans="2:14" s="36" customFormat="1" ht="150" customHeight="1" thickBot="1" x14ac:dyDescent="1.1000000000000001">
      <c r="B26" s="67">
        <v>20</v>
      </c>
      <c r="C26" s="492" t="s">
        <v>515</v>
      </c>
      <c r="D26" s="493"/>
      <c r="E26" s="493"/>
      <c r="F26" s="493"/>
      <c r="G26" s="494"/>
      <c r="H26" s="45">
        <v>3.2280000000000002</v>
      </c>
      <c r="I26" s="72">
        <v>0</v>
      </c>
      <c r="J26" s="131" t="s">
        <v>514</v>
      </c>
      <c r="K26" s="131" t="s">
        <v>514</v>
      </c>
      <c r="L26" s="46">
        <v>0.58520000000000005</v>
      </c>
      <c r="M26" s="40">
        <v>3.2280000000000002</v>
      </c>
      <c r="N26" s="88">
        <f>ROUND(M26*I26-I26*L26,1)</f>
        <v>0</v>
      </c>
    </row>
    <row r="27" spans="2:14" s="96" customFormat="1" ht="150" customHeight="1" thickBot="1" x14ac:dyDescent="1.3">
      <c r="B27" s="42">
        <v>21</v>
      </c>
      <c r="C27" s="488" t="s">
        <v>127</v>
      </c>
      <c r="D27" s="489"/>
      <c r="E27" s="489"/>
      <c r="F27" s="490"/>
      <c r="G27" s="129" t="s">
        <v>27</v>
      </c>
      <c r="H27" s="102">
        <v>1.8280000000000001</v>
      </c>
      <c r="I27" s="101">
        <v>0</v>
      </c>
      <c r="J27" s="100">
        <v>6096</v>
      </c>
      <c r="K27" s="100">
        <v>6096</v>
      </c>
      <c r="L27" s="99">
        <v>6.4699999999999994E-2</v>
      </c>
      <c r="M27" s="98">
        <v>11.143488000000001</v>
      </c>
      <c r="N27" s="97">
        <f>ROUND(M27*I27-I27*L27,1)</f>
        <v>0</v>
      </c>
    </row>
    <row r="28" spans="2:14" s="96" customFormat="1" ht="150" customHeight="1" thickBot="1" x14ac:dyDescent="1.3">
      <c r="B28" s="67">
        <v>22</v>
      </c>
      <c r="C28" s="488" t="s">
        <v>127</v>
      </c>
      <c r="D28" s="489"/>
      <c r="E28" s="489"/>
      <c r="F28" s="490"/>
      <c r="G28" s="132" t="s">
        <v>27</v>
      </c>
      <c r="H28" s="102">
        <v>1.8280000000000001</v>
      </c>
      <c r="I28" s="101">
        <v>0</v>
      </c>
      <c r="J28" s="100">
        <v>6096</v>
      </c>
      <c r="K28" s="100">
        <v>6096</v>
      </c>
      <c r="L28" s="99">
        <v>0.4158</v>
      </c>
      <c r="M28" s="98">
        <v>11.143488000000001</v>
      </c>
      <c r="N28" s="97">
        <f>ROUND(M28*I28-I28*L28,1)</f>
        <v>0</v>
      </c>
    </row>
    <row r="29" spans="2:14" s="96" customFormat="1" ht="150" customHeight="1" thickBot="1" x14ac:dyDescent="1.3">
      <c r="B29" s="42">
        <v>23</v>
      </c>
      <c r="C29" s="488" t="s">
        <v>407</v>
      </c>
      <c r="D29" s="489"/>
      <c r="E29" s="489"/>
      <c r="F29" s="490"/>
      <c r="G29" s="129" t="s">
        <v>35</v>
      </c>
      <c r="H29" s="102">
        <v>0.94399999999999995</v>
      </c>
      <c r="I29" s="106">
        <v>2</v>
      </c>
      <c r="J29" s="100">
        <v>2402</v>
      </c>
      <c r="K29" s="100">
        <v>2251</v>
      </c>
      <c r="L29" s="99">
        <v>0</v>
      </c>
      <c r="M29" s="98">
        <v>2.1249440000000002</v>
      </c>
      <c r="N29" s="97">
        <f>ROUNDUP(M29*I29-I29*L29,1)</f>
        <v>4.3</v>
      </c>
    </row>
    <row r="30" spans="2:14" s="96" customFormat="1" ht="150" customHeight="1" thickBot="1" x14ac:dyDescent="1.3">
      <c r="B30" s="67">
        <v>24</v>
      </c>
      <c r="C30" s="488" t="s">
        <v>408</v>
      </c>
      <c r="D30" s="489"/>
      <c r="E30" s="489"/>
      <c r="F30" s="490"/>
      <c r="G30" s="129" t="s">
        <v>35</v>
      </c>
      <c r="H30" s="102">
        <v>0.94399999999999995</v>
      </c>
      <c r="I30" s="101">
        <v>2</v>
      </c>
      <c r="J30" s="100">
        <v>1510</v>
      </c>
      <c r="K30" s="100">
        <v>1510</v>
      </c>
      <c r="L30" s="99">
        <v>0</v>
      </c>
      <c r="M30" s="98">
        <v>1.4254399999999998</v>
      </c>
      <c r="N30" s="97">
        <f>ROUNDUP(M30*I30-I30*L30,1)</f>
        <v>2.9</v>
      </c>
    </row>
    <row r="31" spans="2:14" s="96" customFormat="1" ht="150" customHeight="1" thickBot="1" x14ac:dyDescent="1.3">
      <c r="B31" s="42">
        <v>25</v>
      </c>
      <c r="C31" s="488" t="s">
        <v>413</v>
      </c>
      <c r="D31" s="489"/>
      <c r="E31" s="489"/>
      <c r="F31" s="490"/>
      <c r="G31" s="129" t="s">
        <v>29</v>
      </c>
      <c r="H31" s="102">
        <v>1.284</v>
      </c>
      <c r="I31" s="106">
        <v>0</v>
      </c>
      <c r="J31" s="100">
        <v>1510</v>
      </c>
      <c r="K31" s="100">
        <v>1510</v>
      </c>
      <c r="L31" s="99">
        <v>0</v>
      </c>
      <c r="M31" s="98">
        <v>1.9388400000000001</v>
      </c>
      <c r="N31" s="97">
        <f>ROUNDUP(M31*I31-I31*L31,1)</f>
        <v>0</v>
      </c>
    </row>
    <row r="32" spans="2:14" s="50" customFormat="1" ht="219.75" customHeight="1" thickBot="1" x14ac:dyDescent="1.1000000000000001">
      <c r="B32" s="458" t="s">
        <v>30</v>
      </c>
      <c r="C32" s="459"/>
      <c r="D32" s="459"/>
      <c r="E32" s="459"/>
      <c r="F32" s="459"/>
      <c r="G32" s="459"/>
      <c r="H32" s="459"/>
      <c r="I32" s="459"/>
      <c r="J32" s="459"/>
      <c r="K32" s="459"/>
      <c r="L32" s="459"/>
      <c r="M32" s="460"/>
      <c r="N32" s="95">
        <f>SUM(N7:N31)</f>
        <v>202.50000000000003</v>
      </c>
    </row>
    <row r="33" spans="2:18" s="50" customFormat="1" ht="232.5" customHeight="1" thickBot="1" x14ac:dyDescent="1.1000000000000001">
      <c r="B33" s="513" t="s">
        <v>53</v>
      </c>
      <c r="C33" s="513"/>
      <c r="D33" s="513"/>
      <c r="E33" s="513"/>
      <c r="F33" s="513"/>
      <c r="G33" s="513"/>
      <c r="H33" s="513"/>
      <c r="I33" s="513"/>
      <c r="J33" s="513"/>
      <c r="K33" s="513"/>
      <c r="L33" s="513"/>
      <c r="M33" s="513"/>
      <c r="N33" s="88">
        <f>N32*2</f>
        <v>405.00000000000006</v>
      </c>
    </row>
    <row r="34" spans="2:18" s="51" customFormat="1" ht="208.5" customHeight="1" x14ac:dyDescent="1.1000000000000001">
      <c r="B34" s="577" t="s">
        <v>53</v>
      </c>
      <c r="C34" s="578"/>
      <c r="D34" s="578"/>
      <c r="E34" s="578"/>
      <c r="F34" s="578"/>
      <c r="G34" s="578"/>
      <c r="H34" s="578"/>
      <c r="I34" s="578"/>
      <c r="J34" s="578"/>
      <c r="K34" s="578"/>
      <c r="L34" s="578"/>
      <c r="M34" s="578"/>
      <c r="N34" s="579">
        <f>N32*2</f>
        <v>405.00000000000006</v>
      </c>
    </row>
    <row r="35" spans="2:18" s="51" customFormat="1" ht="43.5" customHeight="1" thickBot="1" x14ac:dyDescent="1.1499999999999999">
      <c r="B35" s="580"/>
      <c r="C35" s="581"/>
      <c r="D35" s="581"/>
      <c r="E35" s="581"/>
      <c r="F35" s="581"/>
      <c r="G35" s="581"/>
      <c r="H35" s="581"/>
      <c r="I35" s="581"/>
      <c r="J35" s="581"/>
      <c r="K35" s="581"/>
      <c r="L35" s="581"/>
      <c r="M35" s="581"/>
      <c r="N35" s="582"/>
    </row>
    <row r="36" spans="2:18" s="128" customFormat="1" ht="174.95" customHeight="1" x14ac:dyDescent="0.25">
      <c r="B36" s="422" t="s">
        <v>320</v>
      </c>
      <c r="C36" s="422"/>
      <c r="D36" s="422"/>
      <c r="E36" s="422"/>
      <c r="F36" s="422"/>
      <c r="G36" s="422"/>
      <c r="H36" s="422"/>
      <c r="I36" s="422" t="s">
        <v>319</v>
      </c>
      <c r="J36" s="422"/>
      <c r="K36" s="422"/>
      <c r="L36" s="422"/>
      <c r="M36" s="422"/>
      <c r="N36" s="422"/>
    </row>
    <row r="37" spans="2:18" s="51" customFormat="1" ht="409.5" customHeight="1" thickBot="1" x14ac:dyDescent="1.1499999999999999">
      <c r="B37" s="423"/>
      <c r="C37" s="423"/>
      <c r="D37" s="423"/>
      <c r="E37" s="423"/>
      <c r="F37" s="423"/>
      <c r="G37" s="423"/>
      <c r="H37" s="423"/>
      <c r="I37" s="423"/>
      <c r="J37" s="423"/>
      <c r="K37" s="423"/>
      <c r="L37" s="423"/>
      <c r="M37" s="423"/>
      <c r="N37" s="423"/>
    </row>
    <row r="38" spans="2:18" s="58" customFormat="1" ht="174.95" customHeight="1" thickBot="1" x14ac:dyDescent="1.1499999999999999">
      <c r="B38" s="53" t="s">
        <v>45</v>
      </c>
      <c r="C38" s="54"/>
      <c r="D38" s="54"/>
      <c r="E38" s="54"/>
      <c r="F38" s="54"/>
      <c r="G38" s="54"/>
      <c r="H38" s="54"/>
      <c r="I38" s="54"/>
      <c r="J38" s="54"/>
      <c r="K38" s="54"/>
      <c r="L38" s="54"/>
      <c r="M38" s="54"/>
      <c r="N38" s="55"/>
      <c r="O38" s="56"/>
      <c r="P38" s="68"/>
      <c r="Q38" s="35"/>
      <c r="R38" s="35"/>
    </row>
    <row r="39" spans="2:18" s="51" customFormat="1" ht="174.95" customHeight="1" x14ac:dyDescent="1.1000000000000001"/>
  </sheetData>
  <mergeCells count="39">
    <mergeCell ref="B32:M32"/>
    <mergeCell ref="B33:M33"/>
    <mergeCell ref="B34:N35"/>
    <mergeCell ref="B36:H37"/>
    <mergeCell ref="I36:N37"/>
    <mergeCell ref="C31:F31"/>
    <mergeCell ref="C19:F19"/>
    <mergeCell ref="C20:F20"/>
    <mergeCell ref="C21:F21"/>
    <mergeCell ref="C22:F22"/>
    <mergeCell ref="C23:F23"/>
    <mergeCell ref="C24:F24"/>
    <mergeCell ref="C25:F25"/>
    <mergeCell ref="C26:G26"/>
    <mergeCell ref="C27:F27"/>
    <mergeCell ref="C29:F29"/>
    <mergeCell ref="C30:F30"/>
    <mergeCell ref="C28:F28"/>
    <mergeCell ref="C18:F18"/>
    <mergeCell ref="C7:C9"/>
    <mergeCell ref="D7:F7"/>
    <mergeCell ref="D8:F8"/>
    <mergeCell ref="D9:F9"/>
    <mergeCell ref="C10:C13"/>
    <mergeCell ref="D10:F10"/>
    <mergeCell ref="D11:F11"/>
    <mergeCell ref="D12:F12"/>
    <mergeCell ref="D13:F13"/>
    <mergeCell ref="C14:C17"/>
    <mergeCell ref="D14:F14"/>
    <mergeCell ref="D15:F15"/>
    <mergeCell ref="D16:F16"/>
    <mergeCell ref="D17:F17"/>
    <mergeCell ref="C6:G6"/>
    <mergeCell ref="B2:F3"/>
    <mergeCell ref="G2:K3"/>
    <mergeCell ref="L2:N3"/>
    <mergeCell ref="B4:N4"/>
    <mergeCell ref="B5:N5"/>
  </mergeCells>
  <printOptions horizontalCentered="1"/>
  <pageMargins left="0.25" right="0.25" top="1" bottom="1" header="0.5" footer="0.255"/>
  <pageSetup paperSize="9" scale="10" orientation="portrait" r:id="rId1"/>
  <drawing r:id="rId2"/>
</worksheet>
</file>

<file path=xl/worksheets/sheet1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tabColor theme="9" tint="-0.499984740745262"/>
    <pageSetUpPr fitToPage="1"/>
  </sheetPr>
  <dimension ref="A1:AG35"/>
  <sheetViews>
    <sheetView rightToLeft="1" view="pageBreakPreview" zoomScale="80" zoomScaleNormal="85" zoomScaleSheetLayoutView="80" workbookViewId="0">
      <selection activeCell="A113" sqref="A113:XFD1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528</v>
      </c>
      <c r="G11" s="332"/>
      <c r="H11" s="332"/>
      <c r="I11" s="333"/>
      <c r="J11" s="331" t="s">
        <v>535</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533</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51</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537</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9.75" customHeight="1" thickBot="1" x14ac:dyDescent="0.3">
      <c r="B27" s="398"/>
      <c r="C27" s="401"/>
      <c r="D27" s="402"/>
      <c r="E27" s="401"/>
      <c r="F27" s="402"/>
      <c r="G27" s="402"/>
      <c r="H27" s="404"/>
      <c r="I27" s="401"/>
      <c r="J27" s="404"/>
      <c r="K27" s="401"/>
      <c r="L27" s="402"/>
      <c r="M27" s="404"/>
    </row>
    <row r="28" spans="2:15" ht="36" customHeight="1" x14ac:dyDescent="0.25">
      <c r="B28" s="405">
        <v>17</v>
      </c>
      <c r="C28" s="312">
        <v>641903107</v>
      </c>
      <c r="D28" s="313"/>
      <c r="E28" s="322" t="s">
        <v>52</v>
      </c>
      <c r="F28" s="323"/>
      <c r="G28" s="323"/>
      <c r="H28" s="324"/>
      <c r="I28" s="318" t="s">
        <v>536</v>
      </c>
      <c r="J28" s="319"/>
      <c r="K28" s="322" t="s">
        <v>16</v>
      </c>
      <c r="L28" s="323"/>
      <c r="M28" s="324"/>
    </row>
    <row r="29" spans="2:15" ht="45" customHeight="1" thickBot="1" x14ac:dyDescent="0.3">
      <c r="B29" s="406"/>
      <c r="C29" s="314"/>
      <c r="D29" s="315"/>
      <c r="E29" s="328"/>
      <c r="F29" s="329"/>
      <c r="G29" s="329"/>
      <c r="H29" s="330"/>
      <c r="I29" s="320"/>
      <c r="J29" s="321"/>
      <c r="K29" s="328"/>
      <c r="L29" s="329"/>
      <c r="M29" s="330"/>
      <c r="O29">
        <v>452.42</v>
      </c>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20" customFormat="1" ht="25.5" customHeight="1" thickBot="1" x14ac:dyDescent="0.3">
      <c r="A35" s="21"/>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557057"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557057" r:id="rId4"/>
      </mc:Fallback>
    </mc:AlternateContent>
  </oleObjects>
  <mc:AlternateContent xmlns:mc="http://schemas.openxmlformats.org/markup-compatibility/2006">
    <mc:Choice Requires="x14">
      <controls>
        <mc:AlternateContent xmlns:mc="http://schemas.openxmlformats.org/markup-compatibility/2006">
          <mc:Choice Requires="x14">
            <control shapeId="557058"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557059"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557060"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557061"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557062"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tabColor theme="9" tint="-0.249977111117893"/>
  </sheetPr>
  <dimension ref="B1:AU39"/>
  <sheetViews>
    <sheetView rightToLeft="1" view="pageBreakPreview" topLeftCell="A28" zoomScale="25" zoomScaleNormal="100" zoomScaleSheetLayoutView="25" workbookViewId="0">
      <selection activeCell="B4" sqref="B4:N4"/>
    </sheetView>
  </sheetViews>
  <sheetFormatPr defaultRowHeight="23.25" x14ac:dyDescent="0.35"/>
  <cols>
    <col min="2" max="2" width="25.7109375" customWidth="1"/>
    <col min="3" max="3" width="32" customWidth="1"/>
    <col min="4" max="4" width="20.42578125" customWidth="1"/>
    <col min="5" max="5" width="32"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527</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59.5" customHeight="1" thickBot="1" x14ac:dyDescent="0.3">
      <c r="B4" s="522" t="s">
        <v>172</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03.25" customHeight="1" thickBot="1" x14ac:dyDescent="1.1499999999999999">
      <c r="B6" s="130" t="s">
        <v>9</v>
      </c>
      <c r="C6" s="434" t="s">
        <v>11</v>
      </c>
      <c r="D6" s="435"/>
      <c r="E6" s="435"/>
      <c r="F6" s="435"/>
      <c r="G6" s="436"/>
      <c r="H6" s="130" t="s">
        <v>122</v>
      </c>
      <c r="I6" s="130" t="s">
        <v>23</v>
      </c>
      <c r="J6" s="130" t="s">
        <v>24</v>
      </c>
      <c r="K6" s="130" t="s">
        <v>121</v>
      </c>
      <c r="L6" s="130" t="s">
        <v>183</v>
      </c>
      <c r="M6" s="130" t="s">
        <v>181</v>
      </c>
      <c r="N6" s="130" t="s">
        <v>124</v>
      </c>
    </row>
    <row r="7" spans="2:47" s="36" customFormat="1" ht="225" customHeight="1" thickBot="1" x14ac:dyDescent="1.1000000000000001">
      <c r="B7" s="67">
        <v>1</v>
      </c>
      <c r="C7" s="555" t="s">
        <v>525</v>
      </c>
      <c r="D7" s="492" t="s">
        <v>191</v>
      </c>
      <c r="E7" s="493"/>
      <c r="F7" s="493"/>
      <c r="G7" s="127" t="s">
        <v>100</v>
      </c>
      <c r="H7" s="45">
        <v>2.19</v>
      </c>
      <c r="I7" s="69">
        <v>2</v>
      </c>
      <c r="J7" s="70">
        <v>5486</v>
      </c>
      <c r="K7" s="70">
        <v>5486</v>
      </c>
      <c r="L7" s="46">
        <v>0</v>
      </c>
      <c r="M7" s="88">
        <v>12.1</v>
      </c>
      <c r="N7" s="88">
        <f t="shared" ref="N7:N23" si="0">ROUNDUP(M7*I7-I7*L7,1)</f>
        <v>24.2</v>
      </c>
    </row>
    <row r="8" spans="2:47" s="36" customFormat="1" ht="176.25" customHeight="1" thickBot="1" x14ac:dyDescent="1.1000000000000001">
      <c r="B8" s="67">
        <v>2</v>
      </c>
      <c r="C8" s="556"/>
      <c r="D8" s="492" t="s">
        <v>524</v>
      </c>
      <c r="E8" s="493"/>
      <c r="F8" s="493"/>
      <c r="G8" s="127" t="s">
        <v>97</v>
      </c>
      <c r="H8" s="45">
        <v>0.93400000000000005</v>
      </c>
      <c r="I8" s="72">
        <v>1</v>
      </c>
      <c r="J8" s="70">
        <v>1794</v>
      </c>
      <c r="K8" s="70">
        <v>1794</v>
      </c>
      <c r="L8" s="46">
        <v>0</v>
      </c>
      <c r="M8" s="88">
        <v>1.7000000000000002</v>
      </c>
      <c r="N8" s="88">
        <f t="shared" si="0"/>
        <v>1.7</v>
      </c>
    </row>
    <row r="9" spans="2:47" s="36" customFormat="1" ht="198.75" customHeight="1" thickBot="1" x14ac:dyDescent="1.1000000000000001">
      <c r="B9" s="42">
        <v>3</v>
      </c>
      <c r="C9" s="556"/>
      <c r="D9" s="492" t="s">
        <v>523</v>
      </c>
      <c r="E9" s="493"/>
      <c r="F9" s="493"/>
      <c r="G9" s="127" t="s">
        <v>97</v>
      </c>
      <c r="H9" s="45">
        <v>0.93400000000000005</v>
      </c>
      <c r="I9" s="72">
        <v>2</v>
      </c>
      <c r="J9" s="70">
        <v>3124</v>
      </c>
      <c r="K9" s="70">
        <v>2983</v>
      </c>
      <c r="L9" s="46">
        <v>0</v>
      </c>
      <c r="M9" s="88">
        <v>2.8000000000000003</v>
      </c>
      <c r="N9" s="88">
        <f t="shared" si="0"/>
        <v>5.6</v>
      </c>
    </row>
    <row r="10" spans="2:47" s="96" customFormat="1" ht="150" customHeight="1" thickBot="1" x14ac:dyDescent="1.3">
      <c r="B10" s="67">
        <v>4</v>
      </c>
      <c r="C10" s="565" t="s">
        <v>522</v>
      </c>
      <c r="D10" s="570" t="s">
        <v>398</v>
      </c>
      <c r="E10" s="570"/>
      <c r="F10" s="570"/>
      <c r="G10" s="129" t="s">
        <v>76</v>
      </c>
      <c r="H10" s="102">
        <v>1.22</v>
      </c>
      <c r="I10" s="106">
        <v>1</v>
      </c>
      <c r="J10" s="100">
        <v>5259</v>
      </c>
      <c r="K10" s="100">
        <v>4586</v>
      </c>
      <c r="L10" s="99">
        <v>0.1583</v>
      </c>
      <c r="M10" s="98">
        <v>5.5949200000000001</v>
      </c>
      <c r="N10" s="97">
        <f t="shared" si="0"/>
        <v>5.5</v>
      </c>
    </row>
    <row r="11" spans="2:47" s="96" customFormat="1" ht="150" customHeight="1" thickBot="1" x14ac:dyDescent="1.3">
      <c r="B11" s="67">
        <v>5</v>
      </c>
      <c r="C11" s="566"/>
      <c r="D11" s="488" t="s">
        <v>399</v>
      </c>
      <c r="E11" s="489"/>
      <c r="F11" s="490"/>
      <c r="G11" s="129" t="s">
        <v>76</v>
      </c>
      <c r="H11" s="102">
        <v>1.22</v>
      </c>
      <c r="I11" s="101">
        <v>1</v>
      </c>
      <c r="J11" s="100">
        <v>5259</v>
      </c>
      <c r="K11" s="100">
        <v>4586</v>
      </c>
      <c r="L11" s="99">
        <v>0.1583</v>
      </c>
      <c r="M11" s="98">
        <v>5.5949200000000001</v>
      </c>
      <c r="N11" s="97">
        <f t="shared" si="0"/>
        <v>5.5</v>
      </c>
    </row>
    <row r="12" spans="2:47" s="96" customFormat="1" ht="150" customHeight="1" thickBot="1" x14ac:dyDescent="1.3">
      <c r="B12" s="42">
        <v>6</v>
      </c>
      <c r="C12" s="566"/>
      <c r="D12" s="488" t="s">
        <v>521</v>
      </c>
      <c r="E12" s="489"/>
      <c r="F12" s="490"/>
      <c r="G12" s="129" t="s">
        <v>97</v>
      </c>
      <c r="H12" s="102">
        <v>0.93400000000000005</v>
      </c>
      <c r="I12" s="101">
        <v>1</v>
      </c>
      <c r="J12" s="100">
        <v>2171</v>
      </c>
      <c r="K12" s="100">
        <v>2060</v>
      </c>
      <c r="L12" s="99">
        <v>0</v>
      </c>
      <c r="M12" s="98">
        <v>1.9240400000000002</v>
      </c>
      <c r="N12" s="97">
        <f t="shared" si="0"/>
        <v>2</v>
      </c>
    </row>
    <row r="13" spans="2:47" s="96" customFormat="1" ht="150" customHeight="1" thickBot="1" x14ac:dyDescent="1.3">
      <c r="B13" s="67">
        <v>7</v>
      </c>
      <c r="C13" s="566"/>
      <c r="D13" s="488" t="s">
        <v>520</v>
      </c>
      <c r="E13" s="489"/>
      <c r="F13" s="490"/>
      <c r="G13" s="129" t="s">
        <v>97</v>
      </c>
      <c r="H13" s="102">
        <v>0.93400000000000005</v>
      </c>
      <c r="I13" s="101">
        <v>2</v>
      </c>
      <c r="J13" s="100">
        <v>2330</v>
      </c>
      <c r="K13" s="100">
        <v>2199</v>
      </c>
      <c r="L13" s="99">
        <v>0</v>
      </c>
      <c r="M13" s="98">
        <v>2.0538660000000002</v>
      </c>
      <c r="N13" s="97">
        <f t="shared" si="0"/>
        <v>4.1999999999999993</v>
      </c>
    </row>
    <row r="14" spans="2:47" s="96" customFormat="1" ht="150" customHeight="1" thickBot="1" x14ac:dyDescent="1.3">
      <c r="B14" s="67">
        <v>8</v>
      </c>
      <c r="C14" s="565" t="s">
        <v>519</v>
      </c>
      <c r="D14" s="570" t="s">
        <v>390</v>
      </c>
      <c r="E14" s="570"/>
      <c r="F14" s="570"/>
      <c r="G14" s="129" t="s">
        <v>76</v>
      </c>
      <c r="H14" s="102">
        <v>1.22</v>
      </c>
      <c r="I14" s="106">
        <v>1</v>
      </c>
      <c r="J14" s="100">
        <v>5486</v>
      </c>
      <c r="K14" s="100">
        <v>5486</v>
      </c>
      <c r="L14" s="99">
        <v>0.15834000000000001</v>
      </c>
      <c r="M14" s="98">
        <v>6.69292</v>
      </c>
      <c r="N14" s="97">
        <f t="shared" si="0"/>
        <v>6.6</v>
      </c>
    </row>
    <row r="15" spans="2:47" s="96" customFormat="1" ht="150" customHeight="1" thickBot="1" x14ac:dyDescent="1.3">
      <c r="B15" s="42">
        <v>9</v>
      </c>
      <c r="C15" s="566"/>
      <c r="D15" s="488" t="s">
        <v>391</v>
      </c>
      <c r="E15" s="489"/>
      <c r="F15" s="490"/>
      <c r="G15" s="129" t="s">
        <v>76</v>
      </c>
      <c r="H15" s="102">
        <v>1.22</v>
      </c>
      <c r="I15" s="101">
        <v>1</v>
      </c>
      <c r="J15" s="100">
        <v>5486</v>
      </c>
      <c r="K15" s="100">
        <v>5486</v>
      </c>
      <c r="L15" s="99">
        <v>0.126</v>
      </c>
      <c r="M15" s="98">
        <v>6.69292</v>
      </c>
      <c r="N15" s="97">
        <f t="shared" si="0"/>
        <v>6.6</v>
      </c>
    </row>
    <row r="16" spans="2:47" s="96" customFormat="1" ht="150" customHeight="1" thickBot="1" x14ac:dyDescent="1.3">
      <c r="B16" s="67">
        <v>10</v>
      </c>
      <c r="C16" s="566"/>
      <c r="D16" s="488" t="s">
        <v>518</v>
      </c>
      <c r="E16" s="489"/>
      <c r="F16" s="490"/>
      <c r="G16" s="129" t="s">
        <v>35</v>
      </c>
      <c r="H16" s="102">
        <v>0.94399999999999995</v>
      </c>
      <c r="I16" s="101">
        <v>2</v>
      </c>
      <c r="J16" s="100">
        <v>2948</v>
      </c>
      <c r="K16" s="100">
        <v>2746</v>
      </c>
      <c r="L16" s="99">
        <v>0</v>
      </c>
      <c r="M16" s="98">
        <v>2.5922239999999999</v>
      </c>
      <c r="N16" s="97">
        <f t="shared" si="0"/>
        <v>5.1999999999999993</v>
      </c>
    </row>
    <row r="17" spans="2:14" s="96" customFormat="1" ht="150" customHeight="1" thickBot="1" x14ac:dyDescent="1.3">
      <c r="B17" s="67">
        <v>11</v>
      </c>
      <c r="C17" s="569"/>
      <c r="D17" s="488" t="s">
        <v>517</v>
      </c>
      <c r="E17" s="489"/>
      <c r="F17" s="490"/>
      <c r="G17" s="129" t="s">
        <v>35</v>
      </c>
      <c r="H17" s="102">
        <v>0.94399999999999995</v>
      </c>
      <c r="I17" s="101">
        <v>1</v>
      </c>
      <c r="J17" s="100">
        <v>1629</v>
      </c>
      <c r="K17" s="100">
        <v>1629</v>
      </c>
      <c r="L17" s="99">
        <v>0</v>
      </c>
      <c r="M17" s="98">
        <v>1.5377759999999998</v>
      </c>
      <c r="N17" s="97">
        <f t="shared" si="0"/>
        <v>1.6</v>
      </c>
    </row>
    <row r="18" spans="2:14" s="96" customFormat="1" ht="150" customHeight="1" thickBot="1" x14ac:dyDescent="1.3">
      <c r="B18" s="42">
        <v>12</v>
      </c>
      <c r="C18" s="488" t="s">
        <v>391</v>
      </c>
      <c r="D18" s="489"/>
      <c r="E18" s="489"/>
      <c r="F18" s="490"/>
      <c r="G18" s="129" t="s">
        <v>76</v>
      </c>
      <c r="H18" s="102">
        <v>1.22</v>
      </c>
      <c r="I18" s="106">
        <v>2</v>
      </c>
      <c r="J18" s="100">
        <v>5486</v>
      </c>
      <c r="K18" s="100">
        <v>5486</v>
      </c>
      <c r="L18" s="99">
        <v>0.126</v>
      </c>
      <c r="M18" s="98">
        <v>6.69292</v>
      </c>
      <c r="N18" s="97">
        <f t="shared" si="0"/>
        <v>13.2</v>
      </c>
    </row>
    <row r="19" spans="2:14" s="96" customFormat="1" ht="150" customHeight="1" thickBot="1" x14ac:dyDescent="1.3">
      <c r="B19" s="67">
        <v>13</v>
      </c>
      <c r="C19" s="488" t="s">
        <v>411</v>
      </c>
      <c r="D19" s="489"/>
      <c r="E19" s="489"/>
      <c r="F19" s="490"/>
      <c r="G19" s="129" t="s">
        <v>76</v>
      </c>
      <c r="H19" s="102">
        <v>1.22</v>
      </c>
      <c r="I19" s="106">
        <v>2</v>
      </c>
      <c r="J19" s="100">
        <v>7829</v>
      </c>
      <c r="K19" s="100">
        <v>7820</v>
      </c>
      <c r="L19" s="99">
        <v>0.252</v>
      </c>
      <c r="M19" s="98">
        <v>9.5404</v>
      </c>
      <c r="N19" s="97">
        <f t="shared" si="0"/>
        <v>18.600000000000001</v>
      </c>
    </row>
    <row r="20" spans="2:14" s="96" customFormat="1" ht="150" customHeight="1" thickBot="1" x14ac:dyDescent="1.3">
      <c r="B20" s="67">
        <v>14</v>
      </c>
      <c r="C20" s="488" t="s">
        <v>412</v>
      </c>
      <c r="D20" s="489"/>
      <c r="E20" s="489"/>
      <c r="F20" s="490"/>
      <c r="G20" s="129" t="s">
        <v>76</v>
      </c>
      <c r="H20" s="102">
        <v>1.22</v>
      </c>
      <c r="I20" s="106">
        <v>1</v>
      </c>
      <c r="J20" s="100">
        <v>6970</v>
      </c>
      <c r="K20" s="100">
        <v>6603</v>
      </c>
      <c r="L20" s="99">
        <v>0.252</v>
      </c>
      <c r="M20" s="98">
        <v>8.0556599999999996</v>
      </c>
      <c r="N20" s="97">
        <f t="shared" si="0"/>
        <v>7.8999999999999995</v>
      </c>
    </row>
    <row r="21" spans="2:14" s="96" customFormat="1" ht="150" customHeight="1" thickBot="1" x14ac:dyDescent="1.3">
      <c r="B21" s="42">
        <v>15</v>
      </c>
      <c r="C21" s="488" t="s">
        <v>390</v>
      </c>
      <c r="D21" s="489"/>
      <c r="E21" s="489"/>
      <c r="F21" s="490"/>
      <c r="G21" s="129" t="s">
        <v>76</v>
      </c>
      <c r="H21" s="102">
        <v>1.22</v>
      </c>
      <c r="I21" s="106">
        <v>2</v>
      </c>
      <c r="J21" s="100">
        <v>5486</v>
      </c>
      <c r="K21" s="100">
        <v>5486</v>
      </c>
      <c r="L21" s="99">
        <v>0.1583</v>
      </c>
      <c r="M21" s="98">
        <v>6.69292</v>
      </c>
      <c r="N21" s="97">
        <f t="shared" si="0"/>
        <v>13.1</v>
      </c>
    </row>
    <row r="22" spans="2:14" s="96" customFormat="1" ht="150" customHeight="1" thickBot="1" x14ac:dyDescent="1.3">
      <c r="B22" s="67">
        <v>16</v>
      </c>
      <c r="C22" s="488" t="s">
        <v>409</v>
      </c>
      <c r="D22" s="489"/>
      <c r="E22" s="489"/>
      <c r="F22" s="490"/>
      <c r="G22" s="129" t="s">
        <v>76</v>
      </c>
      <c r="H22" s="102">
        <v>1.22</v>
      </c>
      <c r="I22" s="106">
        <v>2</v>
      </c>
      <c r="J22" s="100">
        <v>7829</v>
      </c>
      <c r="K22" s="100">
        <v>7820</v>
      </c>
      <c r="L22" s="99">
        <v>0.252</v>
      </c>
      <c r="M22" s="98">
        <v>9.5404</v>
      </c>
      <c r="N22" s="97">
        <f t="shared" si="0"/>
        <v>18.600000000000001</v>
      </c>
    </row>
    <row r="23" spans="2:14" s="96" customFormat="1" ht="150" customHeight="1" thickBot="1" x14ac:dyDescent="1.3">
      <c r="B23" s="67">
        <v>17</v>
      </c>
      <c r="C23" s="488" t="s">
        <v>410</v>
      </c>
      <c r="D23" s="489"/>
      <c r="E23" s="489"/>
      <c r="F23" s="490"/>
      <c r="G23" s="129" t="s">
        <v>76</v>
      </c>
      <c r="H23" s="102">
        <v>1.22</v>
      </c>
      <c r="I23" s="106">
        <v>1</v>
      </c>
      <c r="J23" s="100">
        <v>6970</v>
      </c>
      <c r="K23" s="100">
        <v>6603</v>
      </c>
      <c r="L23" s="99">
        <v>0.252</v>
      </c>
      <c r="M23" s="98">
        <v>8.0556599999999996</v>
      </c>
      <c r="N23" s="97">
        <f t="shared" si="0"/>
        <v>7.8999999999999995</v>
      </c>
    </row>
    <row r="24" spans="2:14" s="36" customFormat="1" ht="150" customHeight="1" thickBot="1" x14ac:dyDescent="1.1000000000000001">
      <c r="B24" s="42">
        <v>18</v>
      </c>
      <c r="C24" s="492" t="s">
        <v>203</v>
      </c>
      <c r="D24" s="493"/>
      <c r="E24" s="493"/>
      <c r="F24" s="494"/>
      <c r="G24" s="127" t="s">
        <v>182</v>
      </c>
      <c r="H24" s="45">
        <v>1.254</v>
      </c>
      <c r="I24" s="72">
        <v>10</v>
      </c>
      <c r="J24" s="70">
        <v>5460</v>
      </c>
      <c r="K24" s="70">
        <v>5460</v>
      </c>
      <c r="L24" s="46">
        <v>4.1250000000000002E-2</v>
      </c>
      <c r="M24" s="40">
        <v>6.85</v>
      </c>
      <c r="N24" s="88">
        <f>ROUND(M24*I24-I24*L24,1)</f>
        <v>68.099999999999994</v>
      </c>
    </row>
    <row r="25" spans="2:14" s="36" customFormat="1" ht="150" customHeight="1" thickBot="1" x14ac:dyDescent="1.1000000000000001">
      <c r="B25" s="67">
        <v>19</v>
      </c>
      <c r="C25" s="492" t="s">
        <v>516</v>
      </c>
      <c r="D25" s="493"/>
      <c r="E25" s="493"/>
      <c r="F25" s="494"/>
      <c r="G25" s="127" t="s">
        <v>321</v>
      </c>
      <c r="H25" s="45">
        <v>0.38119999999999998</v>
      </c>
      <c r="I25" s="72">
        <v>10</v>
      </c>
      <c r="J25" s="131" t="s">
        <v>514</v>
      </c>
      <c r="K25" s="131" t="s">
        <v>514</v>
      </c>
      <c r="L25" s="46">
        <v>4.1250000000000002E-2</v>
      </c>
      <c r="M25" s="40">
        <v>0.38119999999999998</v>
      </c>
      <c r="N25" s="88">
        <f>ROUND(M25*I25-I25*L25,1)</f>
        <v>3.4</v>
      </c>
    </row>
    <row r="26" spans="2:14" s="36" customFormat="1" ht="150" customHeight="1" thickBot="1" x14ac:dyDescent="1.1000000000000001">
      <c r="B26" s="67">
        <v>20</v>
      </c>
      <c r="C26" s="492" t="s">
        <v>515</v>
      </c>
      <c r="D26" s="493"/>
      <c r="E26" s="493"/>
      <c r="F26" s="493"/>
      <c r="G26" s="494"/>
      <c r="H26" s="45">
        <v>3.2280000000000002</v>
      </c>
      <c r="I26" s="72">
        <v>1</v>
      </c>
      <c r="J26" s="131" t="s">
        <v>514</v>
      </c>
      <c r="K26" s="131" t="s">
        <v>514</v>
      </c>
      <c r="L26" s="46">
        <v>0.58520000000000005</v>
      </c>
      <c r="M26" s="40">
        <v>3.2280000000000002</v>
      </c>
      <c r="N26" s="88">
        <f>ROUND(M26*I26-I26*L26,1)</f>
        <v>2.6</v>
      </c>
    </row>
    <row r="27" spans="2:14" s="96" customFormat="1" ht="150" customHeight="1" thickBot="1" x14ac:dyDescent="1.3">
      <c r="B27" s="42">
        <v>21</v>
      </c>
      <c r="C27" s="488" t="s">
        <v>127</v>
      </c>
      <c r="D27" s="489"/>
      <c r="E27" s="489"/>
      <c r="F27" s="490"/>
      <c r="G27" s="129" t="s">
        <v>27</v>
      </c>
      <c r="H27" s="102">
        <v>1.8280000000000001</v>
      </c>
      <c r="I27" s="101">
        <v>1</v>
      </c>
      <c r="J27" s="100">
        <v>6096</v>
      </c>
      <c r="K27" s="100">
        <v>6096</v>
      </c>
      <c r="L27" s="99">
        <v>6.4699999999999994E-2</v>
      </c>
      <c r="M27" s="98">
        <v>11.143488000000001</v>
      </c>
      <c r="N27" s="97">
        <f>ROUND(M27*I27-I27*L27,1)</f>
        <v>11.1</v>
      </c>
    </row>
    <row r="28" spans="2:14" s="96" customFormat="1" ht="150" customHeight="1" thickBot="1" x14ac:dyDescent="1.3">
      <c r="B28" s="67">
        <v>22</v>
      </c>
      <c r="C28" s="488" t="s">
        <v>127</v>
      </c>
      <c r="D28" s="489"/>
      <c r="E28" s="489"/>
      <c r="F28" s="490"/>
      <c r="G28" s="132" t="s">
        <v>27</v>
      </c>
      <c r="H28" s="102">
        <v>1.8280000000000001</v>
      </c>
      <c r="I28" s="101">
        <v>1</v>
      </c>
      <c r="J28" s="100">
        <v>6096</v>
      </c>
      <c r="K28" s="100">
        <v>6096</v>
      </c>
      <c r="L28" s="99">
        <v>0.4158</v>
      </c>
      <c r="M28" s="98">
        <v>11.143488000000001</v>
      </c>
      <c r="N28" s="97">
        <f>ROUND(M28*I28-I28*L28,1)</f>
        <v>10.7</v>
      </c>
    </row>
    <row r="29" spans="2:14" s="96" customFormat="1" ht="150" customHeight="1" thickBot="1" x14ac:dyDescent="1.3">
      <c r="B29" s="42">
        <v>23</v>
      </c>
      <c r="C29" s="488" t="s">
        <v>407</v>
      </c>
      <c r="D29" s="489"/>
      <c r="E29" s="489"/>
      <c r="F29" s="490"/>
      <c r="G29" s="129" t="s">
        <v>35</v>
      </c>
      <c r="H29" s="102">
        <v>0.94399999999999995</v>
      </c>
      <c r="I29" s="106">
        <v>2</v>
      </c>
      <c r="J29" s="100">
        <v>2402</v>
      </c>
      <c r="K29" s="100">
        <v>2251</v>
      </c>
      <c r="L29" s="99">
        <v>0</v>
      </c>
      <c r="M29" s="98">
        <v>2.1249440000000002</v>
      </c>
      <c r="N29" s="97">
        <f>ROUNDUP(M29*I29-I29*L29,1)</f>
        <v>4.3</v>
      </c>
    </row>
    <row r="30" spans="2:14" s="96" customFormat="1" ht="150" customHeight="1" thickBot="1" x14ac:dyDescent="1.3">
      <c r="B30" s="67">
        <v>24</v>
      </c>
      <c r="C30" s="488" t="s">
        <v>408</v>
      </c>
      <c r="D30" s="489"/>
      <c r="E30" s="489"/>
      <c r="F30" s="490"/>
      <c r="G30" s="129" t="s">
        <v>35</v>
      </c>
      <c r="H30" s="102">
        <v>0.94399999999999995</v>
      </c>
      <c r="I30" s="101">
        <v>2</v>
      </c>
      <c r="J30" s="100">
        <v>1510</v>
      </c>
      <c r="K30" s="100">
        <v>1510</v>
      </c>
      <c r="L30" s="99">
        <v>0</v>
      </c>
      <c r="M30" s="98">
        <v>1.4254399999999998</v>
      </c>
      <c r="N30" s="97">
        <f>ROUNDUP(M30*I30-I30*L30,1)</f>
        <v>2.9</v>
      </c>
    </row>
    <row r="31" spans="2:14" s="96" customFormat="1" ht="150" customHeight="1" thickBot="1" x14ac:dyDescent="1.3">
      <c r="B31" s="42">
        <v>25</v>
      </c>
      <c r="C31" s="488" t="s">
        <v>413</v>
      </c>
      <c r="D31" s="489"/>
      <c r="E31" s="489"/>
      <c r="F31" s="490"/>
      <c r="G31" s="129" t="s">
        <v>29</v>
      </c>
      <c r="H31" s="102">
        <v>1.284</v>
      </c>
      <c r="I31" s="106">
        <v>2</v>
      </c>
      <c r="J31" s="100">
        <v>1510</v>
      </c>
      <c r="K31" s="100">
        <v>1510</v>
      </c>
      <c r="L31" s="99">
        <v>0</v>
      </c>
      <c r="M31" s="98">
        <v>1.9388400000000001</v>
      </c>
      <c r="N31" s="97">
        <f>ROUNDUP(M31*I31-I31*L31,1)</f>
        <v>3.9</v>
      </c>
    </row>
    <row r="32" spans="2:14" s="50" customFormat="1" ht="219.75" customHeight="1" thickBot="1" x14ac:dyDescent="1.1000000000000001">
      <c r="B32" s="458" t="s">
        <v>30</v>
      </c>
      <c r="C32" s="459"/>
      <c r="D32" s="459"/>
      <c r="E32" s="459"/>
      <c r="F32" s="459"/>
      <c r="G32" s="459"/>
      <c r="H32" s="459"/>
      <c r="I32" s="459"/>
      <c r="J32" s="459"/>
      <c r="K32" s="459"/>
      <c r="L32" s="459"/>
      <c r="M32" s="460"/>
      <c r="N32" s="95">
        <f>SUM(N7:N31)</f>
        <v>255</v>
      </c>
    </row>
    <row r="33" spans="2:18" s="50" customFormat="1" ht="232.5" customHeight="1" thickBot="1" x14ac:dyDescent="1.1000000000000001">
      <c r="B33" s="513" t="s">
        <v>53</v>
      </c>
      <c r="C33" s="513"/>
      <c r="D33" s="513"/>
      <c r="E33" s="513"/>
      <c r="F33" s="513"/>
      <c r="G33" s="513"/>
      <c r="H33" s="513"/>
      <c r="I33" s="513"/>
      <c r="J33" s="513"/>
      <c r="K33" s="513"/>
      <c r="L33" s="513"/>
      <c r="M33" s="513"/>
      <c r="N33" s="88">
        <f>N32*2</f>
        <v>510</v>
      </c>
    </row>
    <row r="34" spans="2:18" s="51" customFormat="1" ht="208.5" customHeight="1" x14ac:dyDescent="1.1000000000000001">
      <c r="B34" s="577" t="s">
        <v>53</v>
      </c>
      <c r="C34" s="578"/>
      <c r="D34" s="578"/>
      <c r="E34" s="578"/>
      <c r="F34" s="578"/>
      <c r="G34" s="578"/>
      <c r="H34" s="578"/>
      <c r="I34" s="578"/>
      <c r="J34" s="578"/>
      <c r="K34" s="578"/>
      <c r="L34" s="578"/>
      <c r="M34" s="578"/>
      <c r="N34" s="579">
        <f>N32*2</f>
        <v>510</v>
      </c>
    </row>
    <row r="35" spans="2:18" s="51" customFormat="1" ht="43.5" customHeight="1" thickBot="1" x14ac:dyDescent="1.1499999999999999">
      <c r="B35" s="580"/>
      <c r="C35" s="581"/>
      <c r="D35" s="581"/>
      <c r="E35" s="581"/>
      <c r="F35" s="581"/>
      <c r="G35" s="581"/>
      <c r="H35" s="581"/>
      <c r="I35" s="581"/>
      <c r="J35" s="581"/>
      <c r="K35" s="581"/>
      <c r="L35" s="581"/>
      <c r="M35" s="581"/>
      <c r="N35" s="582"/>
    </row>
    <row r="36" spans="2:18" s="128" customFormat="1" ht="174.95" customHeight="1" x14ac:dyDescent="0.25">
      <c r="B36" s="422" t="s">
        <v>320</v>
      </c>
      <c r="C36" s="422"/>
      <c r="D36" s="422"/>
      <c r="E36" s="422"/>
      <c r="F36" s="422"/>
      <c r="G36" s="422"/>
      <c r="H36" s="422"/>
      <c r="I36" s="422" t="s">
        <v>319</v>
      </c>
      <c r="J36" s="422"/>
      <c r="K36" s="422"/>
      <c r="L36" s="422"/>
      <c r="M36" s="422"/>
      <c r="N36" s="422"/>
    </row>
    <row r="37" spans="2:18" s="51" customFormat="1" ht="409.5" customHeight="1" thickBot="1" x14ac:dyDescent="1.1499999999999999">
      <c r="B37" s="423"/>
      <c r="C37" s="423"/>
      <c r="D37" s="423"/>
      <c r="E37" s="423"/>
      <c r="F37" s="423"/>
      <c r="G37" s="423"/>
      <c r="H37" s="423"/>
      <c r="I37" s="423"/>
      <c r="J37" s="423"/>
      <c r="K37" s="423"/>
      <c r="L37" s="423"/>
      <c r="M37" s="423"/>
      <c r="N37" s="423"/>
    </row>
    <row r="38" spans="2:18" s="58" customFormat="1" ht="174.95" customHeight="1" thickBot="1" x14ac:dyDescent="1.1499999999999999">
      <c r="B38" s="53" t="s">
        <v>45</v>
      </c>
      <c r="C38" s="54"/>
      <c r="D38" s="54"/>
      <c r="E38" s="54"/>
      <c r="F38" s="54"/>
      <c r="G38" s="54"/>
      <c r="H38" s="54"/>
      <c r="I38" s="54"/>
      <c r="J38" s="54"/>
      <c r="K38" s="54"/>
      <c r="L38" s="54"/>
      <c r="M38" s="54"/>
      <c r="N38" s="55"/>
      <c r="O38" s="56"/>
      <c r="P38" s="68"/>
      <c r="Q38" s="35"/>
      <c r="R38" s="35"/>
    </row>
    <row r="39" spans="2:18" s="51" customFormat="1" ht="174.95" customHeight="1" x14ac:dyDescent="1.1000000000000001"/>
  </sheetData>
  <mergeCells count="39">
    <mergeCell ref="C21:F21"/>
    <mergeCell ref="D9:F9"/>
    <mergeCell ref="C14:C17"/>
    <mergeCell ref="D14:F14"/>
    <mergeCell ref="D15:F15"/>
    <mergeCell ref="D17:F17"/>
    <mergeCell ref="C6:G6"/>
    <mergeCell ref="C19:F19"/>
    <mergeCell ref="C18:F18"/>
    <mergeCell ref="C20:F20"/>
    <mergeCell ref="C7:C9"/>
    <mergeCell ref="D7:F7"/>
    <mergeCell ref="D8:F8"/>
    <mergeCell ref="C10:C13"/>
    <mergeCell ref="D10:F10"/>
    <mergeCell ref="D11:F11"/>
    <mergeCell ref="D12:F12"/>
    <mergeCell ref="D13:F13"/>
    <mergeCell ref="D16:F16"/>
    <mergeCell ref="B2:F3"/>
    <mergeCell ref="G2:K3"/>
    <mergeCell ref="L2:N3"/>
    <mergeCell ref="B4:N4"/>
    <mergeCell ref="B5:N5"/>
    <mergeCell ref="B36:H37"/>
    <mergeCell ref="I36:N37"/>
    <mergeCell ref="C25:F25"/>
    <mergeCell ref="C27:F27"/>
    <mergeCell ref="C29:F29"/>
    <mergeCell ref="C30:F30"/>
    <mergeCell ref="C31:F31"/>
    <mergeCell ref="C26:G26"/>
    <mergeCell ref="B33:M33"/>
    <mergeCell ref="C28:F28"/>
    <mergeCell ref="C22:F22"/>
    <mergeCell ref="C23:F23"/>
    <mergeCell ref="C24:F24"/>
    <mergeCell ref="B32:M32"/>
    <mergeCell ref="B34:N35"/>
  </mergeCells>
  <printOptions horizontalCentered="1"/>
  <pageMargins left="0.25" right="0.25" top="1" bottom="1" header="0.5" footer="0.255"/>
  <pageSetup paperSize="9" scale="10" orientation="portrait" r:id="rId1"/>
  <drawing r:id="rId2"/>
</worksheet>
</file>

<file path=xl/worksheets/sheet1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tabColor theme="9" tint="-0.499984740745262"/>
    <pageSetUpPr fitToPage="1"/>
  </sheetPr>
  <dimension ref="B1:M35"/>
  <sheetViews>
    <sheetView rightToLeft="1" view="pageBreakPreview" topLeftCell="A7" zoomScale="85" zoomScaleNormal="85" zoomScaleSheetLayoutView="85" workbookViewId="0">
      <selection activeCell="B17" sqref="B17:M19"/>
    </sheetView>
  </sheetViews>
  <sheetFormatPr defaultRowHeight="15" x14ac:dyDescent="0.25"/>
  <cols>
    <col min="1" max="1" width="4.85546875" customWidth="1"/>
    <col min="4" max="4" width="11.85546875" customWidth="1"/>
    <col min="5" max="5" width="24" customWidth="1"/>
    <col min="7" max="7" width="20.140625" customWidth="1"/>
    <col min="8" max="8" width="18.7109375" customWidth="1"/>
    <col min="9" max="9" width="16.285156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511</v>
      </c>
      <c r="G11" s="323"/>
      <c r="H11" s="323"/>
      <c r="I11" s="324"/>
      <c r="J11" s="322" t="s">
        <v>510</v>
      </c>
      <c r="K11" s="323"/>
      <c r="L11" s="323"/>
      <c r="M11" s="324"/>
    </row>
    <row r="12" spans="2:13" ht="15.75" customHeight="1" x14ac:dyDescent="0.25">
      <c r="B12" s="325"/>
      <c r="C12" s="326"/>
      <c r="D12" s="326"/>
      <c r="E12" s="327"/>
      <c r="F12" s="325"/>
      <c r="G12" s="326"/>
      <c r="H12" s="326"/>
      <c r="I12" s="327"/>
      <c r="J12" s="325"/>
      <c r="K12" s="326"/>
      <c r="L12" s="326"/>
      <c r="M12" s="327"/>
    </row>
    <row r="13" spans="2:13" ht="25.5" customHeight="1" thickBot="1" x14ac:dyDescent="0.3">
      <c r="B13" s="328"/>
      <c r="C13" s="329"/>
      <c r="D13" s="329"/>
      <c r="E13" s="330"/>
      <c r="F13" s="328"/>
      <c r="G13" s="329"/>
      <c r="H13" s="329"/>
      <c r="I13" s="330"/>
      <c r="J13" s="328"/>
      <c r="K13" s="329"/>
      <c r="L13" s="329"/>
      <c r="M13" s="330"/>
    </row>
    <row r="14" spans="2:13" ht="15" customHeight="1" x14ac:dyDescent="0.25">
      <c r="B14" s="322" t="s">
        <v>6</v>
      </c>
      <c r="C14" s="323"/>
      <c r="D14" s="323"/>
      <c r="E14" s="324"/>
      <c r="F14" s="322" t="s">
        <v>7</v>
      </c>
      <c r="G14" s="323"/>
      <c r="H14" s="323"/>
      <c r="I14" s="324"/>
      <c r="J14" s="322" t="s">
        <v>513</v>
      </c>
      <c r="K14" s="323"/>
      <c r="L14" s="323"/>
      <c r="M14" s="324"/>
    </row>
    <row r="15" spans="2:13" ht="15" customHeight="1" x14ac:dyDescent="0.25">
      <c r="B15" s="325"/>
      <c r="C15" s="326"/>
      <c r="D15" s="326"/>
      <c r="E15" s="327"/>
      <c r="F15" s="325"/>
      <c r="G15" s="326"/>
      <c r="H15" s="326"/>
      <c r="I15" s="327"/>
      <c r="J15" s="325"/>
      <c r="K15" s="326"/>
      <c r="L15" s="326"/>
      <c r="M15" s="327"/>
    </row>
    <row r="16" spans="2:13" ht="19.5" customHeight="1" thickBot="1" x14ac:dyDescent="0.3">
      <c r="B16" s="328"/>
      <c r="C16" s="329"/>
      <c r="D16" s="329"/>
      <c r="E16" s="330"/>
      <c r="F16" s="328"/>
      <c r="G16" s="329"/>
      <c r="H16" s="329"/>
      <c r="I16" s="330"/>
      <c r="J16" s="328"/>
      <c r="K16" s="329"/>
      <c r="L16" s="329"/>
      <c r="M16" s="330"/>
    </row>
    <row r="17" spans="2:13" ht="15" customHeight="1" x14ac:dyDescent="0.25">
      <c r="B17" s="287" t="s">
        <v>63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512</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52.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65</v>
      </c>
      <c r="F28" s="316"/>
      <c r="G28" s="316"/>
      <c r="H28" s="313"/>
      <c r="I28" s="318" t="s">
        <v>500</v>
      </c>
      <c r="J28" s="319"/>
      <c r="K28" s="312" t="s">
        <v>16</v>
      </c>
      <c r="L28" s="316"/>
      <c r="M28" s="313"/>
    </row>
    <row r="29" spans="2:13" ht="49.5" customHeight="1" thickBot="1" x14ac:dyDescent="0.3">
      <c r="B29" s="311"/>
      <c r="C29" s="314"/>
      <c r="D29" s="315"/>
      <c r="E29" s="314"/>
      <c r="F29" s="317"/>
      <c r="G29" s="317"/>
      <c r="H29" s="315"/>
      <c r="I29" s="320"/>
      <c r="J29" s="321"/>
      <c r="K29" s="314"/>
      <c r="L29" s="317"/>
      <c r="M29" s="315"/>
    </row>
    <row r="30" spans="2:13" ht="36" customHeight="1" thickBot="1" x14ac:dyDescent="0.3">
      <c r="B30" s="284"/>
      <c r="C30" s="285"/>
      <c r="D30" s="285"/>
      <c r="E30" s="285"/>
      <c r="F30" s="285"/>
      <c r="G30" s="285"/>
      <c r="H30" s="285"/>
      <c r="I30" s="285"/>
      <c r="J30" s="285"/>
      <c r="K30" s="285"/>
      <c r="L30" s="285"/>
      <c r="M30" s="286"/>
    </row>
    <row r="31" spans="2:13" ht="18.75" customHeight="1" x14ac:dyDescent="0.25">
      <c r="B31" s="272" t="s">
        <v>17</v>
      </c>
      <c r="C31" s="273"/>
      <c r="D31" s="273"/>
      <c r="E31" s="274"/>
      <c r="F31" s="272" t="s">
        <v>18</v>
      </c>
      <c r="G31" s="273"/>
      <c r="H31" s="273"/>
      <c r="I31" s="274"/>
      <c r="J31" s="272" t="s">
        <v>19</v>
      </c>
      <c r="K31" s="273"/>
      <c r="L31" s="273"/>
      <c r="M31" s="274"/>
    </row>
    <row r="32" spans="2:13" ht="29.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18" customFormat="1" ht="22.5" customHeight="1" thickBot="1" x14ac:dyDescent="0.3">
      <c r="B35" s="269" t="s">
        <v>61</v>
      </c>
      <c r="C35" s="270"/>
      <c r="D35" s="270"/>
      <c r="E35" s="270"/>
      <c r="F35" s="270"/>
      <c r="G35" s="270"/>
      <c r="H35" s="270"/>
      <c r="I35" s="270"/>
      <c r="J35" s="270"/>
      <c r="K35" s="270"/>
      <c r="L35" s="270"/>
      <c r="M35" s="271"/>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25" top="0.75" bottom="0.75" header="0.3" footer="0.3"/>
  <pageSetup paperSize="9" scale="56" orientation="portrait" r:id="rId1"/>
  <colBreaks count="1" manualBreakCount="1">
    <brk id="13" max="1048575" man="1"/>
  </colBreaks>
  <drawing r:id="rId2"/>
  <legacyDrawing r:id="rId3"/>
  <oleObjects>
    <mc:AlternateContent xmlns:mc="http://schemas.openxmlformats.org/markup-compatibility/2006">
      <mc:Choice Requires="x14">
        <oleObject progId="PBrush" shapeId="477190" r:id="rId4">
          <objectPr defaultSize="0" autoPict="0" r:id="rId5">
            <anchor moveWithCells="1" sizeWithCells="1">
              <from>
                <xdr:col>1</xdr:col>
                <xdr:colOff>95250</xdr:colOff>
                <xdr:row>3</xdr:row>
                <xdr:rowOff>85725</xdr:rowOff>
              </from>
              <to>
                <xdr:col>2</xdr:col>
                <xdr:colOff>447675</xdr:colOff>
                <xdr:row>7</xdr:row>
                <xdr:rowOff>9525</xdr:rowOff>
              </to>
            </anchor>
          </objectPr>
        </oleObject>
      </mc:Choice>
      <mc:Fallback>
        <oleObject progId="PBrush" shapeId="477190" r:id="rId4"/>
      </mc:Fallback>
    </mc:AlternateContent>
  </oleObjects>
  <mc:AlternateContent xmlns:mc="http://schemas.openxmlformats.org/markup-compatibility/2006">
    <mc:Choice Requires="x14">
      <controls>
        <mc:AlternateContent xmlns:mc="http://schemas.openxmlformats.org/markup-compatibility/2006">
          <mc:Choice Requires="x14">
            <control shapeId="477185" r:id="rId6" name="Check Box 1">
              <controlPr defaultSize="0" autoFill="0" autoLine="0" autoPict="0">
                <anchor moveWithCells="1">
                  <from>
                    <xdr:col>3</xdr:col>
                    <xdr:colOff>381000</xdr:colOff>
                    <xdr:row>35</xdr:row>
                    <xdr:rowOff>0</xdr:rowOff>
                  </from>
                  <to>
                    <xdr:col>4</xdr:col>
                    <xdr:colOff>419100</xdr:colOff>
                    <xdr:row>36</xdr:row>
                    <xdr:rowOff>38100</xdr:rowOff>
                  </to>
                </anchor>
              </controlPr>
            </control>
          </mc:Choice>
        </mc:AlternateContent>
        <mc:AlternateContent xmlns:mc="http://schemas.openxmlformats.org/markup-compatibility/2006">
          <mc:Choice Requires="x14">
            <control shapeId="477186" r:id="rId7" name="Check Box 2">
              <controlPr defaultSize="0" autoFill="0" autoLine="0" autoPict="0">
                <anchor moveWithCells="1">
                  <from>
                    <xdr:col>6</xdr:col>
                    <xdr:colOff>180975</xdr:colOff>
                    <xdr:row>35</xdr:row>
                    <xdr:rowOff>0</xdr:rowOff>
                  </from>
                  <to>
                    <xdr:col>6</xdr:col>
                    <xdr:colOff>1009650</xdr:colOff>
                    <xdr:row>36</xdr:row>
                    <xdr:rowOff>9525</xdr:rowOff>
                  </to>
                </anchor>
              </controlPr>
            </control>
          </mc:Choice>
        </mc:AlternateContent>
        <mc:AlternateContent xmlns:mc="http://schemas.openxmlformats.org/markup-compatibility/2006">
          <mc:Choice Requires="x14">
            <control shapeId="477187"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477188" r:id="rId9" name="Check Box 4">
              <controlPr defaultSize="0" autoFill="0" autoLine="0" autoPict="0">
                <anchor moveWithCells="1">
                  <from>
                    <xdr:col>10</xdr:col>
                    <xdr:colOff>381000</xdr:colOff>
                    <xdr:row>35</xdr:row>
                    <xdr:rowOff>0</xdr:rowOff>
                  </from>
                  <to>
                    <xdr:col>11</xdr:col>
                    <xdr:colOff>609600</xdr:colOff>
                    <xdr:row>36</xdr:row>
                    <xdr:rowOff>38100</xdr:rowOff>
                  </to>
                </anchor>
              </controlPr>
            </control>
          </mc:Choice>
        </mc:AlternateContent>
        <mc:AlternateContent xmlns:mc="http://schemas.openxmlformats.org/markup-compatibility/2006">
          <mc:Choice Requires="x14">
            <control shapeId="477189" r:id="rId10" name="Check Box 5">
              <controlPr defaultSize="0" autoFill="0" autoLine="0" autoPict="0">
                <anchor moveWithCells="1">
                  <from>
                    <xdr:col>11</xdr:col>
                    <xdr:colOff>552450</xdr:colOff>
                    <xdr:row>35</xdr:row>
                    <xdr:rowOff>0</xdr:rowOff>
                  </from>
                  <to>
                    <xdr:col>12</xdr:col>
                    <xdr:colOff>628650</xdr:colOff>
                    <xdr:row>36</xdr:row>
                    <xdr:rowOff>38100</xdr:rowOff>
                  </to>
                </anchor>
              </controlPr>
            </control>
          </mc:Choice>
        </mc:AlternateContent>
        <mc:AlternateContent xmlns:mc="http://schemas.openxmlformats.org/markup-compatibility/2006">
          <mc:Choice Requires="x14">
            <control shapeId="477191" r:id="rId11" name="Check Box 7">
              <controlPr defaultSize="0" autoFill="0" autoLine="0" autoPict="0">
                <anchor moveWithCells="1">
                  <from>
                    <xdr:col>2</xdr:col>
                    <xdr:colOff>476250</xdr:colOff>
                    <xdr:row>34</xdr:row>
                    <xdr:rowOff>47625</xdr:rowOff>
                  </from>
                  <to>
                    <xdr:col>3</xdr:col>
                    <xdr:colOff>180975</xdr:colOff>
                    <xdr:row>34</xdr:row>
                    <xdr:rowOff>247650</xdr:rowOff>
                  </to>
                </anchor>
              </controlPr>
            </control>
          </mc:Choice>
        </mc:AlternateContent>
        <mc:AlternateContent xmlns:mc="http://schemas.openxmlformats.org/markup-compatibility/2006">
          <mc:Choice Requires="x14">
            <control shapeId="477192" r:id="rId12" name="Check Box 8">
              <controlPr defaultSize="0" autoFill="0" autoLine="0" autoPict="0">
                <anchor moveWithCells="1">
                  <from>
                    <xdr:col>4</xdr:col>
                    <xdr:colOff>400050</xdr:colOff>
                    <xdr:row>34</xdr:row>
                    <xdr:rowOff>57150</xdr:rowOff>
                  </from>
                  <to>
                    <xdr:col>4</xdr:col>
                    <xdr:colOff>657225</xdr:colOff>
                    <xdr:row>34</xdr:row>
                    <xdr:rowOff>247650</xdr:rowOff>
                  </to>
                </anchor>
              </controlPr>
            </control>
          </mc:Choice>
        </mc:AlternateContent>
        <mc:AlternateContent xmlns:mc="http://schemas.openxmlformats.org/markup-compatibility/2006">
          <mc:Choice Requires="x14">
            <control shapeId="477193" r:id="rId13" name="Check Box 9">
              <controlPr defaultSize="0" autoFill="0" autoLine="0" autoPict="0">
                <anchor moveWithCells="1">
                  <from>
                    <xdr:col>7</xdr:col>
                    <xdr:colOff>1104900</xdr:colOff>
                    <xdr:row>34</xdr:row>
                    <xdr:rowOff>57150</xdr:rowOff>
                  </from>
                  <to>
                    <xdr:col>8</xdr:col>
                    <xdr:colOff>85725</xdr:colOff>
                    <xdr:row>34</xdr:row>
                    <xdr:rowOff>228600</xdr:rowOff>
                  </to>
                </anchor>
              </controlPr>
            </control>
          </mc:Choice>
        </mc:AlternateContent>
        <mc:AlternateContent xmlns:mc="http://schemas.openxmlformats.org/markup-compatibility/2006">
          <mc:Choice Requires="x14">
            <control shapeId="477194" r:id="rId14" name="Check Box 10">
              <controlPr defaultSize="0" autoFill="0" autoLine="0" autoPict="0">
                <anchor moveWithCells="1">
                  <from>
                    <xdr:col>6</xdr:col>
                    <xdr:colOff>457200</xdr:colOff>
                    <xdr:row>34</xdr:row>
                    <xdr:rowOff>66675</xdr:rowOff>
                  </from>
                  <to>
                    <xdr:col>6</xdr:col>
                    <xdr:colOff>657225</xdr:colOff>
                    <xdr:row>34</xdr:row>
                    <xdr:rowOff>276225</xdr:rowOff>
                  </to>
                </anchor>
              </controlPr>
            </control>
          </mc:Choice>
        </mc:AlternateContent>
        <mc:AlternateContent xmlns:mc="http://schemas.openxmlformats.org/markup-compatibility/2006">
          <mc:Choice Requires="x14">
            <control shapeId="477195" r:id="rId15" name="Check Box 11">
              <controlPr defaultSize="0" autoFill="0" autoLine="0" autoPict="0">
                <anchor moveWithCells="1">
                  <from>
                    <xdr:col>9</xdr:col>
                    <xdr:colOff>409575</xdr:colOff>
                    <xdr:row>34</xdr:row>
                    <xdr:rowOff>66675</xdr:rowOff>
                  </from>
                  <to>
                    <xdr:col>10</xdr:col>
                    <xdr:colOff>228600</xdr:colOff>
                    <xdr:row>34</xdr:row>
                    <xdr:rowOff>228600</xdr:rowOff>
                  </to>
                </anchor>
              </controlPr>
            </control>
          </mc:Choice>
        </mc:AlternateContent>
      </controls>
    </mc:Choice>
  </mc:AlternateContent>
</worksheet>
</file>

<file path=xl/worksheets/sheet1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tabColor theme="9" tint="-0.499984740745262"/>
    <pageSetUpPr fitToPage="1"/>
  </sheetPr>
  <dimension ref="B1:P39"/>
  <sheetViews>
    <sheetView rightToLeft="1" view="pageBreakPreview" topLeftCell="A13" zoomScale="85" zoomScaleNormal="85" zoomScaleSheetLayoutView="85" workbookViewId="0">
      <selection activeCell="B17" sqref="B17:M19"/>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509</v>
      </c>
      <c r="G11" s="332"/>
      <c r="H11" s="332"/>
      <c r="I11" s="333"/>
      <c r="J11" s="331" t="s">
        <v>507</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498</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6" ht="15" customHeight="1" x14ac:dyDescent="0.25">
      <c r="B17" s="385" t="s">
        <v>54</v>
      </c>
      <c r="C17" s="386"/>
      <c r="D17" s="386"/>
      <c r="E17" s="386"/>
      <c r="F17" s="386"/>
      <c r="G17" s="386"/>
      <c r="H17" s="386"/>
      <c r="I17" s="386"/>
      <c r="J17" s="386"/>
      <c r="K17" s="386"/>
      <c r="L17" s="386"/>
      <c r="M17" s="387"/>
    </row>
    <row r="18" spans="2:16" ht="15" customHeight="1" x14ac:dyDescent="0.25">
      <c r="B18" s="388"/>
      <c r="C18" s="389"/>
      <c r="D18" s="389"/>
      <c r="E18" s="389"/>
      <c r="F18" s="389"/>
      <c r="G18" s="389"/>
      <c r="H18" s="389"/>
      <c r="I18" s="389"/>
      <c r="J18" s="389"/>
      <c r="K18" s="389"/>
      <c r="L18" s="389"/>
      <c r="M18" s="390"/>
    </row>
    <row r="19" spans="2:16" ht="41.25" customHeight="1" thickBot="1" x14ac:dyDescent="0.3">
      <c r="B19" s="388"/>
      <c r="C19" s="389"/>
      <c r="D19" s="389"/>
      <c r="E19" s="389"/>
      <c r="F19" s="389"/>
      <c r="G19" s="389"/>
      <c r="H19" s="389"/>
      <c r="I19" s="389"/>
      <c r="J19" s="389"/>
      <c r="K19" s="389"/>
      <c r="L19" s="389"/>
      <c r="M19" s="390"/>
    </row>
    <row r="20" spans="2:16" ht="15" customHeight="1" x14ac:dyDescent="0.25">
      <c r="B20" s="391" t="s">
        <v>502</v>
      </c>
      <c r="C20" s="392"/>
      <c r="D20" s="392"/>
      <c r="E20" s="392"/>
      <c r="F20" s="392"/>
      <c r="G20" s="392"/>
      <c r="H20" s="392"/>
      <c r="I20" s="392"/>
      <c r="J20" s="392"/>
      <c r="K20" s="392"/>
      <c r="L20" s="392"/>
      <c r="M20" s="393"/>
    </row>
    <row r="21" spans="2:16" ht="15" customHeight="1" x14ac:dyDescent="0.25">
      <c r="B21" s="394"/>
      <c r="C21" s="395"/>
      <c r="D21" s="395"/>
      <c r="E21" s="395"/>
      <c r="F21" s="395"/>
      <c r="G21" s="395"/>
      <c r="H21" s="395"/>
      <c r="I21" s="395"/>
      <c r="J21" s="395"/>
      <c r="K21" s="395"/>
      <c r="L21" s="395"/>
      <c r="M21" s="396"/>
    </row>
    <row r="22" spans="2:16" ht="15" customHeight="1" x14ac:dyDescent="0.25">
      <c r="B22" s="394"/>
      <c r="C22" s="395"/>
      <c r="D22" s="395"/>
      <c r="E22" s="395"/>
      <c r="F22" s="395"/>
      <c r="G22" s="395"/>
      <c r="H22" s="395"/>
      <c r="I22" s="395"/>
      <c r="J22" s="395"/>
      <c r="K22" s="395"/>
      <c r="L22" s="395"/>
      <c r="M22" s="396"/>
    </row>
    <row r="23" spans="2:16" ht="15.75" customHeight="1" x14ac:dyDescent="0.25">
      <c r="B23" s="394"/>
      <c r="C23" s="395"/>
      <c r="D23" s="395"/>
      <c r="E23" s="395"/>
      <c r="F23" s="395"/>
      <c r="G23" s="395"/>
      <c r="H23" s="395"/>
      <c r="I23" s="395"/>
      <c r="J23" s="395"/>
      <c r="K23" s="395"/>
      <c r="L23" s="395"/>
      <c r="M23" s="396"/>
    </row>
    <row r="24" spans="2:16" ht="51.75" customHeight="1" thickBot="1" x14ac:dyDescent="0.3">
      <c r="B24" s="394"/>
      <c r="C24" s="395"/>
      <c r="D24" s="395"/>
      <c r="E24" s="395"/>
      <c r="F24" s="395"/>
      <c r="G24" s="395"/>
      <c r="H24" s="395"/>
      <c r="I24" s="395"/>
      <c r="J24" s="395"/>
      <c r="K24" s="395"/>
      <c r="L24" s="395"/>
      <c r="M24" s="396"/>
    </row>
    <row r="25" spans="2:16" ht="31.5" customHeight="1" thickBot="1" x14ac:dyDescent="0.3">
      <c r="B25" s="299"/>
      <c r="C25" s="300"/>
      <c r="D25" s="300"/>
      <c r="E25" s="300"/>
      <c r="F25" s="300"/>
      <c r="G25" s="300"/>
      <c r="H25" s="300"/>
      <c r="I25" s="300"/>
      <c r="J25" s="300"/>
      <c r="K25" s="300"/>
      <c r="L25" s="300"/>
      <c r="M25" s="301"/>
    </row>
    <row r="26" spans="2:16" ht="15.75" customHeight="1" x14ac:dyDescent="0.25">
      <c r="B26" s="397" t="s">
        <v>9</v>
      </c>
      <c r="C26" s="399" t="s">
        <v>10</v>
      </c>
      <c r="D26" s="400"/>
      <c r="E26" s="399" t="s">
        <v>11</v>
      </c>
      <c r="F26" s="400"/>
      <c r="G26" s="400"/>
      <c r="H26" s="403"/>
      <c r="I26" s="399" t="s">
        <v>12</v>
      </c>
      <c r="J26" s="403"/>
      <c r="K26" s="399" t="s">
        <v>13</v>
      </c>
      <c r="L26" s="400"/>
      <c r="M26" s="403"/>
    </row>
    <row r="27" spans="2:16" ht="15.75" customHeight="1" thickBot="1" x14ac:dyDescent="0.3">
      <c r="B27" s="398"/>
      <c r="C27" s="401"/>
      <c r="D27" s="402"/>
      <c r="E27" s="401"/>
      <c r="F27" s="402"/>
      <c r="G27" s="402"/>
      <c r="H27" s="404"/>
      <c r="I27" s="401"/>
      <c r="J27" s="404"/>
      <c r="K27" s="401"/>
      <c r="L27" s="402"/>
      <c r="M27" s="404"/>
    </row>
    <row r="28" spans="2:16" ht="49.5" customHeight="1" x14ac:dyDescent="0.25">
      <c r="B28" s="405">
        <v>24</v>
      </c>
      <c r="C28" s="312" t="s">
        <v>14</v>
      </c>
      <c r="D28" s="313"/>
      <c r="E28" s="331" t="s">
        <v>15</v>
      </c>
      <c r="F28" s="332"/>
      <c r="G28" s="332"/>
      <c r="H28" s="333"/>
      <c r="I28" s="318" t="s">
        <v>500</v>
      </c>
      <c r="J28" s="319"/>
      <c r="K28" s="322" t="s">
        <v>16</v>
      </c>
      <c r="L28" s="323"/>
      <c r="M28" s="324"/>
      <c r="P28" t="s">
        <v>339</v>
      </c>
    </row>
    <row r="29" spans="2:16" ht="57" customHeight="1" thickBot="1" x14ac:dyDescent="0.3">
      <c r="B29" s="406"/>
      <c r="C29" s="314"/>
      <c r="D29" s="315"/>
      <c r="E29" s="337"/>
      <c r="F29" s="338"/>
      <c r="G29" s="338"/>
      <c r="H29" s="339"/>
      <c r="I29" s="320"/>
      <c r="J29" s="321"/>
      <c r="K29" s="328"/>
      <c r="L29" s="329"/>
      <c r="M29" s="330"/>
    </row>
    <row r="30" spans="2:16" ht="37.5" customHeight="1" thickBot="1" x14ac:dyDescent="0.3">
      <c r="B30" s="382"/>
      <c r="C30" s="383"/>
      <c r="D30" s="383"/>
      <c r="E30" s="383"/>
      <c r="F30" s="383"/>
      <c r="G30" s="383"/>
      <c r="H30" s="383"/>
      <c r="I30" s="383"/>
      <c r="J30" s="383"/>
      <c r="K30" s="383"/>
      <c r="L30" s="383"/>
      <c r="M30" s="384"/>
    </row>
    <row r="31" spans="2:16" ht="18.75" customHeight="1" x14ac:dyDescent="0.25">
      <c r="B31" s="375" t="s">
        <v>17</v>
      </c>
      <c r="C31" s="376"/>
      <c r="D31" s="376"/>
      <c r="E31" s="377"/>
      <c r="F31" s="375" t="s">
        <v>18</v>
      </c>
      <c r="G31" s="376"/>
      <c r="H31" s="376"/>
      <c r="I31" s="377"/>
      <c r="J31" s="375" t="s">
        <v>19</v>
      </c>
      <c r="K31" s="376"/>
      <c r="L31" s="376"/>
      <c r="M31" s="377"/>
    </row>
    <row r="32" spans="2:16"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B35:M35"/>
    <mergeCell ref="D39:E39"/>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64" orientation="portrait" r:id="rId1"/>
  <colBreaks count="1" manualBreakCount="1">
    <brk id="13" max="1048575" man="1"/>
  </colBreaks>
  <drawing r:id="rId2"/>
  <legacyDrawing r:id="rId3"/>
  <oleObjects>
    <mc:AlternateContent xmlns:mc="http://schemas.openxmlformats.org/markup-compatibility/2006">
      <mc:Choice Requires="x14">
        <oleObject progId="PBrush" shapeId="404485"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404485" r:id="rId4"/>
      </mc:Fallback>
    </mc:AlternateContent>
  </oleObjects>
  <mc:AlternateContent xmlns:mc="http://schemas.openxmlformats.org/markup-compatibility/2006">
    <mc:Choice Requires="x14">
      <controls>
        <mc:AlternateContent xmlns:mc="http://schemas.openxmlformats.org/markup-compatibility/2006">
          <mc:Choice Requires="x14">
            <control shapeId="404481" r:id="rId6" name="Check Box 1">
              <controlPr defaultSize="0" autoFill="0" autoLine="0" autoPict="0">
                <anchor moveWithCells="1">
                  <from>
                    <xdr:col>2</xdr:col>
                    <xdr:colOff>476250</xdr:colOff>
                    <xdr:row>34</xdr:row>
                    <xdr:rowOff>47625</xdr:rowOff>
                  </from>
                  <to>
                    <xdr:col>3</xdr:col>
                    <xdr:colOff>152400</xdr:colOff>
                    <xdr:row>34</xdr:row>
                    <xdr:rowOff>247650</xdr:rowOff>
                  </to>
                </anchor>
              </controlPr>
            </control>
          </mc:Choice>
        </mc:AlternateContent>
        <mc:AlternateContent xmlns:mc="http://schemas.openxmlformats.org/markup-compatibility/2006">
          <mc:Choice Requires="x14">
            <control shapeId="404482"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404483" r:id="rId8" name="Check Box 3">
              <controlPr defaultSize="0" autoFill="0" autoLine="0" autoPict="0">
                <anchor moveWithCells="1">
                  <from>
                    <xdr:col>7</xdr:col>
                    <xdr:colOff>1104900</xdr:colOff>
                    <xdr:row>34</xdr:row>
                    <xdr:rowOff>57150</xdr:rowOff>
                  </from>
                  <to>
                    <xdr:col>8</xdr:col>
                    <xdr:colOff>76200</xdr:colOff>
                    <xdr:row>34</xdr:row>
                    <xdr:rowOff>228600</xdr:rowOff>
                  </to>
                </anchor>
              </controlPr>
            </control>
          </mc:Choice>
        </mc:AlternateContent>
        <mc:AlternateContent xmlns:mc="http://schemas.openxmlformats.org/markup-compatibility/2006">
          <mc:Choice Requires="x14">
            <control shapeId="404484" r:id="rId9" name="Check Box 4">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404486" r:id="rId10" name="Check Box 6">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tabColor theme="9" tint="-0.249977111117893"/>
  </sheetPr>
  <dimension ref="A1:AU102"/>
  <sheetViews>
    <sheetView rightToLeft="1" view="pageBreakPreview" zoomScale="10" zoomScaleNormal="100" zoomScaleSheetLayoutView="10" workbookViewId="0">
      <selection activeCell="B4" sqref="B4:N4"/>
    </sheetView>
  </sheetViews>
  <sheetFormatPr defaultRowHeight="23.25" x14ac:dyDescent="0.35"/>
  <cols>
    <col min="2" max="2" width="25.7109375" customWidth="1"/>
    <col min="3" max="3" width="32" customWidth="1"/>
    <col min="4" max="4" width="20.42578125" customWidth="1"/>
    <col min="5" max="5" width="32"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494</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330.75" customHeight="1" thickBot="1" x14ac:dyDescent="0.3">
      <c r="B4" s="522" t="s">
        <v>54</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85.7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324.95" customHeight="1" thickBot="1" x14ac:dyDescent="1.1499999999999999">
      <c r="B6" s="126" t="s">
        <v>9</v>
      </c>
      <c r="C6" s="434" t="s">
        <v>11</v>
      </c>
      <c r="D6" s="435"/>
      <c r="E6" s="435"/>
      <c r="F6" s="435"/>
      <c r="G6" s="436"/>
      <c r="H6" s="126" t="s">
        <v>122</v>
      </c>
      <c r="I6" s="126" t="s">
        <v>23</v>
      </c>
      <c r="J6" s="126" t="s">
        <v>24</v>
      </c>
      <c r="K6" s="126" t="s">
        <v>121</v>
      </c>
      <c r="L6" s="126" t="s">
        <v>183</v>
      </c>
      <c r="M6" s="126" t="s">
        <v>181</v>
      </c>
      <c r="N6" s="126" t="s">
        <v>124</v>
      </c>
    </row>
    <row r="7" spans="2:47" s="36" customFormat="1" ht="324.95" customHeight="1" thickBot="1" x14ac:dyDescent="1.1000000000000001">
      <c r="B7" s="67">
        <v>1</v>
      </c>
      <c r="C7" s="492" t="s">
        <v>203</v>
      </c>
      <c r="D7" s="493"/>
      <c r="E7" s="493"/>
      <c r="F7" s="494"/>
      <c r="G7" s="125" t="s">
        <v>182</v>
      </c>
      <c r="H7" s="45">
        <v>1.254</v>
      </c>
      <c r="I7" s="72">
        <v>7</v>
      </c>
      <c r="J7" s="70">
        <v>5460</v>
      </c>
      <c r="K7" s="70">
        <v>5460</v>
      </c>
      <c r="L7" s="46">
        <v>0</v>
      </c>
      <c r="M7" s="40">
        <f t="shared" ref="M7:M38" si="0">ROUNDUP(H7*K7/1000,2)</f>
        <v>6.85</v>
      </c>
      <c r="N7" s="88">
        <f t="shared" ref="N7:N38" si="1">ROUND(M7*I7-I7*L7,1)</f>
        <v>48</v>
      </c>
    </row>
    <row r="8" spans="2:47" s="96" customFormat="1" ht="324.95" customHeight="1" thickBot="1" x14ac:dyDescent="1.3">
      <c r="B8" s="42">
        <v>2</v>
      </c>
      <c r="C8" s="488" t="s">
        <v>360</v>
      </c>
      <c r="D8" s="489"/>
      <c r="E8" s="489"/>
      <c r="F8" s="490"/>
      <c r="G8" s="124" t="s">
        <v>27</v>
      </c>
      <c r="H8" s="102">
        <v>1.8280000000000001</v>
      </c>
      <c r="I8" s="101">
        <v>2</v>
      </c>
      <c r="J8" s="100">
        <v>3780</v>
      </c>
      <c r="K8" s="100">
        <v>3581</v>
      </c>
      <c r="L8" s="46">
        <v>0</v>
      </c>
      <c r="M8" s="40">
        <f t="shared" si="0"/>
        <v>6.55</v>
      </c>
      <c r="N8" s="88">
        <f t="shared" si="1"/>
        <v>13.1</v>
      </c>
    </row>
    <row r="9" spans="2:47" s="96" customFormat="1" ht="324.95" customHeight="1" thickBot="1" x14ac:dyDescent="1.3">
      <c r="B9" s="67">
        <v>3</v>
      </c>
      <c r="C9" s="488" t="s">
        <v>361</v>
      </c>
      <c r="D9" s="489"/>
      <c r="E9" s="489"/>
      <c r="F9" s="490"/>
      <c r="G9" s="124" t="s">
        <v>27</v>
      </c>
      <c r="H9" s="102">
        <v>1.8280000000000001</v>
      </c>
      <c r="I9" s="101">
        <v>1</v>
      </c>
      <c r="J9" s="100">
        <v>3635</v>
      </c>
      <c r="K9" s="100">
        <v>3497</v>
      </c>
      <c r="L9" s="46">
        <v>0</v>
      </c>
      <c r="M9" s="40">
        <f t="shared" si="0"/>
        <v>6.3999999999999995</v>
      </c>
      <c r="N9" s="88">
        <f t="shared" si="1"/>
        <v>6.4</v>
      </c>
    </row>
    <row r="10" spans="2:47" s="96" customFormat="1" ht="324.95" customHeight="1" thickBot="1" x14ac:dyDescent="1.3">
      <c r="B10" s="42">
        <v>4</v>
      </c>
      <c r="C10" s="488" t="s">
        <v>357</v>
      </c>
      <c r="D10" s="489"/>
      <c r="E10" s="489"/>
      <c r="F10" s="490"/>
      <c r="G10" s="124" t="s">
        <v>27</v>
      </c>
      <c r="H10" s="102">
        <v>1.8280000000000001</v>
      </c>
      <c r="I10" s="106">
        <v>1</v>
      </c>
      <c r="J10" s="100">
        <v>3894</v>
      </c>
      <c r="K10" s="100">
        <v>3657</v>
      </c>
      <c r="L10" s="46">
        <v>0</v>
      </c>
      <c r="M10" s="40">
        <f t="shared" si="0"/>
        <v>6.6899999999999995</v>
      </c>
      <c r="N10" s="88">
        <f t="shared" si="1"/>
        <v>6.7</v>
      </c>
    </row>
    <row r="11" spans="2:47" s="96" customFormat="1" ht="324.95" customHeight="1" thickBot="1" x14ac:dyDescent="1.3">
      <c r="B11" s="67">
        <v>5</v>
      </c>
      <c r="C11" s="488" t="s">
        <v>488</v>
      </c>
      <c r="D11" s="489"/>
      <c r="E11" s="489"/>
      <c r="F11" s="490"/>
      <c r="G11" s="124" t="s">
        <v>76</v>
      </c>
      <c r="H11" s="102">
        <v>1.22</v>
      </c>
      <c r="I11" s="101">
        <v>1</v>
      </c>
      <c r="J11" s="100">
        <v>3791</v>
      </c>
      <c r="K11" s="100">
        <v>3756</v>
      </c>
      <c r="L11" s="46">
        <v>0</v>
      </c>
      <c r="M11" s="40">
        <f t="shared" si="0"/>
        <v>4.59</v>
      </c>
      <c r="N11" s="88">
        <f t="shared" si="1"/>
        <v>4.5999999999999996</v>
      </c>
    </row>
    <row r="12" spans="2:47" s="96" customFormat="1" ht="324.95" customHeight="1" thickBot="1" x14ac:dyDescent="1.3">
      <c r="B12" s="42">
        <v>6</v>
      </c>
      <c r="C12" s="488" t="s">
        <v>362</v>
      </c>
      <c r="D12" s="489"/>
      <c r="E12" s="489"/>
      <c r="F12" s="490"/>
      <c r="G12" s="124" t="s">
        <v>76</v>
      </c>
      <c r="H12" s="102">
        <v>1.22</v>
      </c>
      <c r="I12" s="101">
        <v>1</v>
      </c>
      <c r="J12" s="100">
        <v>3758</v>
      </c>
      <c r="K12" s="100">
        <v>3750</v>
      </c>
      <c r="L12" s="46">
        <v>0</v>
      </c>
      <c r="M12" s="40">
        <f t="shared" si="0"/>
        <v>4.58</v>
      </c>
      <c r="N12" s="88">
        <f t="shared" si="1"/>
        <v>4.5999999999999996</v>
      </c>
    </row>
    <row r="13" spans="2:47" s="96" customFormat="1" ht="324.95" customHeight="1" thickBot="1" x14ac:dyDescent="1.3">
      <c r="B13" s="67">
        <v>7</v>
      </c>
      <c r="C13" s="488" t="s">
        <v>493</v>
      </c>
      <c r="D13" s="489"/>
      <c r="E13" s="489"/>
      <c r="F13" s="490"/>
      <c r="G13" s="124" t="s">
        <v>76</v>
      </c>
      <c r="H13" s="102">
        <v>1.22</v>
      </c>
      <c r="I13" s="101">
        <v>1</v>
      </c>
      <c r="J13" s="100">
        <v>5118</v>
      </c>
      <c r="K13" s="100">
        <v>5118</v>
      </c>
      <c r="L13" s="46">
        <v>0</v>
      </c>
      <c r="M13" s="40">
        <f t="shared" si="0"/>
        <v>6.25</v>
      </c>
      <c r="N13" s="88">
        <f t="shared" si="1"/>
        <v>6.3</v>
      </c>
    </row>
    <row r="14" spans="2:47" s="96" customFormat="1" ht="324.95" customHeight="1" thickBot="1" x14ac:dyDescent="1.3">
      <c r="B14" s="42">
        <v>8</v>
      </c>
      <c r="C14" s="488" t="s">
        <v>492</v>
      </c>
      <c r="D14" s="489"/>
      <c r="E14" s="489"/>
      <c r="F14" s="490"/>
      <c r="G14" s="124" t="s">
        <v>76</v>
      </c>
      <c r="H14" s="102">
        <v>1.22</v>
      </c>
      <c r="I14" s="106">
        <v>1</v>
      </c>
      <c r="J14" s="100">
        <v>3908</v>
      </c>
      <c r="K14" s="100">
        <v>3845</v>
      </c>
      <c r="L14" s="46">
        <v>0</v>
      </c>
      <c r="M14" s="40">
        <f t="shared" si="0"/>
        <v>4.7</v>
      </c>
      <c r="N14" s="88">
        <f t="shared" si="1"/>
        <v>4.7</v>
      </c>
    </row>
    <row r="15" spans="2:47" s="96" customFormat="1" ht="324.95" customHeight="1" thickBot="1" x14ac:dyDescent="1.3">
      <c r="B15" s="67">
        <v>9</v>
      </c>
      <c r="C15" s="488" t="s">
        <v>491</v>
      </c>
      <c r="D15" s="489"/>
      <c r="E15" s="489"/>
      <c r="F15" s="490"/>
      <c r="G15" s="124" t="s">
        <v>76</v>
      </c>
      <c r="H15" s="102">
        <v>1.22</v>
      </c>
      <c r="I15" s="101">
        <v>1</v>
      </c>
      <c r="J15" s="100">
        <v>3876</v>
      </c>
      <c r="K15" s="100">
        <v>3816</v>
      </c>
      <c r="L15" s="46">
        <v>0</v>
      </c>
      <c r="M15" s="40">
        <f t="shared" si="0"/>
        <v>4.66</v>
      </c>
      <c r="N15" s="88">
        <f t="shared" si="1"/>
        <v>4.7</v>
      </c>
    </row>
    <row r="16" spans="2:47" s="96" customFormat="1" ht="324.95" customHeight="1" thickBot="1" x14ac:dyDescent="1.3">
      <c r="B16" s="42">
        <v>10</v>
      </c>
      <c r="C16" s="488" t="s">
        <v>276</v>
      </c>
      <c r="D16" s="489"/>
      <c r="E16" s="489"/>
      <c r="F16" s="490"/>
      <c r="G16" s="124" t="s">
        <v>76</v>
      </c>
      <c r="H16" s="102">
        <v>1.22</v>
      </c>
      <c r="I16" s="101">
        <v>1</v>
      </c>
      <c r="J16" s="100">
        <v>3365</v>
      </c>
      <c r="K16" s="100">
        <v>3295</v>
      </c>
      <c r="L16" s="46">
        <v>0</v>
      </c>
      <c r="M16" s="40">
        <f t="shared" si="0"/>
        <v>4.0199999999999996</v>
      </c>
      <c r="N16" s="88">
        <f t="shared" si="1"/>
        <v>4</v>
      </c>
    </row>
    <row r="17" spans="2:14" s="96" customFormat="1" ht="324.95" customHeight="1" thickBot="1" x14ac:dyDescent="1.3">
      <c r="B17" s="67">
        <v>11</v>
      </c>
      <c r="C17" s="488" t="s">
        <v>490</v>
      </c>
      <c r="D17" s="489"/>
      <c r="E17" s="489"/>
      <c r="F17" s="490"/>
      <c r="G17" s="124" t="s">
        <v>76</v>
      </c>
      <c r="H17" s="102">
        <v>1.22</v>
      </c>
      <c r="I17" s="101">
        <v>1</v>
      </c>
      <c r="J17" s="100">
        <v>3876</v>
      </c>
      <c r="K17" s="100">
        <v>3816</v>
      </c>
      <c r="L17" s="46">
        <v>0</v>
      </c>
      <c r="M17" s="40">
        <f t="shared" si="0"/>
        <v>4.66</v>
      </c>
      <c r="N17" s="88">
        <f t="shared" si="1"/>
        <v>4.7</v>
      </c>
    </row>
    <row r="18" spans="2:14" s="96" customFormat="1" ht="324.95" customHeight="1" thickBot="1" x14ac:dyDescent="1.3">
      <c r="B18" s="42">
        <v>12</v>
      </c>
      <c r="C18" s="488" t="s">
        <v>353</v>
      </c>
      <c r="D18" s="489"/>
      <c r="E18" s="489"/>
      <c r="F18" s="490"/>
      <c r="G18" s="124" t="s">
        <v>27</v>
      </c>
      <c r="H18" s="102">
        <v>1.8280000000000001</v>
      </c>
      <c r="I18" s="106">
        <v>1</v>
      </c>
      <c r="J18" s="100">
        <v>3894</v>
      </c>
      <c r="K18" s="100">
        <v>3657</v>
      </c>
      <c r="L18" s="46">
        <v>0</v>
      </c>
      <c r="M18" s="40">
        <f t="shared" si="0"/>
        <v>6.6899999999999995</v>
      </c>
      <c r="N18" s="88">
        <f t="shared" si="1"/>
        <v>6.7</v>
      </c>
    </row>
    <row r="19" spans="2:14" s="96" customFormat="1" ht="324.95" customHeight="1" thickBot="1" x14ac:dyDescent="1.3">
      <c r="B19" s="67">
        <v>13</v>
      </c>
      <c r="C19" s="488" t="s">
        <v>459</v>
      </c>
      <c r="D19" s="489"/>
      <c r="E19" s="489"/>
      <c r="F19" s="490"/>
      <c r="G19" s="124" t="s">
        <v>76</v>
      </c>
      <c r="H19" s="102">
        <v>1.22</v>
      </c>
      <c r="I19" s="101">
        <v>2</v>
      </c>
      <c r="J19" s="100">
        <v>3908</v>
      </c>
      <c r="K19" s="100">
        <v>3845</v>
      </c>
      <c r="L19" s="46">
        <v>0</v>
      </c>
      <c r="M19" s="40">
        <f t="shared" si="0"/>
        <v>4.7</v>
      </c>
      <c r="N19" s="88">
        <f t="shared" si="1"/>
        <v>9.4</v>
      </c>
    </row>
    <row r="20" spans="2:14" s="96" customFormat="1" ht="324.95" customHeight="1" thickBot="1" x14ac:dyDescent="1.3">
      <c r="B20" s="42">
        <v>14</v>
      </c>
      <c r="C20" s="488" t="s">
        <v>489</v>
      </c>
      <c r="D20" s="489"/>
      <c r="E20" s="489"/>
      <c r="F20" s="490"/>
      <c r="G20" s="124" t="s">
        <v>27</v>
      </c>
      <c r="H20" s="102">
        <v>1.8280000000000001</v>
      </c>
      <c r="I20" s="106">
        <v>1</v>
      </c>
      <c r="J20" s="100">
        <v>5111</v>
      </c>
      <c r="K20" s="100">
        <v>5111</v>
      </c>
      <c r="L20" s="46">
        <v>0</v>
      </c>
      <c r="M20" s="40">
        <f t="shared" si="0"/>
        <v>9.35</v>
      </c>
      <c r="N20" s="88">
        <f t="shared" si="1"/>
        <v>9.4</v>
      </c>
    </row>
    <row r="21" spans="2:14" s="96" customFormat="1" ht="324.95" customHeight="1" thickBot="1" x14ac:dyDescent="1.3">
      <c r="B21" s="67">
        <v>15</v>
      </c>
      <c r="C21" s="488" t="s">
        <v>488</v>
      </c>
      <c r="D21" s="489"/>
      <c r="E21" s="489"/>
      <c r="F21" s="490"/>
      <c r="G21" s="124" t="s">
        <v>76</v>
      </c>
      <c r="H21" s="102">
        <v>1.22</v>
      </c>
      <c r="I21" s="101">
        <v>3</v>
      </c>
      <c r="J21" s="100">
        <v>3791</v>
      </c>
      <c r="K21" s="100">
        <v>3756</v>
      </c>
      <c r="L21" s="46">
        <v>0</v>
      </c>
      <c r="M21" s="40">
        <f t="shared" si="0"/>
        <v>4.59</v>
      </c>
      <c r="N21" s="88">
        <f t="shared" si="1"/>
        <v>13.8</v>
      </c>
    </row>
    <row r="22" spans="2:14" s="96" customFormat="1" ht="324.95" customHeight="1" thickBot="1" x14ac:dyDescent="1.3">
      <c r="B22" s="42">
        <v>16</v>
      </c>
      <c r="C22" s="488" t="s">
        <v>487</v>
      </c>
      <c r="D22" s="489"/>
      <c r="E22" s="489"/>
      <c r="F22" s="490"/>
      <c r="G22" s="124" t="s">
        <v>76</v>
      </c>
      <c r="H22" s="102">
        <v>1.22</v>
      </c>
      <c r="I22" s="101">
        <v>1</v>
      </c>
      <c r="J22" s="100">
        <v>3659</v>
      </c>
      <c r="K22" s="100">
        <v>3590</v>
      </c>
      <c r="L22" s="46">
        <v>0</v>
      </c>
      <c r="M22" s="40">
        <f t="shared" si="0"/>
        <v>4.38</v>
      </c>
      <c r="N22" s="88">
        <f t="shared" si="1"/>
        <v>4.4000000000000004</v>
      </c>
    </row>
    <row r="23" spans="2:14" s="96" customFormat="1" ht="324.95" customHeight="1" thickBot="1" x14ac:dyDescent="1.3">
      <c r="B23" s="67">
        <v>17</v>
      </c>
      <c r="C23" s="488" t="s">
        <v>486</v>
      </c>
      <c r="D23" s="489"/>
      <c r="E23" s="489"/>
      <c r="F23" s="490"/>
      <c r="G23" s="124" t="s">
        <v>76</v>
      </c>
      <c r="H23" s="102">
        <v>1.22</v>
      </c>
      <c r="I23" s="101">
        <v>2</v>
      </c>
      <c r="J23" s="100">
        <v>3758</v>
      </c>
      <c r="K23" s="100">
        <v>3750</v>
      </c>
      <c r="L23" s="46">
        <v>0</v>
      </c>
      <c r="M23" s="40">
        <f t="shared" si="0"/>
        <v>4.58</v>
      </c>
      <c r="N23" s="88">
        <f t="shared" si="1"/>
        <v>9.1999999999999993</v>
      </c>
    </row>
    <row r="24" spans="2:14" s="96" customFormat="1" ht="324.95" customHeight="1" thickBot="1" x14ac:dyDescent="1.3">
      <c r="B24" s="42">
        <v>18</v>
      </c>
      <c r="C24" s="488" t="s">
        <v>485</v>
      </c>
      <c r="D24" s="489"/>
      <c r="E24" s="489"/>
      <c r="F24" s="490"/>
      <c r="G24" s="124" t="s">
        <v>27</v>
      </c>
      <c r="H24" s="102">
        <v>1.8280000000000001</v>
      </c>
      <c r="I24" s="106">
        <v>1</v>
      </c>
      <c r="J24" s="100">
        <v>5471</v>
      </c>
      <c r="K24" s="100">
        <v>5471</v>
      </c>
      <c r="L24" s="46">
        <v>0</v>
      </c>
      <c r="M24" s="40">
        <f t="shared" si="0"/>
        <v>10.01</v>
      </c>
      <c r="N24" s="88">
        <f t="shared" si="1"/>
        <v>10</v>
      </c>
    </row>
    <row r="25" spans="2:14" s="36" customFormat="1" ht="324.95" customHeight="1" thickBot="1" x14ac:dyDescent="1.1000000000000001">
      <c r="B25" s="67">
        <v>19</v>
      </c>
      <c r="C25" s="564" t="s">
        <v>484</v>
      </c>
      <c r="D25" s="561" t="s">
        <v>127</v>
      </c>
      <c r="E25" s="561"/>
      <c r="F25" s="561"/>
      <c r="G25" s="125" t="s">
        <v>27</v>
      </c>
      <c r="H25" s="125">
        <v>1.8280000000000001</v>
      </c>
      <c r="I25" s="38">
        <v>2</v>
      </c>
      <c r="J25" s="122">
        <v>6000</v>
      </c>
      <c r="K25" s="122">
        <v>6000</v>
      </c>
      <c r="L25" s="46">
        <v>0</v>
      </c>
      <c r="M25" s="40">
        <f t="shared" si="0"/>
        <v>10.97</v>
      </c>
      <c r="N25" s="88">
        <f t="shared" si="1"/>
        <v>21.9</v>
      </c>
    </row>
    <row r="26" spans="2:14" s="36" customFormat="1" ht="324.95" customHeight="1" thickBot="1" x14ac:dyDescent="1.1000000000000001">
      <c r="B26" s="42">
        <v>20</v>
      </c>
      <c r="C26" s="564"/>
      <c r="D26" s="561" t="s">
        <v>297</v>
      </c>
      <c r="E26" s="561"/>
      <c r="F26" s="561"/>
      <c r="G26" s="125" t="s">
        <v>29</v>
      </c>
      <c r="H26" s="125">
        <v>1.284</v>
      </c>
      <c r="I26" s="125">
        <v>1</v>
      </c>
      <c r="J26" s="122">
        <v>1510</v>
      </c>
      <c r="K26" s="122">
        <v>1510</v>
      </c>
      <c r="L26" s="46">
        <v>0</v>
      </c>
      <c r="M26" s="40">
        <f t="shared" si="0"/>
        <v>1.94</v>
      </c>
      <c r="N26" s="88">
        <f t="shared" si="1"/>
        <v>1.9</v>
      </c>
    </row>
    <row r="27" spans="2:14" s="36" customFormat="1" ht="324.95" customHeight="1" thickBot="1" x14ac:dyDescent="1.1000000000000001">
      <c r="B27" s="67">
        <v>21</v>
      </c>
      <c r="C27" s="564"/>
      <c r="D27" s="561" t="s">
        <v>478</v>
      </c>
      <c r="E27" s="561"/>
      <c r="F27" s="561"/>
      <c r="G27" s="125" t="s">
        <v>35</v>
      </c>
      <c r="H27" s="125">
        <v>0.94399999999999995</v>
      </c>
      <c r="I27" s="125">
        <v>2</v>
      </c>
      <c r="J27" s="122">
        <v>2402</v>
      </c>
      <c r="K27" s="122">
        <v>2251</v>
      </c>
      <c r="L27" s="46">
        <v>0</v>
      </c>
      <c r="M27" s="40">
        <f t="shared" si="0"/>
        <v>2.13</v>
      </c>
      <c r="N27" s="88">
        <f t="shared" si="1"/>
        <v>4.3</v>
      </c>
    </row>
    <row r="28" spans="2:14" s="36" customFormat="1" ht="324.95" customHeight="1" thickBot="1" x14ac:dyDescent="1.1000000000000001">
      <c r="B28" s="42">
        <v>22</v>
      </c>
      <c r="C28" s="564"/>
      <c r="D28" s="561" t="s">
        <v>476</v>
      </c>
      <c r="E28" s="561"/>
      <c r="F28" s="561"/>
      <c r="G28" s="125" t="s">
        <v>241</v>
      </c>
      <c r="H28" s="45">
        <v>0.72399999999999998</v>
      </c>
      <c r="I28" s="125">
        <v>2</v>
      </c>
      <c r="J28" s="122">
        <v>1510</v>
      </c>
      <c r="K28" s="122">
        <v>1510</v>
      </c>
      <c r="L28" s="46">
        <v>0</v>
      </c>
      <c r="M28" s="40">
        <f t="shared" si="0"/>
        <v>1.1000000000000001</v>
      </c>
      <c r="N28" s="88">
        <f t="shared" si="1"/>
        <v>2.2000000000000002</v>
      </c>
    </row>
    <row r="29" spans="2:14" s="36" customFormat="1" ht="324.95" customHeight="1" thickBot="1" x14ac:dyDescent="1.1000000000000001">
      <c r="B29" s="67">
        <v>23</v>
      </c>
      <c r="C29" s="564" t="s">
        <v>483</v>
      </c>
      <c r="D29" s="561" t="s">
        <v>127</v>
      </c>
      <c r="E29" s="561"/>
      <c r="F29" s="561"/>
      <c r="G29" s="125" t="s">
        <v>27</v>
      </c>
      <c r="H29" s="125">
        <v>1.8280000000000001</v>
      </c>
      <c r="I29" s="38">
        <v>2</v>
      </c>
      <c r="J29" s="122">
        <v>6000</v>
      </c>
      <c r="K29" s="122">
        <v>6000</v>
      </c>
      <c r="L29" s="46">
        <v>0</v>
      </c>
      <c r="M29" s="40">
        <f t="shared" si="0"/>
        <v>10.97</v>
      </c>
      <c r="N29" s="88">
        <f t="shared" si="1"/>
        <v>21.9</v>
      </c>
    </row>
    <row r="30" spans="2:14" s="36" customFormat="1" ht="324.95" customHeight="1" thickBot="1" x14ac:dyDescent="1.1000000000000001">
      <c r="B30" s="42">
        <v>24</v>
      </c>
      <c r="C30" s="564"/>
      <c r="D30" s="561" t="s">
        <v>297</v>
      </c>
      <c r="E30" s="561"/>
      <c r="F30" s="561"/>
      <c r="G30" s="125" t="s">
        <v>29</v>
      </c>
      <c r="H30" s="125">
        <v>1.284</v>
      </c>
      <c r="I30" s="125">
        <v>1</v>
      </c>
      <c r="J30" s="122">
        <v>1510</v>
      </c>
      <c r="K30" s="122">
        <v>1510</v>
      </c>
      <c r="L30" s="46">
        <v>0</v>
      </c>
      <c r="M30" s="40">
        <f t="shared" si="0"/>
        <v>1.94</v>
      </c>
      <c r="N30" s="88">
        <f t="shared" si="1"/>
        <v>1.9</v>
      </c>
    </row>
    <row r="31" spans="2:14" s="36" customFormat="1" ht="324.95" customHeight="1" thickBot="1" x14ac:dyDescent="1.1000000000000001">
      <c r="B31" s="67">
        <v>25</v>
      </c>
      <c r="C31" s="564"/>
      <c r="D31" s="561" t="s">
        <v>478</v>
      </c>
      <c r="E31" s="561"/>
      <c r="F31" s="561"/>
      <c r="G31" s="125" t="s">
        <v>35</v>
      </c>
      <c r="H31" s="125">
        <v>0.94399999999999995</v>
      </c>
      <c r="I31" s="125">
        <v>2</v>
      </c>
      <c r="J31" s="122">
        <v>2402</v>
      </c>
      <c r="K31" s="122">
        <v>2251</v>
      </c>
      <c r="L31" s="46">
        <v>0</v>
      </c>
      <c r="M31" s="40">
        <f t="shared" si="0"/>
        <v>2.13</v>
      </c>
      <c r="N31" s="88">
        <f t="shared" si="1"/>
        <v>4.3</v>
      </c>
    </row>
    <row r="32" spans="2:14" s="36" customFormat="1" ht="324.95" customHeight="1" thickBot="1" x14ac:dyDescent="1.1000000000000001">
      <c r="B32" s="42">
        <v>26</v>
      </c>
      <c r="C32" s="564"/>
      <c r="D32" s="561" t="s">
        <v>476</v>
      </c>
      <c r="E32" s="561"/>
      <c r="F32" s="561"/>
      <c r="G32" s="125" t="s">
        <v>241</v>
      </c>
      <c r="H32" s="45">
        <v>0.72399999999999998</v>
      </c>
      <c r="I32" s="125">
        <v>2</v>
      </c>
      <c r="J32" s="122">
        <v>1510</v>
      </c>
      <c r="K32" s="122">
        <v>1510</v>
      </c>
      <c r="L32" s="46">
        <v>0</v>
      </c>
      <c r="M32" s="40">
        <f t="shared" si="0"/>
        <v>1.1000000000000001</v>
      </c>
      <c r="N32" s="88">
        <f t="shared" si="1"/>
        <v>2.2000000000000002</v>
      </c>
    </row>
    <row r="33" spans="2:14" s="36" customFormat="1" ht="324.95" customHeight="1" thickBot="1" x14ac:dyDescent="1.1000000000000001">
      <c r="B33" s="67">
        <v>27</v>
      </c>
      <c r="C33" s="555" t="s">
        <v>482</v>
      </c>
      <c r="D33" s="492" t="s">
        <v>191</v>
      </c>
      <c r="E33" s="493"/>
      <c r="F33" s="493"/>
      <c r="G33" s="125" t="s">
        <v>100</v>
      </c>
      <c r="H33" s="45">
        <v>2.19</v>
      </c>
      <c r="I33" s="69">
        <v>2</v>
      </c>
      <c r="J33" s="70">
        <v>6000</v>
      </c>
      <c r="K33" s="70">
        <v>4965</v>
      </c>
      <c r="L33" s="46">
        <v>0</v>
      </c>
      <c r="M33" s="40">
        <f t="shared" si="0"/>
        <v>10.879999999999999</v>
      </c>
      <c r="N33" s="88">
        <f t="shared" si="1"/>
        <v>21.8</v>
      </c>
    </row>
    <row r="34" spans="2:14" s="36" customFormat="1" ht="324.95" customHeight="1" thickBot="1" x14ac:dyDescent="1.1000000000000001">
      <c r="B34" s="42">
        <v>28</v>
      </c>
      <c r="C34" s="556"/>
      <c r="D34" s="492" t="s">
        <v>434</v>
      </c>
      <c r="E34" s="493"/>
      <c r="F34" s="493"/>
      <c r="G34" s="125" t="s">
        <v>100</v>
      </c>
      <c r="H34" s="45">
        <v>2.19</v>
      </c>
      <c r="I34" s="72">
        <v>1</v>
      </c>
      <c r="J34" s="70">
        <v>1812</v>
      </c>
      <c r="K34" s="70">
        <v>1573</v>
      </c>
      <c r="L34" s="46">
        <v>0</v>
      </c>
      <c r="M34" s="40">
        <f t="shared" si="0"/>
        <v>3.4499999999999997</v>
      </c>
      <c r="N34" s="88">
        <f t="shared" si="1"/>
        <v>3.5</v>
      </c>
    </row>
    <row r="35" spans="2:14" s="36" customFormat="1" ht="324.95" customHeight="1" thickBot="1" x14ac:dyDescent="1.1000000000000001">
      <c r="B35" s="67">
        <v>29</v>
      </c>
      <c r="C35" s="556"/>
      <c r="D35" s="492" t="s">
        <v>433</v>
      </c>
      <c r="E35" s="493"/>
      <c r="F35" s="493"/>
      <c r="G35" s="125" t="s">
        <v>29</v>
      </c>
      <c r="H35" s="45">
        <v>1.284</v>
      </c>
      <c r="I35" s="72">
        <v>1</v>
      </c>
      <c r="J35" s="70">
        <v>1814</v>
      </c>
      <c r="K35" s="70">
        <v>1814</v>
      </c>
      <c r="L35" s="46">
        <v>0</v>
      </c>
      <c r="M35" s="40">
        <f t="shared" si="0"/>
        <v>2.3299999999999996</v>
      </c>
      <c r="N35" s="88">
        <f t="shared" si="1"/>
        <v>2.2999999999999998</v>
      </c>
    </row>
    <row r="36" spans="2:14" s="36" customFormat="1" ht="324.95" customHeight="1" thickBot="1" x14ac:dyDescent="1.1000000000000001">
      <c r="B36" s="42">
        <v>30</v>
      </c>
      <c r="C36" s="556"/>
      <c r="D36" s="492" t="s">
        <v>481</v>
      </c>
      <c r="E36" s="493"/>
      <c r="F36" s="493"/>
      <c r="G36" s="125" t="s">
        <v>100</v>
      </c>
      <c r="H36" s="45">
        <v>2.19</v>
      </c>
      <c r="I36" s="72">
        <v>1</v>
      </c>
      <c r="J36" s="70">
        <v>1819</v>
      </c>
      <c r="K36" s="70">
        <v>1573</v>
      </c>
      <c r="L36" s="46">
        <v>0</v>
      </c>
      <c r="M36" s="40">
        <f t="shared" si="0"/>
        <v>3.4499999999999997</v>
      </c>
      <c r="N36" s="88">
        <f t="shared" si="1"/>
        <v>3.5</v>
      </c>
    </row>
    <row r="37" spans="2:14" s="36" customFormat="1" ht="324.95" customHeight="1" thickBot="1" x14ac:dyDescent="1.1000000000000001">
      <c r="B37" s="67">
        <v>31</v>
      </c>
      <c r="C37" s="556"/>
      <c r="D37" s="492" t="s">
        <v>480</v>
      </c>
      <c r="E37" s="493"/>
      <c r="F37" s="493"/>
      <c r="G37" s="125" t="s">
        <v>97</v>
      </c>
      <c r="H37" s="45">
        <v>0.93400000000000005</v>
      </c>
      <c r="I37" s="72">
        <v>2</v>
      </c>
      <c r="J37" s="70">
        <v>2134</v>
      </c>
      <c r="K37" s="70">
        <v>2057</v>
      </c>
      <c r="L37" s="46">
        <v>0</v>
      </c>
      <c r="M37" s="40">
        <f t="shared" si="0"/>
        <v>1.93</v>
      </c>
      <c r="N37" s="88">
        <f t="shared" si="1"/>
        <v>3.9</v>
      </c>
    </row>
    <row r="38" spans="2:14" s="96" customFormat="1" ht="324.95" customHeight="1" thickBot="1" x14ac:dyDescent="1.3">
      <c r="B38" s="42">
        <v>32</v>
      </c>
      <c r="C38" s="488" t="s">
        <v>279</v>
      </c>
      <c r="D38" s="489"/>
      <c r="E38" s="489"/>
      <c r="F38" s="490"/>
      <c r="G38" s="124" t="s">
        <v>35</v>
      </c>
      <c r="H38" s="102">
        <v>0.94399999999999995</v>
      </c>
      <c r="I38" s="101">
        <v>5</v>
      </c>
      <c r="J38" s="100">
        <v>2402</v>
      </c>
      <c r="K38" s="100">
        <v>2251</v>
      </c>
      <c r="L38" s="46">
        <v>0</v>
      </c>
      <c r="M38" s="40">
        <f t="shared" si="0"/>
        <v>2.13</v>
      </c>
      <c r="N38" s="88">
        <f t="shared" si="1"/>
        <v>10.7</v>
      </c>
    </row>
    <row r="39" spans="2:14" s="96" customFormat="1" ht="324.95" customHeight="1" thickBot="1" x14ac:dyDescent="1.3">
      <c r="B39" s="67">
        <v>33</v>
      </c>
      <c r="C39" s="488" t="s">
        <v>478</v>
      </c>
      <c r="D39" s="489"/>
      <c r="E39" s="489"/>
      <c r="F39" s="490"/>
      <c r="G39" s="124" t="s">
        <v>35</v>
      </c>
      <c r="H39" s="102">
        <v>0.94399999999999995</v>
      </c>
      <c r="I39" s="101">
        <v>3</v>
      </c>
      <c r="J39" s="100">
        <v>2402</v>
      </c>
      <c r="K39" s="100">
        <v>2251</v>
      </c>
      <c r="L39" s="46">
        <v>0</v>
      </c>
      <c r="M39" s="40">
        <f t="shared" ref="M39:M70" si="2">ROUNDUP(H39*K39/1000,2)</f>
        <v>2.13</v>
      </c>
      <c r="N39" s="88">
        <f t="shared" ref="N39:N70" si="3">ROUND(M39*I39-I39*L39,1)</f>
        <v>6.4</v>
      </c>
    </row>
    <row r="40" spans="2:14" s="96" customFormat="1" ht="324.95" customHeight="1" thickBot="1" x14ac:dyDescent="1.3">
      <c r="B40" s="42">
        <v>34</v>
      </c>
      <c r="C40" s="488" t="s">
        <v>250</v>
      </c>
      <c r="D40" s="489"/>
      <c r="E40" s="489"/>
      <c r="F40" s="490"/>
      <c r="G40" s="124" t="s">
        <v>35</v>
      </c>
      <c r="H40" s="102">
        <v>0.94399999999999995</v>
      </c>
      <c r="I40" s="101">
        <v>5</v>
      </c>
      <c r="J40" s="100">
        <v>2402</v>
      </c>
      <c r="K40" s="100">
        <v>2251</v>
      </c>
      <c r="L40" s="46">
        <v>0</v>
      </c>
      <c r="M40" s="40">
        <f t="shared" si="2"/>
        <v>2.13</v>
      </c>
      <c r="N40" s="88">
        <f t="shared" si="3"/>
        <v>10.7</v>
      </c>
    </row>
    <row r="41" spans="2:14" s="96" customFormat="1" ht="324.95" customHeight="1" thickBot="1" x14ac:dyDescent="1.3">
      <c r="B41" s="67">
        <v>35</v>
      </c>
      <c r="C41" s="488" t="s">
        <v>475</v>
      </c>
      <c r="D41" s="489"/>
      <c r="E41" s="489"/>
      <c r="F41" s="490"/>
      <c r="G41" s="124" t="s">
        <v>76</v>
      </c>
      <c r="H41" s="102">
        <v>1.22</v>
      </c>
      <c r="I41" s="106">
        <v>1</v>
      </c>
      <c r="J41" s="100">
        <v>7829</v>
      </c>
      <c r="K41" s="100">
        <v>7820</v>
      </c>
      <c r="L41" s="46">
        <v>0</v>
      </c>
      <c r="M41" s="40">
        <f t="shared" si="2"/>
        <v>9.5499999999999989</v>
      </c>
      <c r="N41" s="88">
        <f t="shared" si="3"/>
        <v>9.6</v>
      </c>
    </row>
    <row r="42" spans="2:14" s="36" customFormat="1" ht="324.95" customHeight="1" thickBot="1" x14ac:dyDescent="1.1000000000000001">
      <c r="B42" s="42">
        <v>36</v>
      </c>
      <c r="C42" s="564" t="s">
        <v>479</v>
      </c>
      <c r="D42" s="561" t="s">
        <v>127</v>
      </c>
      <c r="E42" s="561"/>
      <c r="F42" s="561"/>
      <c r="G42" s="125" t="s">
        <v>27</v>
      </c>
      <c r="H42" s="125">
        <v>1.8280000000000001</v>
      </c>
      <c r="I42" s="38">
        <v>2</v>
      </c>
      <c r="J42" s="122">
        <v>4554</v>
      </c>
      <c r="K42" s="122">
        <v>4554</v>
      </c>
      <c r="L42" s="46">
        <v>0</v>
      </c>
      <c r="M42" s="40">
        <f t="shared" si="2"/>
        <v>8.33</v>
      </c>
      <c r="N42" s="88">
        <f t="shared" si="3"/>
        <v>16.7</v>
      </c>
    </row>
    <row r="43" spans="2:14" s="36" customFormat="1" ht="324.95" customHeight="1" thickBot="1" x14ac:dyDescent="1.1000000000000001">
      <c r="B43" s="67">
        <v>37</v>
      </c>
      <c r="C43" s="564"/>
      <c r="D43" s="561" t="s">
        <v>478</v>
      </c>
      <c r="E43" s="561"/>
      <c r="F43" s="561"/>
      <c r="G43" s="125" t="s">
        <v>35</v>
      </c>
      <c r="H43" s="125">
        <v>0.94399999999999995</v>
      </c>
      <c r="I43" s="125">
        <v>1</v>
      </c>
      <c r="J43" s="122">
        <v>2402</v>
      </c>
      <c r="K43" s="122">
        <v>2251</v>
      </c>
      <c r="L43" s="46">
        <v>0</v>
      </c>
      <c r="M43" s="40">
        <f t="shared" si="2"/>
        <v>2.13</v>
      </c>
      <c r="N43" s="88">
        <f t="shared" si="3"/>
        <v>2.1</v>
      </c>
    </row>
    <row r="44" spans="2:14" s="36" customFormat="1" ht="324.95" customHeight="1" thickBot="1" x14ac:dyDescent="1.1000000000000001">
      <c r="B44" s="42">
        <v>38</v>
      </c>
      <c r="C44" s="564"/>
      <c r="D44" s="561" t="s">
        <v>476</v>
      </c>
      <c r="E44" s="561"/>
      <c r="F44" s="561"/>
      <c r="G44" s="125" t="s">
        <v>35</v>
      </c>
      <c r="H44" s="125">
        <v>0.94399999999999995</v>
      </c>
      <c r="I44" s="125">
        <v>2</v>
      </c>
      <c r="J44" s="122">
        <v>1510</v>
      </c>
      <c r="K44" s="122">
        <v>1510</v>
      </c>
      <c r="L44" s="46">
        <v>0</v>
      </c>
      <c r="M44" s="40">
        <f t="shared" si="2"/>
        <v>1.43</v>
      </c>
      <c r="N44" s="88">
        <f t="shared" si="3"/>
        <v>2.9</v>
      </c>
    </row>
    <row r="45" spans="2:14" s="36" customFormat="1" ht="324.95" customHeight="1" thickBot="1" x14ac:dyDescent="1.1000000000000001">
      <c r="B45" s="67">
        <v>39</v>
      </c>
      <c r="C45" s="564"/>
      <c r="D45" s="561" t="s">
        <v>298</v>
      </c>
      <c r="E45" s="561"/>
      <c r="F45" s="561"/>
      <c r="G45" s="125" t="s">
        <v>29</v>
      </c>
      <c r="H45" s="45">
        <v>1.284</v>
      </c>
      <c r="I45" s="125">
        <v>1</v>
      </c>
      <c r="J45" s="122">
        <v>1845</v>
      </c>
      <c r="K45" s="122">
        <v>1735</v>
      </c>
      <c r="L45" s="46">
        <v>0</v>
      </c>
      <c r="M45" s="40">
        <f t="shared" si="2"/>
        <v>2.23</v>
      </c>
      <c r="N45" s="88">
        <f t="shared" si="3"/>
        <v>2.2000000000000002</v>
      </c>
    </row>
    <row r="46" spans="2:14" s="36" customFormat="1" ht="324.95" customHeight="1" thickBot="1" x14ac:dyDescent="1.1000000000000001">
      <c r="B46" s="42">
        <v>40</v>
      </c>
      <c r="C46" s="564" t="s">
        <v>477</v>
      </c>
      <c r="D46" s="561" t="s">
        <v>127</v>
      </c>
      <c r="E46" s="561"/>
      <c r="F46" s="561"/>
      <c r="G46" s="125" t="s">
        <v>27</v>
      </c>
      <c r="H46" s="125">
        <v>1.8280000000000001</v>
      </c>
      <c r="I46" s="38">
        <v>2</v>
      </c>
      <c r="J46" s="122">
        <v>5361</v>
      </c>
      <c r="K46" s="122">
        <v>5361</v>
      </c>
      <c r="L46" s="46">
        <v>0</v>
      </c>
      <c r="M46" s="40">
        <f t="shared" si="2"/>
        <v>9.7999999999999989</v>
      </c>
      <c r="N46" s="88">
        <f t="shared" si="3"/>
        <v>19.600000000000001</v>
      </c>
    </row>
    <row r="47" spans="2:14" s="36" customFormat="1" ht="324.95" customHeight="1" thickBot="1" x14ac:dyDescent="1.1000000000000001">
      <c r="B47" s="67">
        <v>41</v>
      </c>
      <c r="C47" s="564"/>
      <c r="D47" s="561" t="s">
        <v>295</v>
      </c>
      <c r="E47" s="561"/>
      <c r="F47" s="561"/>
      <c r="G47" s="125" t="s">
        <v>29</v>
      </c>
      <c r="H47" s="125">
        <v>1.284</v>
      </c>
      <c r="I47" s="125">
        <v>1</v>
      </c>
      <c r="J47" s="122">
        <v>2435</v>
      </c>
      <c r="K47" s="122">
        <v>2200</v>
      </c>
      <c r="L47" s="46">
        <v>0</v>
      </c>
      <c r="M47" s="40">
        <f t="shared" si="2"/>
        <v>2.8299999999999996</v>
      </c>
      <c r="N47" s="88">
        <f t="shared" si="3"/>
        <v>2.8</v>
      </c>
    </row>
    <row r="48" spans="2:14" s="36" customFormat="1" ht="324.95" customHeight="1" thickBot="1" x14ac:dyDescent="1.1000000000000001">
      <c r="B48" s="42">
        <v>42</v>
      </c>
      <c r="C48" s="564"/>
      <c r="D48" s="561" t="s">
        <v>296</v>
      </c>
      <c r="E48" s="561"/>
      <c r="F48" s="561"/>
      <c r="G48" s="125" t="s">
        <v>29</v>
      </c>
      <c r="H48" s="125">
        <v>1.284</v>
      </c>
      <c r="I48" s="125">
        <v>1</v>
      </c>
      <c r="J48" s="122">
        <v>2383</v>
      </c>
      <c r="K48" s="122">
        <v>2228</v>
      </c>
      <c r="L48" s="46">
        <v>0</v>
      </c>
      <c r="M48" s="40">
        <f t="shared" si="2"/>
        <v>2.8699999999999997</v>
      </c>
      <c r="N48" s="88">
        <f t="shared" si="3"/>
        <v>2.9</v>
      </c>
    </row>
    <row r="49" spans="1:14" s="36" customFormat="1" ht="324.95" customHeight="1" thickBot="1" x14ac:dyDescent="1.1000000000000001">
      <c r="B49" s="67">
        <v>43</v>
      </c>
      <c r="C49" s="564"/>
      <c r="D49" s="561" t="s">
        <v>297</v>
      </c>
      <c r="E49" s="561"/>
      <c r="F49" s="561"/>
      <c r="G49" s="125" t="s">
        <v>29</v>
      </c>
      <c r="H49" s="45">
        <v>1.284</v>
      </c>
      <c r="I49" s="125">
        <v>1</v>
      </c>
      <c r="J49" s="122">
        <v>1510</v>
      </c>
      <c r="K49" s="122">
        <v>1510</v>
      </c>
      <c r="L49" s="46">
        <v>0</v>
      </c>
      <c r="M49" s="40">
        <f t="shared" si="2"/>
        <v>1.94</v>
      </c>
      <c r="N49" s="88">
        <f t="shared" si="3"/>
        <v>1.9</v>
      </c>
    </row>
    <row r="50" spans="1:14" s="36" customFormat="1" ht="324.95" customHeight="1" thickBot="1" x14ac:dyDescent="1.1000000000000001">
      <c r="B50" s="42">
        <v>44</v>
      </c>
      <c r="C50" s="564"/>
      <c r="D50" s="561" t="s">
        <v>476</v>
      </c>
      <c r="E50" s="561"/>
      <c r="F50" s="561"/>
      <c r="G50" s="125" t="s">
        <v>35</v>
      </c>
      <c r="H50" s="125">
        <v>0.94399999999999995</v>
      </c>
      <c r="I50" s="125">
        <v>1</v>
      </c>
      <c r="J50" s="122">
        <v>1510</v>
      </c>
      <c r="K50" s="122">
        <v>1510</v>
      </c>
      <c r="L50" s="46">
        <v>0</v>
      </c>
      <c r="M50" s="40">
        <f t="shared" si="2"/>
        <v>1.43</v>
      </c>
      <c r="N50" s="88">
        <f t="shared" si="3"/>
        <v>1.4</v>
      </c>
    </row>
    <row r="51" spans="1:14" s="36" customFormat="1" ht="324.95" customHeight="1" thickBot="1" x14ac:dyDescent="1.1000000000000001">
      <c r="B51" s="67">
        <v>45</v>
      </c>
      <c r="C51" s="564"/>
      <c r="D51" s="561" t="s">
        <v>298</v>
      </c>
      <c r="E51" s="561"/>
      <c r="F51" s="561"/>
      <c r="G51" s="125" t="s">
        <v>29</v>
      </c>
      <c r="H51" s="45">
        <v>1.284</v>
      </c>
      <c r="I51" s="125">
        <v>2</v>
      </c>
      <c r="J51" s="122">
        <v>1845</v>
      </c>
      <c r="K51" s="122">
        <v>1734</v>
      </c>
      <c r="L51" s="46">
        <v>0</v>
      </c>
      <c r="M51" s="40">
        <f t="shared" si="2"/>
        <v>2.23</v>
      </c>
      <c r="N51" s="88">
        <f t="shared" si="3"/>
        <v>4.5</v>
      </c>
    </row>
    <row r="52" spans="1:14" s="96" customFormat="1" ht="324.95" customHeight="1" thickBot="1" x14ac:dyDescent="1.3">
      <c r="B52" s="42">
        <v>46</v>
      </c>
      <c r="C52" s="488" t="s">
        <v>475</v>
      </c>
      <c r="D52" s="489"/>
      <c r="E52" s="489"/>
      <c r="F52" s="490"/>
      <c r="G52" s="124" t="s">
        <v>76</v>
      </c>
      <c r="H52" s="102">
        <v>1.22</v>
      </c>
      <c r="I52" s="101">
        <v>2</v>
      </c>
      <c r="J52" s="100">
        <v>7820</v>
      </c>
      <c r="K52" s="100">
        <v>7829</v>
      </c>
      <c r="L52" s="46">
        <v>0</v>
      </c>
      <c r="M52" s="40">
        <f t="shared" si="2"/>
        <v>9.56</v>
      </c>
      <c r="N52" s="88">
        <f t="shared" si="3"/>
        <v>19.100000000000001</v>
      </c>
    </row>
    <row r="53" spans="1:14" s="96" customFormat="1" ht="324.95" customHeight="1" thickBot="1" x14ac:dyDescent="1.3">
      <c r="B53" s="67">
        <v>47</v>
      </c>
      <c r="C53" s="488" t="s">
        <v>474</v>
      </c>
      <c r="D53" s="489"/>
      <c r="E53" s="489"/>
      <c r="F53" s="490"/>
      <c r="G53" s="124" t="s">
        <v>76</v>
      </c>
      <c r="H53" s="102">
        <v>1.22</v>
      </c>
      <c r="I53" s="101">
        <v>2</v>
      </c>
      <c r="J53" s="100">
        <v>7820</v>
      </c>
      <c r="K53" s="100">
        <v>7829</v>
      </c>
      <c r="L53" s="46">
        <v>0</v>
      </c>
      <c r="M53" s="40">
        <f t="shared" si="2"/>
        <v>9.56</v>
      </c>
      <c r="N53" s="88">
        <f t="shared" si="3"/>
        <v>19.100000000000001</v>
      </c>
    </row>
    <row r="54" spans="1:14" s="96" customFormat="1" ht="324.95" customHeight="1" thickBot="1" x14ac:dyDescent="1.3">
      <c r="B54" s="42">
        <v>48</v>
      </c>
      <c r="C54" s="488" t="s">
        <v>473</v>
      </c>
      <c r="D54" s="489"/>
      <c r="E54" s="489"/>
      <c r="F54" s="490"/>
      <c r="G54" s="124" t="s">
        <v>76</v>
      </c>
      <c r="H54" s="102">
        <v>1.22</v>
      </c>
      <c r="I54" s="101">
        <v>2</v>
      </c>
      <c r="J54" s="100">
        <v>7570</v>
      </c>
      <c r="K54" s="100">
        <v>7579</v>
      </c>
      <c r="L54" s="46">
        <v>0</v>
      </c>
      <c r="M54" s="40">
        <f t="shared" si="2"/>
        <v>9.25</v>
      </c>
      <c r="N54" s="88">
        <f t="shared" si="3"/>
        <v>18.5</v>
      </c>
    </row>
    <row r="55" spans="1:14" s="96" customFormat="1" ht="324.95" customHeight="1" thickBot="1" x14ac:dyDescent="1.3">
      <c r="B55" s="67">
        <v>49</v>
      </c>
      <c r="C55" s="488" t="s">
        <v>472</v>
      </c>
      <c r="D55" s="489"/>
      <c r="E55" s="489"/>
      <c r="F55" s="490"/>
      <c r="G55" s="124" t="s">
        <v>76</v>
      </c>
      <c r="H55" s="102">
        <v>1.22</v>
      </c>
      <c r="I55" s="106">
        <v>1</v>
      </c>
      <c r="J55" s="100">
        <v>7570</v>
      </c>
      <c r="K55" s="100">
        <v>7579</v>
      </c>
      <c r="L55" s="46">
        <v>0</v>
      </c>
      <c r="M55" s="40">
        <f t="shared" si="2"/>
        <v>9.25</v>
      </c>
      <c r="N55" s="88">
        <f t="shared" si="3"/>
        <v>9.3000000000000007</v>
      </c>
    </row>
    <row r="56" spans="1:14" s="36" customFormat="1" ht="324.95" customHeight="1" thickBot="1" x14ac:dyDescent="1.1000000000000001">
      <c r="A56" s="36" t="s">
        <v>442</v>
      </c>
      <c r="B56" s="42">
        <v>50</v>
      </c>
      <c r="C56" s="555" t="s">
        <v>471</v>
      </c>
      <c r="D56" s="492" t="s">
        <v>440</v>
      </c>
      <c r="E56" s="493"/>
      <c r="F56" s="493"/>
      <c r="G56" s="125" t="s">
        <v>76</v>
      </c>
      <c r="H56" s="45">
        <v>1.22</v>
      </c>
      <c r="I56" s="69">
        <v>1</v>
      </c>
      <c r="J56" s="70">
        <v>5118</v>
      </c>
      <c r="K56" s="70">
        <v>5118</v>
      </c>
      <c r="L56" s="46">
        <v>0</v>
      </c>
      <c r="M56" s="40">
        <f t="shared" si="2"/>
        <v>6.25</v>
      </c>
      <c r="N56" s="88">
        <f t="shared" si="3"/>
        <v>6.3</v>
      </c>
    </row>
    <row r="57" spans="1:14" s="36" customFormat="1" ht="324.95" customHeight="1" thickBot="1" x14ac:dyDescent="1.1000000000000001">
      <c r="B57" s="67">
        <v>51</v>
      </c>
      <c r="C57" s="556"/>
      <c r="D57" s="492" t="s">
        <v>439</v>
      </c>
      <c r="E57" s="493"/>
      <c r="F57" s="493"/>
      <c r="G57" s="125" t="s">
        <v>76</v>
      </c>
      <c r="H57" s="45">
        <v>1.22</v>
      </c>
      <c r="I57" s="72">
        <v>1</v>
      </c>
      <c r="J57" s="70">
        <v>5118</v>
      </c>
      <c r="K57" s="70">
        <v>5118</v>
      </c>
      <c r="L57" s="46">
        <v>0</v>
      </c>
      <c r="M57" s="40">
        <f t="shared" si="2"/>
        <v>6.25</v>
      </c>
      <c r="N57" s="88">
        <f t="shared" si="3"/>
        <v>6.3</v>
      </c>
    </row>
    <row r="58" spans="1:14" s="36" customFormat="1" ht="324.95" customHeight="1" thickBot="1" x14ac:dyDescent="1.1000000000000001">
      <c r="B58" s="42">
        <v>52</v>
      </c>
      <c r="C58" s="556"/>
      <c r="D58" s="492" t="s">
        <v>470</v>
      </c>
      <c r="E58" s="493"/>
      <c r="F58" s="493"/>
      <c r="G58" s="125" t="s">
        <v>97</v>
      </c>
      <c r="H58" s="45">
        <v>0.93400000000000005</v>
      </c>
      <c r="I58" s="72">
        <v>1</v>
      </c>
      <c r="J58" s="70">
        <v>2171</v>
      </c>
      <c r="K58" s="70">
        <v>2060</v>
      </c>
      <c r="L58" s="46">
        <v>0</v>
      </c>
      <c r="M58" s="40">
        <f t="shared" si="2"/>
        <v>1.93</v>
      </c>
      <c r="N58" s="88">
        <f t="shared" si="3"/>
        <v>1.9</v>
      </c>
    </row>
    <row r="59" spans="1:14" s="36" customFormat="1" ht="324.95" customHeight="1" thickBot="1" x14ac:dyDescent="1.1000000000000001">
      <c r="B59" s="67">
        <v>53</v>
      </c>
      <c r="C59" s="556"/>
      <c r="D59" s="492" t="s">
        <v>469</v>
      </c>
      <c r="E59" s="493"/>
      <c r="F59" s="493"/>
      <c r="G59" s="125" t="s">
        <v>97</v>
      </c>
      <c r="H59" s="45">
        <v>0.93400000000000005</v>
      </c>
      <c r="I59" s="72">
        <v>2</v>
      </c>
      <c r="J59" s="70">
        <v>2330</v>
      </c>
      <c r="K59" s="70">
        <v>2199</v>
      </c>
      <c r="L59" s="46">
        <v>0</v>
      </c>
      <c r="M59" s="40">
        <f t="shared" si="2"/>
        <v>2.0599999999999996</v>
      </c>
      <c r="N59" s="88">
        <f t="shared" si="3"/>
        <v>4.0999999999999996</v>
      </c>
    </row>
    <row r="60" spans="1:14" s="36" customFormat="1" ht="324.95" customHeight="1" thickBot="1" x14ac:dyDescent="1.1000000000000001">
      <c r="B60" s="42">
        <v>54</v>
      </c>
      <c r="C60" s="555" t="s">
        <v>468</v>
      </c>
      <c r="D60" s="492" t="s">
        <v>191</v>
      </c>
      <c r="E60" s="493"/>
      <c r="F60" s="493"/>
      <c r="G60" s="125" t="s">
        <v>100</v>
      </c>
      <c r="H60" s="45">
        <v>2.19</v>
      </c>
      <c r="I60" s="69">
        <v>2</v>
      </c>
      <c r="J60" s="70">
        <v>6000</v>
      </c>
      <c r="K60" s="70">
        <v>6000</v>
      </c>
      <c r="L60" s="46">
        <v>0</v>
      </c>
      <c r="M60" s="40">
        <f t="shared" si="2"/>
        <v>13.14</v>
      </c>
      <c r="N60" s="88">
        <f t="shared" si="3"/>
        <v>26.3</v>
      </c>
    </row>
    <row r="61" spans="1:14" s="36" customFormat="1" ht="324.95" customHeight="1" thickBot="1" x14ac:dyDescent="1.1000000000000001">
      <c r="B61" s="67">
        <v>55</v>
      </c>
      <c r="C61" s="556"/>
      <c r="D61" s="492" t="s">
        <v>467</v>
      </c>
      <c r="E61" s="493"/>
      <c r="F61" s="493"/>
      <c r="G61" s="125" t="s">
        <v>29</v>
      </c>
      <c r="H61" s="45">
        <v>1.284</v>
      </c>
      <c r="I61" s="72">
        <v>1</v>
      </c>
      <c r="J61" s="70">
        <v>1814</v>
      </c>
      <c r="K61" s="70">
        <v>1814</v>
      </c>
      <c r="L61" s="46">
        <v>0</v>
      </c>
      <c r="M61" s="40">
        <f t="shared" si="2"/>
        <v>2.3299999999999996</v>
      </c>
      <c r="N61" s="88">
        <f t="shared" si="3"/>
        <v>2.2999999999999998</v>
      </c>
    </row>
    <row r="62" spans="1:14" s="36" customFormat="1" ht="324.95" customHeight="1" thickBot="1" x14ac:dyDescent="1.1000000000000001">
      <c r="B62" s="42">
        <v>56</v>
      </c>
      <c r="C62" s="556"/>
      <c r="D62" s="492" t="s">
        <v>466</v>
      </c>
      <c r="E62" s="493"/>
      <c r="F62" s="493"/>
      <c r="G62" s="125" t="s">
        <v>97</v>
      </c>
      <c r="H62" s="45">
        <v>0.93400000000000005</v>
      </c>
      <c r="I62" s="72">
        <v>1</v>
      </c>
      <c r="J62" s="70">
        <v>1794</v>
      </c>
      <c r="K62" s="70">
        <v>1794</v>
      </c>
      <c r="L62" s="46">
        <v>0</v>
      </c>
      <c r="M62" s="40">
        <f t="shared" si="2"/>
        <v>1.68</v>
      </c>
      <c r="N62" s="88">
        <f t="shared" si="3"/>
        <v>1.7</v>
      </c>
    </row>
    <row r="63" spans="1:14" s="36" customFormat="1" ht="324.95" customHeight="1" thickBot="1" x14ac:dyDescent="1.1000000000000001">
      <c r="B63" s="67">
        <v>57</v>
      </c>
      <c r="C63" s="556"/>
      <c r="D63" s="492" t="s">
        <v>465</v>
      </c>
      <c r="E63" s="493"/>
      <c r="F63" s="493"/>
      <c r="G63" s="125" t="s">
        <v>97</v>
      </c>
      <c r="H63" s="45">
        <v>0.93400000000000005</v>
      </c>
      <c r="I63" s="72">
        <v>2</v>
      </c>
      <c r="J63" s="70">
        <v>3124</v>
      </c>
      <c r="K63" s="70">
        <v>2987</v>
      </c>
      <c r="L63" s="46">
        <v>0</v>
      </c>
      <c r="M63" s="40">
        <f t="shared" si="2"/>
        <v>2.7899999999999996</v>
      </c>
      <c r="N63" s="88">
        <f t="shared" si="3"/>
        <v>5.6</v>
      </c>
    </row>
    <row r="64" spans="1:14" s="96" customFormat="1" ht="324.95" customHeight="1" thickBot="1" x14ac:dyDescent="1.3">
      <c r="B64" s="42">
        <v>58</v>
      </c>
      <c r="C64" s="488" t="s">
        <v>464</v>
      </c>
      <c r="D64" s="489"/>
      <c r="E64" s="489"/>
      <c r="F64" s="490"/>
      <c r="G64" s="124" t="s">
        <v>76</v>
      </c>
      <c r="H64" s="102">
        <v>1.22</v>
      </c>
      <c r="I64" s="101">
        <v>4</v>
      </c>
      <c r="J64" s="100">
        <v>7829</v>
      </c>
      <c r="K64" s="100">
        <v>7820</v>
      </c>
      <c r="L64" s="46">
        <v>0</v>
      </c>
      <c r="M64" s="40">
        <f t="shared" si="2"/>
        <v>9.5499999999999989</v>
      </c>
      <c r="N64" s="88">
        <f t="shared" si="3"/>
        <v>38.200000000000003</v>
      </c>
    </row>
    <row r="65" spans="1:14" s="96" customFormat="1" ht="324.95" customHeight="1" thickBot="1" x14ac:dyDescent="1.3">
      <c r="B65" s="67">
        <v>59</v>
      </c>
      <c r="C65" s="488" t="s">
        <v>463</v>
      </c>
      <c r="D65" s="489"/>
      <c r="E65" s="489"/>
      <c r="F65" s="490"/>
      <c r="G65" s="124" t="s">
        <v>76</v>
      </c>
      <c r="H65" s="102">
        <v>1.22</v>
      </c>
      <c r="I65" s="101">
        <v>4</v>
      </c>
      <c r="J65" s="100">
        <v>7829</v>
      </c>
      <c r="K65" s="100">
        <v>7820</v>
      </c>
      <c r="L65" s="46">
        <v>0</v>
      </c>
      <c r="M65" s="40">
        <f t="shared" si="2"/>
        <v>9.5499999999999989</v>
      </c>
      <c r="N65" s="88">
        <f t="shared" si="3"/>
        <v>38.200000000000003</v>
      </c>
    </row>
    <row r="66" spans="1:14" s="96" customFormat="1" ht="324.95" customHeight="1" thickBot="1" x14ac:dyDescent="1.3">
      <c r="B66" s="67">
        <v>60</v>
      </c>
      <c r="C66" s="488" t="s">
        <v>462</v>
      </c>
      <c r="D66" s="489"/>
      <c r="E66" s="489"/>
      <c r="F66" s="490"/>
      <c r="G66" s="124" t="s">
        <v>76</v>
      </c>
      <c r="H66" s="102">
        <v>1.22</v>
      </c>
      <c r="I66" s="101">
        <v>3</v>
      </c>
      <c r="J66" s="100">
        <v>3908</v>
      </c>
      <c r="K66" s="100">
        <v>3845</v>
      </c>
      <c r="L66" s="46">
        <v>0</v>
      </c>
      <c r="M66" s="40">
        <f t="shared" si="2"/>
        <v>4.7</v>
      </c>
      <c r="N66" s="88">
        <f t="shared" si="3"/>
        <v>14.1</v>
      </c>
    </row>
    <row r="67" spans="1:14" s="96" customFormat="1" ht="324.95" customHeight="1" thickBot="1" x14ac:dyDescent="1.3">
      <c r="B67" s="42">
        <v>61</v>
      </c>
      <c r="C67" s="488" t="s">
        <v>461</v>
      </c>
      <c r="D67" s="489"/>
      <c r="E67" s="489"/>
      <c r="F67" s="490"/>
      <c r="G67" s="124" t="s">
        <v>76</v>
      </c>
      <c r="H67" s="102">
        <v>1.22</v>
      </c>
      <c r="I67" s="106">
        <v>1</v>
      </c>
      <c r="J67" s="100">
        <v>7219</v>
      </c>
      <c r="K67" s="100">
        <v>7210</v>
      </c>
      <c r="L67" s="46">
        <v>0</v>
      </c>
      <c r="M67" s="40">
        <f t="shared" si="2"/>
        <v>8.7999999999999989</v>
      </c>
      <c r="N67" s="88">
        <f t="shared" si="3"/>
        <v>8.8000000000000007</v>
      </c>
    </row>
    <row r="68" spans="1:14" s="96" customFormat="1" ht="324.95" customHeight="1" thickBot="1" x14ac:dyDescent="1.3">
      <c r="B68" s="42">
        <v>62</v>
      </c>
      <c r="C68" s="488" t="s">
        <v>460</v>
      </c>
      <c r="D68" s="489"/>
      <c r="E68" s="489"/>
      <c r="F68" s="490"/>
      <c r="G68" s="124" t="s">
        <v>76</v>
      </c>
      <c r="H68" s="102">
        <v>1.22</v>
      </c>
      <c r="I68" s="106">
        <v>1</v>
      </c>
      <c r="J68" s="100">
        <v>7619</v>
      </c>
      <c r="K68" s="100">
        <v>7610</v>
      </c>
      <c r="L68" s="46">
        <v>0</v>
      </c>
      <c r="M68" s="40">
        <f t="shared" si="2"/>
        <v>9.2899999999999991</v>
      </c>
      <c r="N68" s="88">
        <f t="shared" si="3"/>
        <v>9.3000000000000007</v>
      </c>
    </row>
    <row r="69" spans="1:14" s="96" customFormat="1" ht="324.95" customHeight="1" thickBot="1" x14ac:dyDescent="1.3">
      <c r="B69" s="67">
        <v>63</v>
      </c>
      <c r="C69" s="488" t="s">
        <v>459</v>
      </c>
      <c r="D69" s="489"/>
      <c r="E69" s="489"/>
      <c r="F69" s="490"/>
      <c r="G69" s="124" t="s">
        <v>76</v>
      </c>
      <c r="H69" s="102">
        <v>1.22</v>
      </c>
      <c r="I69" s="101">
        <v>2</v>
      </c>
      <c r="J69" s="100">
        <v>3908</v>
      </c>
      <c r="K69" s="100">
        <v>3845</v>
      </c>
      <c r="L69" s="46">
        <v>0</v>
      </c>
      <c r="M69" s="40">
        <f t="shared" si="2"/>
        <v>4.7</v>
      </c>
      <c r="N69" s="88">
        <f t="shared" si="3"/>
        <v>9.4</v>
      </c>
    </row>
    <row r="70" spans="1:14" s="96" customFormat="1" ht="324.95" customHeight="1" thickBot="1" x14ac:dyDescent="1.3">
      <c r="B70" s="42">
        <v>64</v>
      </c>
      <c r="C70" s="488" t="s">
        <v>458</v>
      </c>
      <c r="D70" s="489"/>
      <c r="E70" s="489"/>
      <c r="F70" s="490"/>
      <c r="G70" s="124" t="s">
        <v>457</v>
      </c>
      <c r="H70" s="102">
        <v>1.71</v>
      </c>
      <c r="I70" s="101">
        <v>6</v>
      </c>
      <c r="J70" s="100">
        <v>4151</v>
      </c>
      <c r="K70" s="100">
        <v>4151</v>
      </c>
      <c r="L70" s="46">
        <v>0</v>
      </c>
      <c r="M70" s="40">
        <f t="shared" si="2"/>
        <v>7.1</v>
      </c>
      <c r="N70" s="88">
        <f t="shared" si="3"/>
        <v>42.6</v>
      </c>
    </row>
    <row r="71" spans="1:14" s="96" customFormat="1" ht="324.95" customHeight="1" thickBot="1" x14ac:dyDescent="1.3">
      <c r="B71" s="67">
        <v>65</v>
      </c>
      <c r="C71" s="488" t="s">
        <v>456</v>
      </c>
      <c r="D71" s="489"/>
      <c r="E71" s="489"/>
      <c r="F71" s="490"/>
      <c r="G71" s="124" t="s">
        <v>454</v>
      </c>
      <c r="H71" s="102">
        <v>1.38</v>
      </c>
      <c r="I71" s="101">
        <v>2</v>
      </c>
      <c r="J71" s="100">
        <v>3170</v>
      </c>
      <c r="K71" s="100">
        <v>2954</v>
      </c>
      <c r="L71" s="46">
        <v>0</v>
      </c>
      <c r="M71" s="40">
        <f t="shared" ref="M71:M94" si="4">ROUNDUP(H71*K71/1000,2)</f>
        <v>4.08</v>
      </c>
      <c r="N71" s="88">
        <f t="shared" ref="N71:N94" si="5">ROUND(M71*I71-I71*L71,1)</f>
        <v>8.1999999999999993</v>
      </c>
    </row>
    <row r="72" spans="1:14" s="96" customFormat="1" ht="324.95" customHeight="1" thickBot="1" x14ac:dyDescent="1.3">
      <c r="B72" s="67">
        <v>66</v>
      </c>
      <c r="C72" s="488" t="s">
        <v>455</v>
      </c>
      <c r="D72" s="489"/>
      <c r="E72" s="489"/>
      <c r="F72" s="490"/>
      <c r="G72" s="124" t="s">
        <v>454</v>
      </c>
      <c r="H72" s="102">
        <v>1.38</v>
      </c>
      <c r="I72" s="106">
        <v>2</v>
      </c>
      <c r="J72" s="100">
        <v>3137</v>
      </c>
      <c r="K72" s="100">
        <v>2926</v>
      </c>
      <c r="L72" s="46">
        <v>0</v>
      </c>
      <c r="M72" s="40">
        <f t="shared" si="4"/>
        <v>4.04</v>
      </c>
      <c r="N72" s="88">
        <f t="shared" si="5"/>
        <v>8.1</v>
      </c>
    </row>
    <row r="73" spans="1:14" s="36" customFormat="1" ht="324.95" customHeight="1" thickBot="1" x14ac:dyDescent="1.1000000000000001">
      <c r="B73" s="42">
        <v>67</v>
      </c>
      <c r="C73" s="492" t="s">
        <v>203</v>
      </c>
      <c r="D73" s="493"/>
      <c r="E73" s="493"/>
      <c r="F73" s="494"/>
      <c r="G73" s="125" t="s">
        <v>182</v>
      </c>
      <c r="H73" s="45">
        <v>1.254</v>
      </c>
      <c r="I73" s="72">
        <v>1</v>
      </c>
      <c r="J73" s="70">
        <v>5460</v>
      </c>
      <c r="K73" s="70">
        <v>5460</v>
      </c>
      <c r="L73" s="46">
        <v>0</v>
      </c>
      <c r="M73" s="40">
        <f t="shared" si="4"/>
        <v>6.85</v>
      </c>
      <c r="N73" s="88">
        <f t="shared" si="5"/>
        <v>6.9</v>
      </c>
    </row>
    <row r="74" spans="1:14" s="96" customFormat="1" ht="324.95" customHeight="1" thickBot="1" x14ac:dyDescent="1.3">
      <c r="B74" s="67">
        <v>68</v>
      </c>
      <c r="C74" s="488" t="s">
        <v>453</v>
      </c>
      <c r="D74" s="489"/>
      <c r="E74" s="489"/>
      <c r="F74" s="490"/>
      <c r="G74" s="124" t="s">
        <v>76</v>
      </c>
      <c r="H74" s="102">
        <v>1.22</v>
      </c>
      <c r="I74" s="101">
        <v>3</v>
      </c>
      <c r="J74" s="100">
        <v>7829</v>
      </c>
      <c r="K74" s="100">
        <v>7829</v>
      </c>
      <c r="L74" s="46">
        <v>0</v>
      </c>
      <c r="M74" s="40">
        <f t="shared" si="4"/>
        <v>9.56</v>
      </c>
      <c r="N74" s="88">
        <f t="shared" si="5"/>
        <v>28.7</v>
      </c>
    </row>
    <row r="75" spans="1:14" s="96" customFormat="1" ht="324.95" customHeight="1" thickBot="1" x14ac:dyDescent="1.3">
      <c r="B75" s="67">
        <v>69</v>
      </c>
      <c r="C75" s="488" t="s">
        <v>452</v>
      </c>
      <c r="D75" s="489"/>
      <c r="E75" s="489"/>
      <c r="F75" s="490"/>
      <c r="G75" s="124" t="s">
        <v>76</v>
      </c>
      <c r="H75" s="102">
        <v>1.22</v>
      </c>
      <c r="I75" s="106">
        <v>1</v>
      </c>
      <c r="J75" s="100">
        <v>7619</v>
      </c>
      <c r="K75" s="100">
        <v>7619</v>
      </c>
      <c r="L75" s="46">
        <v>0</v>
      </c>
      <c r="M75" s="40">
        <f t="shared" si="4"/>
        <v>9.2999999999999989</v>
      </c>
      <c r="N75" s="88">
        <f t="shared" si="5"/>
        <v>9.3000000000000007</v>
      </c>
    </row>
    <row r="76" spans="1:14" s="96" customFormat="1" ht="324.95" customHeight="1" thickBot="1" x14ac:dyDescent="1.3">
      <c r="B76" s="42">
        <v>70</v>
      </c>
      <c r="C76" s="488" t="s">
        <v>451</v>
      </c>
      <c r="D76" s="489"/>
      <c r="E76" s="489"/>
      <c r="F76" s="490"/>
      <c r="G76" s="124" t="s">
        <v>76</v>
      </c>
      <c r="H76" s="102">
        <v>1.22</v>
      </c>
      <c r="I76" s="106">
        <v>1</v>
      </c>
      <c r="J76" s="100">
        <v>3989</v>
      </c>
      <c r="K76" s="100">
        <v>3929</v>
      </c>
      <c r="L76" s="46">
        <v>0</v>
      </c>
      <c r="M76" s="40">
        <f t="shared" si="4"/>
        <v>4.8</v>
      </c>
      <c r="N76" s="88">
        <f t="shared" si="5"/>
        <v>4.8</v>
      </c>
    </row>
    <row r="77" spans="1:14" s="36" customFormat="1" ht="324.95" customHeight="1" thickBot="1" x14ac:dyDescent="1.1000000000000001">
      <c r="A77" s="36" t="s">
        <v>442</v>
      </c>
      <c r="B77" s="67">
        <v>71</v>
      </c>
      <c r="C77" s="555" t="s">
        <v>450</v>
      </c>
      <c r="D77" s="492" t="s">
        <v>446</v>
      </c>
      <c r="E77" s="493"/>
      <c r="F77" s="493"/>
      <c r="G77" s="125" t="s">
        <v>76</v>
      </c>
      <c r="H77" s="45">
        <v>1.22</v>
      </c>
      <c r="I77" s="69">
        <v>1</v>
      </c>
      <c r="J77" s="70">
        <v>5486</v>
      </c>
      <c r="K77" s="70">
        <v>5486</v>
      </c>
      <c r="L77" s="46">
        <v>0</v>
      </c>
      <c r="M77" s="40">
        <f t="shared" si="4"/>
        <v>6.7</v>
      </c>
      <c r="N77" s="88">
        <f t="shared" si="5"/>
        <v>6.7</v>
      </c>
    </row>
    <row r="78" spans="1:14" s="36" customFormat="1" ht="324.95" customHeight="1" thickBot="1" x14ac:dyDescent="1.1000000000000001">
      <c r="B78" s="67">
        <v>72</v>
      </c>
      <c r="C78" s="556"/>
      <c r="D78" s="492" t="s">
        <v>445</v>
      </c>
      <c r="E78" s="493"/>
      <c r="F78" s="493"/>
      <c r="G78" s="125" t="s">
        <v>76</v>
      </c>
      <c r="H78" s="45">
        <v>1.22</v>
      </c>
      <c r="I78" s="72">
        <v>1</v>
      </c>
      <c r="J78" s="70">
        <v>5486</v>
      </c>
      <c r="K78" s="70">
        <v>5486</v>
      </c>
      <c r="L78" s="46">
        <v>0</v>
      </c>
      <c r="M78" s="40">
        <f t="shared" si="4"/>
        <v>6.7</v>
      </c>
      <c r="N78" s="88">
        <f t="shared" si="5"/>
        <v>6.7</v>
      </c>
    </row>
    <row r="79" spans="1:14" s="36" customFormat="1" ht="324.95" customHeight="1" thickBot="1" x14ac:dyDescent="1.1000000000000001">
      <c r="B79" s="42">
        <v>73</v>
      </c>
      <c r="C79" s="556"/>
      <c r="D79" s="492" t="s">
        <v>449</v>
      </c>
      <c r="E79" s="493"/>
      <c r="F79" s="493"/>
      <c r="G79" s="125" t="s">
        <v>35</v>
      </c>
      <c r="H79" s="45">
        <v>0.94399999999999995</v>
      </c>
      <c r="I79" s="72">
        <v>1</v>
      </c>
      <c r="J79" s="70">
        <v>1629</v>
      </c>
      <c r="K79" s="70">
        <v>1629</v>
      </c>
      <c r="L79" s="46">
        <v>0</v>
      </c>
      <c r="M79" s="40">
        <f t="shared" si="4"/>
        <v>1.54</v>
      </c>
      <c r="N79" s="88">
        <f t="shared" si="5"/>
        <v>1.5</v>
      </c>
    </row>
    <row r="80" spans="1:14" s="36" customFormat="1" ht="324.95" customHeight="1" thickBot="1" x14ac:dyDescent="1.1000000000000001">
      <c r="B80" s="67">
        <v>74</v>
      </c>
      <c r="C80" s="556"/>
      <c r="D80" s="492" t="s">
        <v>448</v>
      </c>
      <c r="E80" s="493"/>
      <c r="F80" s="493"/>
      <c r="G80" s="125" t="s">
        <v>35</v>
      </c>
      <c r="H80" s="45">
        <v>0.94399999999999995</v>
      </c>
      <c r="I80" s="72">
        <v>2</v>
      </c>
      <c r="J80" s="70">
        <v>2948</v>
      </c>
      <c r="K80" s="70">
        <v>2771</v>
      </c>
      <c r="L80" s="46">
        <v>0</v>
      </c>
      <c r="M80" s="40">
        <f t="shared" si="4"/>
        <v>2.6199999999999997</v>
      </c>
      <c r="N80" s="88">
        <f t="shared" si="5"/>
        <v>5.2</v>
      </c>
    </row>
    <row r="81" spans="1:14" s="36" customFormat="1" ht="324.95" customHeight="1" thickBot="1" x14ac:dyDescent="1.1000000000000001">
      <c r="A81" s="36" t="s">
        <v>442</v>
      </c>
      <c r="B81" s="67">
        <v>75</v>
      </c>
      <c r="C81" s="555" t="s">
        <v>447</v>
      </c>
      <c r="D81" s="492" t="s">
        <v>446</v>
      </c>
      <c r="E81" s="493"/>
      <c r="F81" s="493"/>
      <c r="G81" s="125" t="s">
        <v>76</v>
      </c>
      <c r="H81" s="45">
        <v>1.22</v>
      </c>
      <c r="I81" s="69">
        <v>1</v>
      </c>
      <c r="J81" s="70">
        <v>5486</v>
      </c>
      <c r="K81" s="70">
        <v>5486</v>
      </c>
      <c r="L81" s="46">
        <v>0</v>
      </c>
      <c r="M81" s="40">
        <f t="shared" si="4"/>
        <v>6.7</v>
      </c>
      <c r="N81" s="88">
        <f t="shared" si="5"/>
        <v>6.7</v>
      </c>
    </row>
    <row r="82" spans="1:14" s="36" customFormat="1" ht="324.95" customHeight="1" thickBot="1" x14ac:dyDescent="1.1000000000000001">
      <c r="B82" s="42">
        <v>76</v>
      </c>
      <c r="C82" s="556"/>
      <c r="D82" s="492" t="s">
        <v>445</v>
      </c>
      <c r="E82" s="493"/>
      <c r="F82" s="493"/>
      <c r="G82" s="125" t="s">
        <v>76</v>
      </c>
      <c r="H82" s="45">
        <v>1.22</v>
      </c>
      <c r="I82" s="72">
        <v>1</v>
      </c>
      <c r="J82" s="70">
        <v>5486</v>
      </c>
      <c r="K82" s="70">
        <v>5486</v>
      </c>
      <c r="L82" s="46">
        <v>0</v>
      </c>
      <c r="M82" s="40">
        <f t="shared" si="4"/>
        <v>6.7</v>
      </c>
      <c r="N82" s="88">
        <f t="shared" si="5"/>
        <v>6.7</v>
      </c>
    </row>
    <row r="83" spans="1:14" s="36" customFormat="1" ht="324.95" customHeight="1" thickBot="1" x14ac:dyDescent="1.1000000000000001">
      <c r="B83" s="67">
        <v>77</v>
      </c>
      <c r="C83" s="556"/>
      <c r="D83" s="492" t="s">
        <v>444</v>
      </c>
      <c r="E83" s="493"/>
      <c r="F83" s="493"/>
      <c r="G83" s="125" t="s">
        <v>35</v>
      </c>
      <c r="H83" s="45">
        <v>0.94399999999999995</v>
      </c>
      <c r="I83" s="72">
        <v>1</v>
      </c>
      <c r="J83" s="70">
        <v>1629</v>
      </c>
      <c r="K83" s="70">
        <v>1629</v>
      </c>
      <c r="L83" s="46">
        <v>0</v>
      </c>
      <c r="M83" s="40">
        <f t="shared" si="4"/>
        <v>1.54</v>
      </c>
      <c r="N83" s="88">
        <f t="shared" si="5"/>
        <v>1.5</v>
      </c>
    </row>
    <row r="84" spans="1:14" s="36" customFormat="1" ht="324.95" customHeight="1" thickBot="1" x14ac:dyDescent="1.1000000000000001">
      <c r="B84" s="67">
        <v>78</v>
      </c>
      <c r="C84" s="556"/>
      <c r="D84" s="492" t="s">
        <v>443</v>
      </c>
      <c r="E84" s="493"/>
      <c r="F84" s="493"/>
      <c r="G84" s="125" t="s">
        <v>35</v>
      </c>
      <c r="H84" s="45">
        <v>0.94399999999999995</v>
      </c>
      <c r="I84" s="72">
        <v>2</v>
      </c>
      <c r="J84" s="70">
        <v>2948</v>
      </c>
      <c r="K84" s="70">
        <v>2771</v>
      </c>
      <c r="L84" s="46">
        <v>0</v>
      </c>
      <c r="M84" s="40">
        <f t="shared" si="4"/>
        <v>2.6199999999999997</v>
      </c>
      <c r="N84" s="88">
        <f t="shared" si="5"/>
        <v>5.2</v>
      </c>
    </row>
    <row r="85" spans="1:14" s="36" customFormat="1" ht="324.95" customHeight="1" thickBot="1" x14ac:dyDescent="1.1000000000000001">
      <c r="A85" s="36" t="s">
        <v>442</v>
      </c>
      <c r="B85" s="42">
        <v>79</v>
      </c>
      <c r="C85" s="555" t="s">
        <v>441</v>
      </c>
      <c r="D85" s="492" t="s">
        <v>440</v>
      </c>
      <c r="E85" s="493"/>
      <c r="F85" s="493"/>
      <c r="G85" s="125" t="s">
        <v>76</v>
      </c>
      <c r="H85" s="45">
        <v>1.22</v>
      </c>
      <c r="I85" s="69">
        <v>1</v>
      </c>
      <c r="J85" s="70">
        <v>4218</v>
      </c>
      <c r="K85" s="70">
        <v>4218</v>
      </c>
      <c r="L85" s="46">
        <v>0</v>
      </c>
      <c r="M85" s="40">
        <f t="shared" si="4"/>
        <v>5.1499999999999995</v>
      </c>
      <c r="N85" s="88">
        <f t="shared" si="5"/>
        <v>5.2</v>
      </c>
    </row>
    <row r="86" spans="1:14" s="36" customFormat="1" ht="324.95" customHeight="1" thickBot="1" x14ac:dyDescent="1.1000000000000001">
      <c r="B86" s="67">
        <v>80</v>
      </c>
      <c r="C86" s="556"/>
      <c r="D86" s="492" t="s">
        <v>439</v>
      </c>
      <c r="E86" s="493"/>
      <c r="F86" s="493"/>
      <c r="G86" s="125" t="s">
        <v>76</v>
      </c>
      <c r="H86" s="45">
        <v>1.22</v>
      </c>
      <c r="I86" s="72">
        <v>1</v>
      </c>
      <c r="J86" s="70">
        <v>4218</v>
      </c>
      <c r="K86" s="70">
        <v>4218</v>
      </c>
      <c r="L86" s="46">
        <v>0</v>
      </c>
      <c r="M86" s="40">
        <f t="shared" si="4"/>
        <v>5.1499999999999995</v>
      </c>
      <c r="N86" s="88">
        <f t="shared" si="5"/>
        <v>5.2</v>
      </c>
    </row>
    <row r="87" spans="1:14" s="36" customFormat="1" ht="324.95" customHeight="1" thickBot="1" x14ac:dyDescent="1.1000000000000001">
      <c r="B87" s="67">
        <v>81</v>
      </c>
      <c r="C87" s="556"/>
      <c r="D87" s="492" t="s">
        <v>438</v>
      </c>
      <c r="E87" s="493"/>
      <c r="F87" s="493"/>
      <c r="G87" s="125" t="s">
        <v>35</v>
      </c>
      <c r="H87" s="45">
        <v>0.94399999999999995</v>
      </c>
      <c r="I87" s="72">
        <v>1</v>
      </c>
      <c r="J87" s="70">
        <v>2330</v>
      </c>
      <c r="K87" s="70">
        <v>2199</v>
      </c>
      <c r="L87" s="46">
        <v>0</v>
      </c>
      <c r="M87" s="40">
        <f t="shared" si="4"/>
        <v>2.0799999999999996</v>
      </c>
      <c r="N87" s="88">
        <f t="shared" si="5"/>
        <v>2.1</v>
      </c>
    </row>
    <row r="88" spans="1:14" s="36" customFormat="1" ht="324.95" customHeight="1" thickBot="1" x14ac:dyDescent="1.1000000000000001">
      <c r="B88" s="42">
        <v>82</v>
      </c>
      <c r="C88" s="556"/>
      <c r="D88" s="492" t="s">
        <v>437</v>
      </c>
      <c r="E88" s="493"/>
      <c r="F88" s="493"/>
      <c r="G88" s="125" t="s">
        <v>35</v>
      </c>
      <c r="H88" s="45">
        <v>0.94399999999999995</v>
      </c>
      <c r="I88" s="72">
        <v>1</v>
      </c>
      <c r="J88" s="70">
        <v>2212</v>
      </c>
      <c r="K88" s="70">
        <v>2095</v>
      </c>
      <c r="L88" s="46">
        <v>0</v>
      </c>
      <c r="M88" s="40">
        <f t="shared" si="4"/>
        <v>1.98</v>
      </c>
      <c r="N88" s="88">
        <f t="shared" si="5"/>
        <v>2</v>
      </c>
    </row>
    <row r="89" spans="1:14" s="36" customFormat="1" ht="324.95" customHeight="1" thickBot="1" x14ac:dyDescent="1.1000000000000001">
      <c r="B89" s="67">
        <v>83</v>
      </c>
      <c r="C89" s="559"/>
      <c r="D89" s="492" t="s">
        <v>436</v>
      </c>
      <c r="E89" s="493"/>
      <c r="F89" s="493"/>
      <c r="G89" s="125" t="s">
        <v>35</v>
      </c>
      <c r="H89" s="45">
        <v>0.94399999999999995</v>
      </c>
      <c r="I89" s="72">
        <v>1</v>
      </c>
      <c r="J89" s="70">
        <v>2237</v>
      </c>
      <c r="K89" s="70">
        <v>2117</v>
      </c>
      <c r="L89" s="46">
        <v>0</v>
      </c>
      <c r="M89" s="40">
        <f t="shared" si="4"/>
        <v>2</v>
      </c>
      <c r="N89" s="88">
        <f t="shared" si="5"/>
        <v>2</v>
      </c>
    </row>
    <row r="90" spans="1:14" s="36" customFormat="1" ht="324.95" customHeight="1" thickBot="1" x14ac:dyDescent="1.1000000000000001">
      <c r="B90" s="42">
        <v>84</v>
      </c>
      <c r="C90" s="555" t="s">
        <v>435</v>
      </c>
      <c r="D90" s="492" t="s">
        <v>191</v>
      </c>
      <c r="E90" s="493"/>
      <c r="F90" s="493"/>
      <c r="G90" s="125" t="s">
        <v>100</v>
      </c>
      <c r="H90" s="45">
        <v>2.19</v>
      </c>
      <c r="I90" s="69">
        <v>2</v>
      </c>
      <c r="J90" s="70">
        <v>6000</v>
      </c>
      <c r="K90" s="70">
        <v>4965</v>
      </c>
      <c r="L90" s="46">
        <v>0</v>
      </c>
      <c r="M90" s="40">
        <f t="shared" si="4"/>
        <v>10.879999999999999</v>
      </c>
      <c r="N90" s="88">
        <f t="shared" si="5"/>
        <v>21.8</v>
      </c>
    </row>
    <row r="91" spans="1:14" s="36" customFormat="1" ht="324.95" customHeight="1" thickBot="1" x14ac:dyDescent="1.1000000000000001">
      <c r="B91" s="42">
        <v>85</v>
      </c>
      <c r="C91" s="556"/>
      <c r="D91" s="492" t="s">
        <v>434</v>
      </c>
      <c r="E91" s="493"/>
      <c r="F91" s="493"/>
      <c r="G91" s="125" t="s">
        <v>100</v>
      </c>
      <c r="H91" s="45">
        <v>2.19</v>
      </c>
      <c r="I91" s="72">
        <v>1</v>
      </c>
      <c r="J91" s="70">
        <v>1812</v>
      </c>
      <c r="K91" s="70">
        <v>1573</v>
      </c>
      <c r="L91" s="46">
        <v>0</v>
      </c>
      <c r="M91" s="40">
        <f t="shared" si="4"/>
        <v>3.4499999999999997</v>
      </c>
      <c r="N91" s="88">
        <f t="shared" si="5"/>
        <v>3.5</v>
      </c>
    </row>
    <row r="92" spans="1:14" s="36" customFormat="1" ht="324.95" customHeight="1" thickBot="1" x14ac:dyDescent="1.1000000000000001">
      <c r="B92" s="67">
        <v>86</v>
      </c>
      <c r="C92" s="556"/>
      <c r="D92" s="492" t="s">
        <v>433</v>
      </c>
      <c r="E92" s="493"/>
      <c r="F92" s="493"/>
      <c r="G92" s="125" t="s">
        <v>29</v>
      </c>
      <c r="H92" s="45">
        <v>1.284</v>
      </c>
      <c r="I92" s="72">
        <v>1</v>
      </c>
      <c r="J92" s="70">
        <v>1814</v>
      </c>
      <c r="K92" s="70">
        <v>1814</v>
      </c>
      <c r="L92" s="46">
        <v>0</v>
      </c>
      <c r="M92" s="40">
        <f t="shared" si="4"/>
        <v>2.3299999999999996</v>
      </c>
      <c r="N92" s="88">
        <f t="shared" si="5"/>
        <v>2.2999999999999998</v>
      </c>
    </row>
    <row r="93" spans="1:14" s="36" customFormat="1" ht="324.95" customHeight="1" thickBot="1" x14ac:dyDescent="1.1000000000000001">
      <c r="B93" s="67">
        <v>87</v>
      </c>
      <c r="C93" s="556"/>
      <c r="D93" s="492" t="s">
        <v>432</v>
      </c>
      <c r="E93" s="493"/>
      <c r="F93" s="493"/>
      <c r="G93" s="125" t="s">
        <v>100</v>
      </c>
      <c r="H93" s="45">
        <v>2.19</v>
      </c>
      <c r="I93" s="72">
        <v>1</v>
      </c>
      <c r="J93" s="70">
        <v>1819</v>
      </c>
      <c r="K93" s="70">
        <v>1573</v>
      </c>
      <c r="L93" s="46">
        <v>0</v>
      </c>
      <c r="M93" s="40">
        <f t="shared" si="4"/>
        <v>3.4499999999999997</v>
      </c>
      <c r="N93" s="88">
        <f t="shared" si="5"/>
        <v>3.5</v>
      </c>
    </row>
    <row r="94" spans="1:14" s="36" customFormat="1" ht="324.95" customHeight="1" thickBot="1" x14ac:dyDescent="1.1000000000000001">
      <c r="B94" s="42">
        <v>88</v>
      </c>
      <c r="C94" s="556"/>
      <c r="D94" s="492" t="s">
        <v>431</v>
      </c>
      <c r="E94" s="493"/>
      <c r="F94" s="493"/>
      <c r="G94" s="125" t="s">
        <v>97</v>
      </c>
      <c r="H94" s="45">
        <v>0.93400000000000005</v>
      </c>
      <c r="I94" s="72">
        <v>2</v>
      </c>
      <c r="J94" s="70">
        <v>2134</v>
      </c>
      <c r="K94" s="70">
        <v>2057</v>
      </c>
      <c r="L94" s="46">
        <v>0</v>
      </c>
      <c r="M94" s="40">
        <f t="shared" si="4"/>
        <v>1.93</v>
      </c>
      <c r="N94" s="88">
        <f t="shared" si="5"/>
        <v>3.9</v>
      </c>
    </row>
    <row r="95" spans="1:14" s="50" customFormat="1" ht="219.75" customHeight="1" thickBot="1" x14ac:dyDescent="1.1000000000000001">
      <c r="B95" s="458" t="s">
        <v>30</v>
      </c>
      <c r="C95" s="459"/>
      <c r="D95" s="459"/>
      <c r="E95" s="459"/>
      <c r="F95" s="459"/>
      <c r="G95" s="459"/>
      <c r="H95" s="459"/>
      <c r="I95" s="459"/>
      <c r="J95" s="459"/>
      <c r="K95" s="459"/>
      <c r="L95" s="459"/>
      <c r="M95" s="460"/>
      <c r="N95" s="95">
        <f>SUM(N7:N94)</f>
        <v>799.50000000000034</v>
      </c>
    </row>
    <row r="96" spans="1:14" s="50" customFormat="1" ht="232.5" customHeight="1" thickBot="1" x14ac:dyDescent="1.1000000000000001">
      <c r="B96" s="513" t="s">
        <v>53</v>
      </c>
      <c r="C96" s="513"/>
      <c r="D96" s="513"/>
      <c r="E96" s="513"/>
      <c r="F96" s="513"/>
      <c r="G96" s="513"/>
      <c r="H96" s="513"/>
      <c r="I96" s="513"/>
      <c r="J96" s="513"/>
      <c r="K96" s="513"/>
      <c r="L96" s="513"/>
      <c r="M96" s="513"/>
      <c r="N96" s="88">
        <f>N95*2</f>
        <v>1599.0000000000007</v>
      </c>
    </row>
    <row r="97" spans="2:18" s="51" customFormat="1" ht="58.5" customHeight="1" x14ac:dyDescent="1.1000000000000001">
      <c r="B97" s="577"/>
      <c r="C97" s="578"/>
      <c r="D97" s="578"/>
      <c r="E97" s="578"/>
      <c r="F97" s="578"/>
      <c r="G97" s="578"/>
      <c r="H97" s="578"/>
      <c r="I97" s="578"/>
      <c r="J97" s="578"/>
      <c r="K97" s="578"/>
      <c r="L97" s="578"/>
      <c r="M97" s="578"/>
      <c r="N97" s="579"/>
    </row>
    <row r="98" spans="2:18" s="51" customFormat="1" ht="43.5" customHeight="1" thickBot="1" x14ac:dyDescent="1.1499999999999999">
      <c r="B98" s="580"/>
      <c r="C98" s="581"/>
      <c r="D98" s="581"/>
      <c r="E98" s="581"/>
      <c r="F98" s="581"/>
      <c r="G98" s="581"/>
      <c r="H98" s="581"/>
      <c r="I98" s="581"/>
      <c r="J98" s="581"/>
      <c r="K98" s="581"/>
      <c r="L98" s="581"/>
      <c r="M98" s="581"/>
      <c r="N98" s="582"/>
    </row>
    <row r="99" spans="2:18" s="123" customFormat="1" ht="174.95" customHeight="1" x14ac:dyDescent="0.25">
      <c r="B99" s="422" t="s">
        <v>320</v>
      </c>
      <c r="C99" s="422"/>
      <c r="D99" s="422"/>
      <c r="E99" s="422"/>
      <c r="F99" s="422"/>
      <c r="G99" s="422"/>
      <c r="H99" s="422"/>
      <c r="I99" s="422" t="s">
        <v>319</v>
      </c>
      <c r="J99" s="422"/>
      <c r="K99" s="422"/>
      <c r="L99" s="422"/>
      <c r="M99" s="422"/>
      <c r="N99" s="422"/>
    </row>
    <row r="100" spans="2:18" s="51" customFormat="1" ht="409.5" customHeight="1" thickBot="1" x14ac:dyDescent="1.1499999999999999">
      <c r="B100" s="423"/>
      <c r="C100" s="423"/>
      <c r="D100" s="423"/>
      <c r="E100" s="423"/>
      <c r="F100" s="423"/>
      <c r="G100" s="423"/>
      <c r="H100" s="423"/>
      <c r="I100" s="423"/>
      <c r="J100" s="423"/>
      <c r="K100" s="423"/>
      <c r="L100" s="423"/>
      <c r="M100" s="423"/>
      <c r="N100" s="423"/>
    </row>
    <row r="101" spans="2:18" s="58" customFormat="1" ht="174.95" customHeight="1" thickBot="1" x14ac:dyDescent="1.1499999999999999">
      <c r="B101" s="53" t="s">
        <v>45</v>
      </c>
      <c r="C101" s="54"/>
      <c r="D101" s="54"/>
      <c r="E101" s="54"/>
      <c r="F101" s="54"/>
      <c r="G101" s="54"/>
      <c r="H101" s="54"/>
      <c r="I101" s="54"/>
      <c r="J101" s="54"/>
      <c r="K101" s="54"/>
      <c r="L101" s="54"/>
      <c r="M101" s="54"/>
      <c r="N101" s="55"/>
      <c r="O101" s="56"/>
      <c r="P101" s="68"/>
      <c r="Q101" s="35"/>
      <c r="R101" s="35"/>
    </row>
    <row r="102" spans="2:18" s="51" customFormat="1" ht="174.95" customHeight="1" x14ac:dyDescent="1.1000000000000001"/>
  </sheetData>
  <mergeCells count="110">
    <mergeCell ref="C19:F19"/>
    <mergeCell ref="C20:F20"/>
    <mergeCell ref="C21:F21"/>
    <mergeCell ref="C22:F22"/>
    <mergeCell ref="C23:F23"/>
    <mergeCell ref="C10:F10"/>
    <mergeCell ref="C11:F11"/>
    <mergeCell ref="C12:F12"/>
    <mergeCell ref="C13:F13"/>
    <mergeCell ref="C14:F14"/>
    <mergeCell ref="C15:F15"/>
    <mergeCell ref="C16:F16"/>
    <mergeCell ref="C17:F17"/>
    <mergeCell ref="C18:F18"/>
    <mergeCell ref="B2:F3"/>
    <mergeCell ref="G2:K3"/>
    <mergeCell ref="L2:N3"/>
    <mergeCell ref="B4:N4"/>
    <mergeCell ref="B5:N5"/>
    <mergeCell ref="C6:G6"/>
    <mergeCell ref="C7:F7"/>
    <mergeCell ref="C8:F8"/>
    <mergeCell ref="C9:F9"/>
    <mergeCell ref="C24:F24"/>
    <mergeCell ref="C25:C28"/>
    <mergeCell ref="D25:F25"/>
    <mergeCell ref="D26:F26"/>
    <mergeCell ref="D27:F27"/>
    <mergeCell ref="D28:F28"/>
    <mergeCell ref="C29:C32"/>
    <mergeCell ref="D29:F29"/>
    <mergeCell ref="D30:F30"/>
    <mergeCell ref="D31:F31"/>
    <mergeCell ref="D32:F32"/>
    <mergeCell ref="C33:C37"/>
    <mergeCell ref="D33:F33"/>
    <mergeCell ref="D34:F34"/>
    <mergeCell ref="D35:F35"/>
    <mergeCell ref="D36:F36"/>
    <mergeCell ref="D37:F37"/>
    <mergeCell ref="C38:F38"/>
    <mergeCell ref="C39:F39"/>
    <mergeCell ref="C40:F40"/>
    <mergeCell ref="C41:F41"/>
    <mergeCell ref="C42:C45"/>
    <mergeCell ref="D42:F42"/>
    <mergeCell ref="D43:F43"/>
    <mergeCell ref="D44:F44"/>
    <mergeCell ref="D45:F45"/>
    <mergeCell ref="C46:C51"/>
    <mergeCell ref="D46:F46"/>
    <mergeCell ref="D47:F47"/>
    <mergeCell ref="D48:F48"/>
    <mergeCell ref="D49:F49"/>
    <mergeCell ref="D50:F50"/>
    <mergeCell ref="D51:F51"/>
    <mergeCell ref="C52:F52"/>
    <mergeCell ref="C53:F53"/>
    <mergeCell ref="C54:F54"/>
    <mergeCell ref="C55:F55"/>
    <mergeCell ref="C56:C59"/>
    <mergeCell ref="D56:F56"/>
    <mergeCell ref="D57:F57"/>
    <mergeCell ref="D58:F58"/>
    <mergeCell ref="D59:F59"/>
    <mergeCell ref="C60:C63"/>
    <mergeCell ref="D60:F60"/>
    <mergeCell ref="D61:F61"/>
    <mergeCell ref="D62:F62"/>
    <mergeCell ref="D63:F63"/>
    <mergeCell ref="C64:F64"/>
    <mergeCell ref="C65:F65"/>
    <mergeCell ref="C66:F66"/>
    <mergeCell ref="C67:F67"/>
    <mergeCell ref="C68:F68"/>
    <mergeCell ref="C69:F69"/>
    <mergeCell ref="C70:F70"/>
    <mergeCell ref="C71:F71"/>
    <mergeCell ref="C72:F72"/>
    <mergeCell ref="C73:F73"/>
    <mergeCell ref="C74:F74"/>
    <mergeCell ref="C75:F75"/>
    <mergeCell ref="C76:F76"/>
    <mergeCell ref="C77:C80"/>
    <mergeCell ref="D77:F77"/>
    <mergeCell ref="D78:F78"/>
    <mergeCell ref="D79:F79"/>
    <mergeCell ref="D80:F80"/>
    <mergeCell ref="C81:C84"/>
    <mergeCell ref="D81:F81"/>
    <mergeCell ref="D82:F82"/>
    <mergeCell ref="D83:F83"/>
    <mergeCell ref="D84:F84"/>
    <mergeCell ref="C85:C89"/>
    <mergeCell ref="D85:F85"/>
    <mergeCell ref="D86:F86"/>
    <mergeCell ref="D87:F87"/>
    <mergeCell ref="D88:F88"/>
    <mergeCell ref="D89:F89"/>
    <mergeCell ref="B95:M95"/>
    <mergeCell ref="B97:N98"/>
    <mergeCell ref="B99:H100"/>
    <mergeCell ref="I99:N100"/>
    <mergeCell ref="C90:C94"/>
    <mergeCell ref="D90:F90"/>
    <mergeCell ref="D91:F91"/>
    <mergeCell ref="D92:F92"/>
    <mergeCell ref="D93:F93"/>
    <mergeCell ref="D94:F94"/>
    <mergeCell ref="B96:M96"/>
  </mergeCells>
  <printOptions horizontalCentered="1"/>
  <pageMargins left="0.25" right="0.25" top="1" bottom="1" header="0.5" footer="0.255"/>
  <pageSetup paperSize="9" scale="10" orientation="portrait" r:id="rId1"/>
  <rowBreaks count="2" manualBreakCount="2">
    <brk id="23" max="14" man="1"/>
    <brk id="45" max="14" man="1"/>
  </rowBreaks>
  <drawing r:id="rId2"/>
</worksheet>
</file>

<file path=xl/worksheets/sheet1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sheetPr>
    <tabColor theme="9" tint="-0.499984740745262"/>
    <pageSetUpPr fitToPage="1"/>
  </sheetPr>
  <dimension ref="B1:O35"/>
  <sheetViews>
    <sheetView rightToLeft="1" view="pageBreakPreview" zoomScale="80" zoomScaleNormal="85" zoomScaleSheetLayoutView="80" workbookViewId="0">
      <selection activeCell="F14" sqref="F14:I16"/>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508</v>
      </c>
      <c r="G11" s="332"/>
      <c r="H11" s="332"/>
      <c r="I11" s="333"/>
      <c r="J11" s="331" t="s">
        <v>507</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498</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55</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504</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15.75" customHeight="1" thickBot="1" x14ac:dyDescent="0.3">
      <c r="B27" s="398"/>
      <c r="C27" s="401"/>
      <c r="D27" s="402"/>
      <c r="E27" s="401"/>
      <c r="F27" s="402"/>
      <c r="G27" s="402"/>
      <c r="H27" s="404"/>
      <c r="I27" s="401"/>
      <c r="J27" s="404"/>
      <c r="K27" s="401"/>
      <c r="L27" s="402"/>
      <c r="M27" s="404"/>
    </row>
    <row r="28" spans="2:15" ht="36" customHeight="1" x14ac:dyDescent="0.25">
      <c r="B28" s="405">
        <v>21</v>
      </c>
      <c r="C28" s="312">
        <v>641903122</v>
      </c>
      <c r="D28" s="313"/>
      <c r="E28" s="322" t="s">
        <v>56</v>
      </c>
      <c r="F28" s="323"/>
      <c r="G28" s="323"/>
      <c r="H28" s="324"/>
      <c r="I28" s="318" t="s">
        <v>503</v>
      </c>
      <c r="J28" s="319"/>
      <c r="K28" s="322" t="s">
        <v>16</v>
      </c>
      <c r="L28" s="323"/>
      <c r="M28" s="324"/>
    </row>
    <row r="29" spans="2:15" ht="57" customHeight="1" thickBot="1" x14ac:dyDescent="0.3">
      <c r="B29" s="406"/>
      <c r="C29" s="314"/>
      <c r="D29" s="315"/>
      <c r="E29" s="328"/>
      <c r="F29" s="329"/>
      <c r="G29" s="329"/>
      <c r="H29" s="330"/>
      <c r="I29" s="320"/>
      <c r="J29" s="321"/>
      <c r="K29" s="328"/>
      <c r="L29" s="329"/>
      <c r="M29" s="330"/>
      <c r="O29" s="108">
        <v>327.62000000000006</v>
      </c>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5.5" customHeight="1" thickBot="1" x14ac:dyDescent="0.3">
      <c r="B35" s="370" t="s">
        <v>47</v>
      </c>
      <c r="C35" s="371"/>
      <c r="D35" s="371"/>
      <c r="E35" s="371"/>
      <c r="F35" s="371"/>
      <c r="G35" s="371"/>
      <c r="H35" s="371"/>
      <c r="I35" s="371"/>
      <c r="J35" s="371"/>
      <c r="K35" s="371"/>
      <c r="L35" s="371"/>
      <c r="M35" s="372"/>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405505"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405505" r:id="rId4"/>
      </mc:Fallback>
    </mc:AlternateContent>
  </oleObjects>
  <mc:AlternateContent xmlns:mc="http://schemas.openxmlformats.org/markup-compatibility/2006">
    <mc:Choice Requires="x14">
      <controls>
        <mc:AlternateContent xmlns:mc="http://schemas.openxmlformats.org/markup-compatibility/2006">
          <mc:Choice Requires="x14">
            <control shapeId="405506"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405507"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405508"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405509"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405510"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sheetPr>
    <tabColor theme="9" tint="-0.249977111117893"/>
  </sheetPr>
  <dimension ref="A1:AU102"/>
  <sheetViews>
    <sheetView rightToLeft="1" view="pageBreakPreview" topLeftCell="A31" zoomScale="10" zoomScaleNormal="100" zoomScaleSheetLayoutView="10" workbookViewId="0">
      <selection activeCell="B4" sqref="B4:N4"/>
    </sheetView>
  </sheetViews>
  <sheetFormatPr defaultRowHeight="23.25" x14ac:dyDescent="0.35"/>
  <cols>
    <col min="2" max="2" width="25.7109375" customWidth="1"/>
    <col min="3" max="3" width="32" customWidth="1"/>
    <col min="4" max="4" width="20.42578125" customWidth="1"/>
    <col min="5" max="5" width="32"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496</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330.75" customHeight="1" thickBot="1" x14ac:dyDescent="0.3">
      <c r="B4" s="522" t="s">
        <v>55</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85.7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324.95" customHeight="1" thickBot="1" x14ac:dyDescent="1.1499999999999999">
      <c r="B6" s="126" t="s">
        <v>9</v>
      </c>
      <c r="C6" s="434" t="s">
        <v>11</v>
      </c>
      <c r="D6" s="435"/>
      <c r="E6" s="435"/>
      <c r="F6" s="435"/>
      <c r="G6" s="436"/>
      <c r="H6" s="126" t="s">
        <v>122</v>
      </c>
      <c r="I6" s="126" t="s">
        <v>23</v>
      </c>
      <c r="J6" s="126" t="s">
        <v>24</v>
      </c>
      <c r="K6" s="126" t="s">
        <v>121</v>
      </c>
      <c r="L6" s="126" t="s">
        <v>183</v>
      </c>
      <c r="M6" s="126" t="s">
        <v>181</v>
      </c>
      <c r="N6" s="126" t="s">
        <v>124</v>
      </c>
    </row>
    <row r="7" spans="2:47" s="36" customFormat="1" ht="324.95" customHeight="1" thickBot="1" x14ac:dyDescent="1.1000000000000001">
      <c r="B7" s="67">
        <v>1</v>
      </c>
      <c r="C7" s="492" t="s">
        <v>203</v>
      </c>
      <c r="D7" s="493"/>
      <c r="E7" s="493"/>
      <c r="F7" s="494"/>
      <c r="G7" s="125" t="s">
        <v>182</v>
      </c>
      <c r="H7" s="45">
        <v>1.254</v>
      </c>
      <c r="I7" s="72">
        <v>7</v>
      </c>
      <c r="J7" s="70">
        <v>5460</v>
      </c>
      <c r="K7" s="70">
        <v>5460</v>
      </c>
      <c r="L7" s="46">
        <v>0</v>
      </c>
      <c r="M7" s="40">
        <f t="shared" ref="M7:M38" si="0">ROUNDUP(H7*K7/1000,2)</f>
        <v>6.85</v>
      </c>
      <c r="N7" s="88">
        <f t="shared" ref="N7:N38" si="1">ROUND(M7*I7-I7*L7,1)</f>
        <v>48</v>
      </c>
    </row>
    <row r="8" spans="2:47" s="96" customFormat="1" ht="324.95" customHeight="1" thickBot="1" x14ac:dyDescent="1.3">
      <c r="B8" s="42">
        <v>2</v>
      </c>
      <c r="C8" s="488" t="s">
        <v>360</v>
      </c>
      <c r="D8" s="489"/>
      <c r="E8" s="489"/>
      <c r="F8" s="490"/>
      <c r="G8" s="124" t="s">
        <v>27</v>
      </c>
      <c r="H8" s="102">
        <v>1.8280000000000001</v>
      </c>
      <c r="I8" s="101">
        <v>0</v>
      </c>
      <c r="J8" s="100">
        <v>3780</v>
      </c>
      <c r="K8" s="100">
        <v>3581</v>
      </c>
      <c r="L8" s="46">
        <v>0</v>
      </c>
      <c r="M8" s="40">
        <f t="shared" si="0"/>
        <v>6.55</v>
      </c>
      <c r="N8" s="88">
        <f t="shared" si="1"/>
        <v>0</v>
      </c>
    </row>
    <row r="9" spans="2:47" s="96" customFormat="1" ht="324.95" customHeight="1" thickBot="1" x14ac:dyDescent="1.3">
      <c r="B9" s="67">
        <v>3</v>
      </c>
      <c r="C9" s="488" t="s">
        <v>361</v>
      </c>
      <c r="D9" s="489"/>
      <c r="E9" s="489"/>
      <c r="F9" s="490"/>
      <c r="G9" s="124" t="s">
        <v>27</v>
      </c>
      <c r="H9" s="102">
        <v>1.8280000000000001</v>
      </c>
      <c r="I9" s="101">
        <v>0</v>
      </c>
      <c r="J9" s="100">
        <v>3635</v>
      </c>
      <c r="K9" s="100">
        <v>3497</v>
      </c>
      <c r="L9" s="46">
        <v>0</v>
      </c>
      <c r="M9" s="40">
        <f t="shared" si="0"/>
        <v>6.3999999999999995</v>
      </c>
      <c r="N9" s="88">
        <f t="shared" si="1"/>
        <v>0</v>
      </c>
    </row>
    <row r="10" spans="2:47" s="96" customFormat="1" ht="324.95" customHeight="1" thickBot="1" x14ac:dyDescent="1.3">
      <c r="B10" s="42">
        <v>4</v>
      </c>
      <c r="C10" s="488" t="s">
        <v>357</v>
      </c>
      <c r="D10" s="489"/>
      <c r="E10" s="489"/>
      <c r="F10" s="490"/>
      <c r="G10" s="124" t="s">
        <v>27</v>
      </c>
      <c r="H10" s="102">
        <v>1.8280000000000001</v>
      </c>
      <c r="I10" s="106">
        <v>0</v>
      </c>
      <c r="J10" s="100">
        <v>3894</v>
      </c>
      <c r="K10" s="100">
        <v>3657</v>
      </c>
      <c r="L10" s="46">
        <v>0</v>
      </c>
      <c r="M10" s="40">
        <f t="shared" si="0"/>
        <v>6.6899999999999995</v>
      </c>
      <c r="N10" s="88">
        <f t="shared" si="1"/>
        <v>0</v>
      </c>
    </row>
    <row r="11" spans="2:47" s="96" customFormat="1" ht="324.95" customHeight="1" thickBot="1" x14ac:dyDescent="1.3">
      <c r="B11" s="67">
        <v>5</v>
      </c>
      <c r="C11" s="488" t="s">
        <v>488</v>
      </c>
      <c r="D11" s="489"/>
      <c r="E11" s="489"/>
      <c r="F11" s="490"/>
      <c r="G11" s="124" t="s">
        <v>76</v>
      </c>
      <c r="H11" s="102">
        <v>1.22</v>
      </c>
      <c r="I11" s="101">
        <v>1</v>
      </c>
      <c r="J11" s="100">
        <v>3791</v>
      </c>
      <c r="K11" s="100">
        <v>3756</v>
      </c>
      <c r="L11" s="46">
        <v>0</v>
      </c>
      <c r="M11" s="40">
        <f t="shared" si="0"/>
        <v>4.59</v>
      </c>
      <c r="N11" s="88">
        <f t="shared" si="1"/>
        <v>4.5999999999999996</v>
      </c>
    </row>
    <row r="12" spans="2:47" s="96" customFormat="1" ht="324.95" customHeight="1" thickBot="1" x14ac:dyDescent="1.3">
      <c r="B12" s="42">
        <v>6</v>
      </c>
      <c r="C12" s="488" t="s">
        <v>362</v>
      </c>
      <c r="D12" s="489"/>
      <c r="E12" s="489"/>
      <c r="F12" s="490"/>
      <c r="G12" s="124" t="s">
        <v>76</v>
      </c>
      <c r="H12" s="102">
        <v>1.22</v>
      </c>
      <c r="I12" s="101">
        <v>1</v>
      </c>
      <c r="J12" s="100">
        <v>3758</v>
      </c>
      <c r="K12" s="100">
        <v>3750</v>
      </c>
      <c r="L12" s="46">
        <v>0</v>
      </c>
      <c r="M12" s="40">
        <f t="shared" si="0"/>
        <v>4.58</v>
      </c>
      <c r="N12" s="88">
        <f t="shared" si="1"/>
        <v>4.5999999999999996</v>
      </c>
    </row>
    <row r="13" spans="2:47" s="96" customFormat="1" ht="324.95" customHeight="1" thickBot="1" x14ac:dyDescent="1.3">
      <c r="B13" s="67">
        <v>7</v>
      </c>
      <c r="C13" s="488" t="s">
        <v>493</v>
      </c>
      <c r="D13" s="489"/>
      <c r="E13" s="489"/>
      <c r="F13" s="490"/>
      <c r="G13" s="124" t="s">
        <v>76</v>
      </c>
      <c r="H13" s="102">
        <v>1.22</v>
      </c>
      <c r="I13" s="101">
        <v>1</v>
      </c>
      <c r="J13" s="100">
        <v>5118</v>
      </c>
      <c r="K13" s="100">
        <v>5118</v>
      </c>
      <c r="L13" s="46">
        <v>0</v>
      </c>
      <c r="M13" s="40">
        <f t="shared" si="0"/>
        <v>6.25</v>
      </c>
      <c r="N13" s="88">
        <f t="shared" si="1"/>
        <v>6.3</v>
      </c>
    </row>
    <row r="14" spans="2:47" s="96" customFormat="1" ht="324.95" customHeight="1" thickBot="1" x14ac:dyDescent="1.3">
      <c r="B14" s="42">
        <v>8</v>
      </c>
      <c r="C14" s="488" t="s">
        <v>492</v>
      </c>
      <c r="D14" s="489"/>
      <c r="E14" s="489"/>
      <c r="F14" s="490"/>
      <c r="G14" s="124" t="s">
        <v>76</v>
      </c>
      <c r="H14" s="102">
        <v>1.22</v>
      </c>
      <c r="I14" s="106">
        <v>1</v>
      </c>
      <c r="J14" s="100">
        <v>3908</v>
      </c>
      <c r="K14" s="100">
        <v>3845</v>
      </c>
      <c r="L14" s="46">
        <v>0</v>
      </c>
      <c r="M14" s="40">
        <f t="shared" si="0"/>
        <v>4.7</v>
      </c>
      <c r="N14" s="88">
        <f t="shared" si="1"/>
        <v>4.7</v>
      </c>
    </row>
    <row r="15" spans="2:47" s="96" customFormat="1" ht="324.95" customHeight="1" thickBot="1" x14ac:dyDescent="1.3">
      <c r="B15" s="67">
        <v>9</v>
      </c>
      <c r="C15" s="488" t="s">
        <v>491</v>
      </c>
      <c r="D15" s="489"/>
      <c r="E15" s="489"/>
      <c r="F15" s="490"/>
      <c r="G15" s="124" t="s">
        <v>76</v>
      </c>
      <c r="H15" s="102">
        <v>1.22</v>
      </c>
      <c r="I15" s="101">
        <v>1</v>
      </c>
      <c r="J15" s="100">
        <v>3876</v>
      </c>
      <c r="K15" s="100">
        <v>3816</v>
      </c>
      <c r="L15" s="46">
        <v>0</v>
      </c>
      <c r="M15" s="40">
        <f t="shared" si="0"/>
        <v>4.66</v>
      </c>
      <c r="N15" s="88">
        <f t="shared" si="1"/>
        <v>4.7</v>
      </c>
    </row>
    <row r="16" spans="2:47" s="96" customFormat="1" ht="324.95" customHeight="1" thickBot="1" x14ac:dyDescent="1.3">
      <c r="B16" s="42">
        <v>10</v>
      </c>
      <c r="C16" s="488" t="s">
        <v>276</v>
      </c>
      <c r="D16" s="489"/>
      <c r="E16" s="489"/>
      <c r="F16" s="490"/>
      <c r="G16" s="124" t="s">
        <v>76</v>
      </c>
      <c r="H16" s="102">
        <v>1.22</v>
      </c>
      <c r="I16" s="101">
        <v>1</v>
      </c>
      <c r="J16" s="100">
        <v>3365</v>
      </c>
      <c r="K16" s="100">
        <v>3295</v>
      </c>
      <c r="L16" s="46">
        <v>0</v>
      </c>
      <c r="M16" s="40">
        <f t="shared" si="0"/>
        <v>4.0199999999999996</v>
      </c>
      <c r="N16" s="88">
        <f t="shared" si="1"/>
        <v>4</v>
      </c>
    </row>
    <row r="17" spans="2:14" s="96" customFormat="1" ht="324.95" customHeight="1" thickBot="1" x14ac:dyDescent="1.3">
      <c r="B17" s="67">
        <v>11</v>
      </c>
      <c r="C17" s="488" t="s">
        <v>490</v>
      </c>
      <c r="D17" s="489"/>
      <c r="E17" s="489"/>
      <c r="F17" s="490"/>
      <c r="G17" s="124" t="s">
        <v>76</v>
      </c>
      <c r="H17" s="102">
        <v>1.22</v>
      </c>
      <c r="I17" s="101">
        <v>1</v>
      </c>
      <c r="J17" s="100">
        <v>3876</v>
      </c>
      <c r="K17" s="100">
        <v>3816</v>
      </c>
      <c r="L17" s="46">
        <v>0</v>
      </c>
      <c r="M17" s="40">
        <f t="shared" si="0"/>
        <v>4.66</v>
      </c>
      <c r="N17" s="88">
        <f t="shared" si="1"/>
        <v>4.7</v>
      </c>
    </row>
    <row r="18" spans="2:14" s="96" customFormat="1" ht="324.95" customHeight="1" thickBot="1" x14ac:dyDescent="1.3">
      <c r="B18" s="42">
        <v>12</v>
      </c>
      <c r="C18" s="488" t="s">
        <v>353</v>
      </c>
      <c r="D18" s="489"/>
      <c r="E18" s="489"/>
      <c r="F18" s="490"/>
      <c r="G18" s="124" t="s">
        <v>27</v>
      </c>
      <c r="H18" s="102">
        <v>1.8280000000000001</v>
      </c>
      <c r="I18" s="106">
        <v>0</v>
      </c>
      <c r="J18" s="100">
        <v>3894</v>
      </c>
      <c r="K18" s="100">
        <v>3657</v>
      </c>
      <c r="L18" s="46">
        <v>0</v>
      </c>
      <c r="M18" s="40">
        <f t="shared" si="0"/>
        <v>6.6899999999999995</v>
      </c>
      <c r="N18" s="88">
        <f t="shared" si="1"/>
        <v>0</v>
      </c>
    </row>
    <row r="19" spans="2:14" s="96" customFormat="1" ht="324.95" customHeight="1" thickBot="1" x14ac:dyDescent="1.3">
      <c r="B19" s="67">
        <v>13</v>
      </c>
      <c r="C19" s="488" t="s">
        <v>459</v>
      </c>
      <c r="D19" s="489"/>
      <c r="E19" s="489"/>
      <c r="F19" s="490"/>
      <c r="G19" s="124" t="s">
        <v>76</v>
      </c>
      <c r="H19" s="102">
        <v>1.22</v>
      </c>
      <c r="I19" s="101">
        <v>2</v>
      </c>
      <c r="J19" s="100">
        <v>3908</v>
      </c>
      <c r="K19" s="100">
        <v>3845</v>
      </c>
      <c r="L19" s="46">
        <v>0</v>
      </c>
      <c r="M19" s="40">
        <f t="shared" si="0"/>
        <v>4.7</v>
      </c>
      <c r="N19" s="88">
        <f t="shared" si="1"/>
        <v>9.4</v>
      </c>
    </row>
    <row r="20" spans="2:14" s="96" customFormat="1" ht="324.95" customHeight="1" thickBot="1" x14ac:dyDescent="1.3">
      <c r="B20" s="42">
        <v>14</v>
      </c>
      <c r="C20" s="488" t="s">
        <v>489</v>
      </c>
      <c r="D20" s="489"/>
      <c r="E20" s="489"/>
      <c r="F20" s="490"/>
      <c r="G20" s="124" t="s">
        <v>27</v>
      </c>
      <c r="H20" s="102">
        <v>1.8280000000000001</v>
      </c>
      <c r="I20" s="106">
        <v>0</v>
      </c>
      <c r="J20" s="100">
        <v>5111</v>
      </c>
      <c r="K20" s="100">
        <v>5111</v>
      </c>
      <c r="L20" s="46">
        <v>0</v>
      </c>
      <c r="M20" s="40">
        <f t="shared" si="0"/>
        <v>9.35</v>
      </c>
      <c r="N20" s="88">
        <f t="shared" si="1"/>
        <v>0</v>
      </c>
    </row>
    <row r="21" spans="2:14" s="96" customFormat="1" ht="324.95" customHeight="1" thickBot="1" x14ac:dyDescent="1.3">
      <c r="B21" s="67">
        <v>15</v>
      </c>
      <c r="C21" s="488" t="s">
        <v>488</v>
      </c>
      <c r="D21" s="489"/>
      <c r="E21" s="489"/>
      <c r="F21" s="490"/>
      <c r="G21" s="124" t="s">
        <v>76</v>
      </c>
      <c r="H21" s="102">
        <v>1.22</v>
      </c>
      <c r="I21" s="101">
        <v>3</v>
      </c>
      <c r="J21" s="100">
        <v>3791</v>
      </c>
      <c r="K21" s="100">
        <v>3756</v>
      </c>
      <c r="L21" s="46">
        <v>0</v>
      </c>
      <c r="M21" s="40">
        <f t="shared" si="0"/>
        <v>4.59</v>
      </c>
      <c r="N21" s="88">
        <f t="shared" si="1"/>
        <v>13.8</v>
      </c>
    </row>
    <row r="22" spans="2:14" s="96" customFormat="1" ht="324.95" customHeight="1" thickBot="1" x14ac:dyDescent="1.3">
      <c r="B22" s="42">
        <v>16</v>
      </c>
      <c r="C22" s="488" t="s">
        <v>487</v>
      </c>
      <c r="D22" s="489"/>
      <c r="E22" s="489"/>
      <c r="F22" s="490"/>
      <c r="G22" s="124" t="s">
        <v>76</v>
      </c>
      <c r="H22" s="102">
        <v>1.22</v>
      </c>
      <c r="I22" s="101">
        <v>1</v>
      </c>
      <c r="J22" s="100">
        <v>3659</v>
      </c>
      <c r="K22" s="100">
        <v>3590</v>
      </c>
      <c r="L22" s="46">
        <v>0</v>
      </c>
      <c r="M22" s="40">
        <f t="shared" si="0"/>
        <v>4.38</v>
      </c>
      <c r="N22" s="88">
        <f t="shared" si="1"/>
        <v>4.4000000000000004</v>
      </c>
    </row>
    <row r="23" spans="2:14" s="96" customFormat="1" ht="324.95" customHeight="1" thickBot="1" x14ac:dyDescent="1.3">
      <c r="B23" s="67">
        <v>17</v>
      </c>
      <c r="C23" s="488" t="s">
        <v>486</v>
      </c>
      <c r="D23" s="489"/>
      <c r="E23" s="489"/>
      <c r="F23" s="490"/>
      <c r="G23" s="124" t="s">
        <v>76</v>
      </c>
      <c r="H23" s="102">
        <v>1.22</v>
      </c>
      <c r="I23" s="101">
        <v>2</v>
      </c>
      <c r="J23" s="100">
        <v>3758</v>
      </c>
      <c r="K23" s="100">
        <v>3750</v>
      </c>
      <c r="L23" s="46">
        <v>0</v>
      </c>
      <c r="M23" s="40">
        <f t="shared" si="0"/>
        <v>4.58</v>
      </c>
      <c r="N23" s="88">
        <f t="shared" si="1"/>
        <v>9.1999999999999993</v>
      </c>
    </row>
    <row r="24" spans="2:14" s="96" customFormat="1" ht="324.95" customHeight="1" thickBot="1" x14ac:dyDescent="1.3">
      <c r="B24" s="42">
        <v>18</v>
      </c>
      <c r="C24" s="488" t="s">
        <v>485</v>
      </c>
      <c r="D24" s="489"/>
      <c r="E24" s="489"/>
      <c r="F24" s="490"/>
      <c r="G24" s="124" t="s">
        <v>27</v>
      </c>
      <c r="H24" s="102">
        <v>1.8280000000000001</v>
      </c>
      <c r="I24" s="106">
        <v>0</v>
      </c>
      <c r="J24" s="100">
        <v>5471</v>
      </c>
      <c r="K24" s="100">
        <v>5471</v>
      </c>
      <c r="L24" s="46">
        <v>0</v>
      </c>
      <c r="M24" s="40">
        <f t="shared" si="0"/>
        <v>10.01</v>
      </c>
      <c r="N24" s="88">
        <f t="shared" si="1"/>
        <v>0</v>
      </c>
    </row>
    <row r="25" spans="2:14" s="36" customFormat="1" ht="324.95" customHeight="1" thickBot="1" x14ac:dyDescent="1.1000000000000001">
      <c r="B25" s="67">
        <v>19</v>
      </c>
      <c r="C25" s="564" t="s">
        <v>484</v>
      </c>
      <c r="D25" s="561" t="s">
        <v>127</v>
      </c>
      <c r="E25" s="561"/>
      <c r="F25" s="561"/>
      <c r="G25" s="125" t="s">
        <v>27</v>
      </c>
      <c r="H25" s="125">
        <v>1.8280000000000001</v>
      </c>
      <c r="I25" s="38">
        <v>0</v>
      </c>
      <c r="J25" s="122">
        <v>6000</v>
      </c>
      <c r="K25" s="122">
        <v>6000</v>
      </c>
      <c r="L25" s="46">
        <v>0</v>
      </c>
      <c r="M25" s="40">
        <f t="shared" si="0"/>
        <v>10.97</v>
      </c>
      <c r="N25" s="88">
        <f t="shared" si="1"/>
        <v>0</v>
      </c>
    </row>
    <row r="26" spans="2:14" s="36" customFormat="1" ht="324.95" customHeight="1" thickBot="1" x14ac:dyDescent="1.1000000000000001">
      <c r="B26" s="42">
        <v>20</v>
      </c>
      <c r="C26" s="564"/>
      <c r="D26" s="561" t="s">
        <v>297</v>
      </c>
      <c r="E26" s="561"/>
      <c r="F26" s="561"/>
      <c r="G26" s="125" t="s">
        <v>29</v>
      </c>
      <c r="H26" s="125">
        <v>1.284</v>
      </c>
      <c r="I26" s="125">
        <v>0</v>
      </c>
      <c r="J26" s="122">
        <v>1510</v>
      </c>
      <c r="K26" s="122">
        <v>1510</v>
      </c>
      <c r="L26" s="46">
        <v>0</v>
      </c>
      <c r="M26" s="40">
        <f t="shared" si="0"/>
        <v>1.94</v>
      </c>
      <c r="N26" s="88">
        <f t="shared" si="1"/>
        <v>0</v>
      </c>
    </row>
    <row r="27" spans="2:14" s="36" customFormat="1" ht="324.95" customHeight="1" thickBot="1" x14ac:dyDescent="1.1000000000000001">
      <c r="B27" s="67">
        <v>21</v>
      </c>
      <c r="C27" s="564"/>
      <c r="D27" s="561" t="s">
        <v>478</v>
      </c>
      <c r="E27" s="561"/>
      <c r="F27" s="561"/>
      <c r="G27" s="125" t="s">
        <v>35</v>
      </c>
      <c r="H27" s="125">
        <v>0.94399999999999995</v>
      </c>
      <c r="I27" s="125">
        <v>2</v>
      </c>
      <c r="J27" s="122">
        <v>2402</v>
      </c>
      <c r="K27" s="122">
        <v>2251</v>
      </c>
      <c r="L27" s="46">
        <v>0</v>
      </c>
      <c r="M27" s="40">
        <f t="shared" si="0"/>
        <v>2.13</v>
      </c>
      <c r="N27" s="88">
        <f t="shared" si="1"/>
        <v>4.3</v>
      </c>
    </row>
    <row r="28" spans="2:14" s="36" customFormat="1" ht="324.95" customHeight="1" thickBot="1" x14ac:dyDescent="1.1000000000000001">
      <c r="B28" s="42">
        <v>22</v>
      </c>
      <c r="C28" s="564"/>
      <c r="D28" s="561" t="s">
        <v>476</v>
      </c>
      <c r="E28" s="561"/>
      <c r="F28" s="561"/>
      <c r="G28" s="125" t="s">
        <v>241</v>
      </c>
      <c r="H28" s="45">
        <v>0.72399999999999998</v>
      </c>
      <c r="I28" s="125">
        <v>2</v>
      </c>
      <c r="J28" s="122">
        <v>1510</v>
      </c>
      <c r="K28" s="122">
        <v>1510</v>
      </c>
      <c r="L28" s="46">
        <v>0</v>
      </c>
      <c r="M28" s="40">
        <f t="shared" si="0"/>
        <v>1.1000000000000001</v>
      </c>
      <c r="N28" s="88">
        <f t="shared" si="1"/>
        <v>2.2000000000000002</v>
      </c>
    </row>
    <row r="29" spans="2:14" s="36" customFormat="1" ht="324.95" customHeight="1" thickBot="1" x14ac:dyDescent="1.1000000000000001">
      <c r="B29" s="67">
        <v>23</v>
      </c>
      <c r="C29" s="564" t="s">
        <v>483</v>
      </c>
      <c r="D29" s="561" t="s">
        <v>127</v>
      </c>
      <c r="E29" s="561"/>
      <c r="F29" s="561"/>
      <c r="G29" s="125" t="s">
        <v>27</v>
      </c>
      <c r="H29" s="125">
        <v>1.8280000000000001</v>
      </c>
      <c r="I29" s="38">
        <v>0</v>
      </c>
      <c r="J29" s="122">
        <v>6000</v>
      </c>
      <c r="K29" s="122">
        <v>6000</v>
      </c>
      <c r="L29" s="46">
        <v>0</v>
      </c>
      <c r="M29" s="40">
        <f t="shared" si="0"/>
        <v>10.97</v>
      </c>
      <c r="N29" s="88">
        <f t="shared" si="1"/>
        <v>0</v>
      </c>
    </row>
    <row r="30" spans="2:14" s="36" customFormat="1" ht="324.95" customHeight="1" thickBot="1" x14ac:dyDescent="1.1000000000000001">
      <c r="B30" s="42">
        <v>24</v>
      </c>
      <c r="C30" s="564"/>
      <c r="D30" s="561" t="s">
        <v>297</v>
      </c>
      <c r="E30" s="561"/>
      <c r="F30" s="561"/>
      <c r="G30" s="125" t="s">
        <v>29</v>
      </c>
      <c r="H30" s="125">
        <v>1.284</v>
      </c>
      <c r="I30" s="125">
        <v>0</v>
      </c>
      <c r="J30" s="122">
        <v>1510</v>
      </c>
      <c r="K30" s="122">
        <v>1510</v>
      </c>
      <c r="L30" s="46">
        <v>0</v>
      </c>
      <c r="M30" s="40">
        <f t="shared" si="0"/>
        <v>1.94</v>
      </c>
      <c r="N30" s="88">
        <f t="shared" si="1"/>
        <v>0</v>
      </c>
    </row>
    <row r="31" spans="2:14" s="36" customFormat="1" ht="324.95" customHeight="1" thickBot="1" x14ac:dyDescent="1.1000000000000001">
      <c r="B31" s="67">
        <v>25</v>
      </c>
      <c r="C31" s="564"/>
      <c r="D31" s="561" t="s">
        <v>478</v>
      </c>
      <c r="E31" s="561"/>
      <c r="F31" s="561"/>
      <c r="G31" s="125" t="s">
        <v>35</v>
      </c>
      <c r="H31" s="125">
        <v>0.94399999999999995</v>
      </c>
      <c r="I31" s="125">
        <v>2</v>
      </c>
      <c r="J31" s="122">
        <v>2402</v>
      </c>
      <c r="K31" s="122">
        <v>2251</v>
      </c>
      <c r="L31" s="46">
        <v>0</v>
      </c>
      <c r="M31" s="40">
        <f t="shared" si="0"/>
        <v>2.13</v>
      </c>
      <c r="N31" s="88">
        <f t="shared" si="1"/>
        <v>4.3</v>
      </c>
    </row>
    <row r="32" spans="2:14" s="36" customFormat="1" ht="324.95" customHeight="1" thickBot="1" x14ac:dyDescent="1.1000000000000001">
      <c r="B32" s="42">
        <v>26</v>
      </c>
      <c r="C32" s="564"/>
      <c r="D32" s="561" t="s">
        <v>476</v>
      </c>
      <c r="E32" s="561"/>
      <c r="F32" s="561"/>
      <c r="G32" s="125" t="s">
        <v>241</v>
      </c>
      <c r="H32" s="45">
        <v>0.72399999999999998</v>
      </c>
      <c r="I32" s="125">
        <v>2</v>
      </c>
      <c r="J32" s="122">
        <v>1510</v>
      </c>
      <c r="K32" s="122">
        <v>1510</v>
      </c>
      <c r="L32" s="46">
        <v>0</v>
      </c>
      <c r="M32" s="40">
        <f t="shared" si="0"/>
        <v>1.1000000000000001</v>
      </c>
      <c r="N32" s="88">
        <f t="shared" si="1"/>
        <v>2.2000000000000002</v>
      </c>
    </row>
    <row r="33" spans="2:14" s="36" customFormat="1" ht="324.95" customHeight="1" thickBot="1" x14ac:dyDescent="1.1000000000000001">
      <c r="B33" s="67">
        <v>27</v>
      </c>
      <c r="C33" s="555" t="s">
        <v>482</v>
      </c>
      <c r="D33" s="492" t="s">
        <v>191</v>
      </c>
      <c r="E33" s="493"/>
      <c r="F33" s="493"/>
      <c r="G33" s="125" t="s">
        <v>100</v>
      </c>
      <c r="H33" s="45">
        <v>2.19</v>
      </c>
      <c r="I33" s="69">
        <v>0</v>
      </c>
      <c r="J33" s="70">
        <v>6000</v>
      </c>
      <c r="K33" s="70">
        <v>4965</v>
      </c>
      <c r="L33" s="46">
        <v>0</v>
      </c>
      <c r="M33" s="40">
        <f t="shared" si="0"/>
        <v>10.879999999999999</v>
      </c>
      <c r="N33" s="88">
        <f t="shared" si="1"/>
        <v>0</v>
      </c>
    </row>
    <row r="34" spans="2:14" s="36" customFormat="1" ht="324.95" customHeight="1" thickBot="1" x14ac:dyDescent="1.1000000000000001">
      <c r="B34" s="42">
        <v>28</v>
      </c>
      <c r="C34" s="556"/>
      <c r="D34" s="492" t="s">
        <v>434</v>
      </c>
      <c r="E34" s="493"/>
      <c r="F34" s="493"/>
      <c r="G34" s="125" t="s">
        <v>100</v>
      </c>
      <c r="H34" s="45">
        <v>2.19</v>
      </c>
      <c r="I34" s="72">
        <v>0</v>
      </c>
      <c r="J34" s="70">
        <v>1812</v>
      </c>
      <c r="K34" s="70">
        <v>1573</v>
      </c>
      <c r="L34" s="46">
        <v>0</v>
      </c>
      <c r="M34" s="40">
        <f t="shared" si="0"/>
        <v>3.4499999999999997</v>
      </c>
      <c r="N34" s="88">
        <f t="shared" si="1"/>
        <v>0</v>
      </c>
    </row>
    <row r="35" spans="2:14" s="36" customFormat="1" ht="324.95" customHeight="1" thickBot="1" x14ac:dyDescent="1.1000000000000001">
      <c r="B35" s="67">
        <v>29</v>
      </c>
      <c r="C35" s="556"/>
      <c r="D35" s="492" t="s">
        <v>433</v>
      </c>
      <c r="E35" s="493"/>
      <c r="F35" s="493"/>
      <c r="G35" s="125" t="s">
        <v>29</v>
      </c>
      <c r="H35" s="45">
        <v>1.284</v>
      </c>
      <c r="I35" s="72">
        <v>0</v>
      </c>
      <c r="J35" s="70">
        <v>1814</v>
      </c>
      <c r="K35" s="70">
        <v>1814</v>
      </c>
      <c r="L35" s="46">
        <v>0</v>
      </c>
      <c r="M35" s="40">
        <f t="shared" si="0"/>
        <v>2.3299999999999996</v>
      </c>
      <c r="N35" s="88">
        <f t="shared" si="1"/>
        <v>0</v>
      </c>
    </row>
    <row r="36" spans="2:14" s="36" customFormat="1" ht="324.95" customHeight="1" thickBot="1" x14ac:dyDescent="1.1000000000000001">
      <c r="B36" s="42">
        <v>30</v>
      </c>
      <c r="C36" s="556"/>
      <c r="D36" s="492" t="s">
        <v>481</v>
      </c>
      <c r="E36" s="493"/>
      <c r="F36" s="493"/>
      <c r="G36" s="125" t="s">
        <v>100</v>
      </c>
      <c r="H36" s="45">
        <v>2.19</v>
      </c>
      <c r="I36" s="72">
        <v>0</v>
      </c>
      <c r="J36" s="70">
        <v>1819</v>
      </c>
      <c r="K36" s="70">
        <v>1573</v>
      </c>
      <c r="L36" s="46">
        <v>0</v>
      </c>
      <c r="M36" s="40">
        <f t="shared" si="0"/>
        <v>3.4499999999999997</v>
      </c>
      <c r="N36" s="88">
        <f t="shared" si="1"/>
        <v>0</v>
      </c>
    </row>
    <row r="37" spans="2:14" s="36" customFormat="1" ht="324.95" customHeight="1" thickBot="1" x14ac:dyDescent="1.1000000000000001">
      <c r="B37" s="67">
        <v>31</v>
      </c>
      <c r="C37" s="556"/>
      <c r="D37" s="492" t="s">
        <v>480</v>
      </c>
      <c r="E37" s="493"/>
      <c r="F37" s="493"/>
      <c r="G37" s="125" t="s">
        <v>97</v>
      </c>
      <c r="H37" s="45">
        <v>0.93400000000000005</v>
      </c>
      <c r="I37" s="72">
        <v>2</v>
      </c>
      <c r="J37" s="70">
        <v>2134</v>
      </c>
      <c r="K37" s="70">
        <v>2057</v>
      </c>
      <c r="L37" s="46">
        <v>0</v>
      </c>
      <c r="M37" s="40">
        <f t="shared" si="0"/>
        <v>1.93</v>
      </c>
      <c r="N37" s="88">
        <f t="shared" si="1"/>
        <v>3.9</v>
      </c>
    </row>
    <row r="38" spans="2:14" s="96" customFormat="1" ht="324.95" customHeight="1" thickBot="1" x14ac:dyDescent="1.3">
      <c r="B38" s="42">
        <v>32</v>
      </c>
      <c r="C38" s="488" t="s">
        <v>279</v>
      </c>
      <c r="D38" s="489"/>
      <c r="E38" s="489"/>
      <c r="F38" s="490"/>
      <c r="G38" s="124" t="s">
        <v>35</v>
      </c>
      <c r="H38" s="102">
        <v>0.94399999999999995</v>
      </c>
      <c r="I38" s="101">
        <v>5</v>
      </c>
      <c r="J38" s="100">
        <v>2402</v>
      </c>
      <c r="K38" s="100">
        <v>2251</v>
      </c>
      <c r="L38" s="46">
        <v>0</v>
      </c>
      <c r="M38" s="40">
        <f t="shared" si="0"/>
        <v>2.13</v>
      </c>
      <c r="N38" s="88">
        <f t="shared" si="1"/>
        <v>10.7</v>
      </c>
    </row>
    <row r="39" spans="2:14" s="96" customFormat="1" ht="324.95" customHeight="1" thickBot="1" x14ac:dyDescent="1.3">
      <c r="B39" s="67">
        <v>33</v>
      </c>
      <c r="C39" s="488" t="s">
        <v>478</v>
      </c>
      <c r="D39" s="489"/>
      <c r="E39" s="489"/>
      <c r="F39" s="490"/>
      <c r="G39" s="124" t="s">
        <v>35</v>
      </c>
      <c r="H39" s="102">
        <v>0.94399999999999995</v>
      </c>
      <c r="I39" s="101">
        <v>3</v>
      </c>
      <c r="J39" s="100">
        <v>2402</v>
      </c>
      <c r="K39" s="100">
        <v>2251</v>
      </c>
      <c r="L39" s="46">
        <v>0</v>
      </c>
      <c r="M39" s="40">
        <f t="shared" ref="M39:M70" si="2">ROUNDUP(H39*K39/1000,2)</f>
        <v>2.13</v>
      </c>
      <c r="N39" s="88">
        <f t="shared" ref="N39:N70" si="3">ROUND(M39*I39-I39*L39,1)</f>
        <v>6.4</v>
      </c>
    </row>
    <row r="40" spans="2:14" s="96" customFormat="1" ht="324.95" customHeight="1" thickBot="1" x14ac:dyDescent="1.3">
      <c r="B40" s="42">
        <v>34</v>
      </c>
      <c r="C40" s="488" t="s">
        <v>250</v>
      </c>
      <c r="D40" s="489"/>
      <c r="E40" s="489"/>
      <c r="F40" s="490"/>
      <c r="G40" s="124" t="s">
        <v>35</v>
      </c>
      <c r="H40" s="102">
        <v>0.94399999999999995</v>
      </c>
      <c r="I40" s="101">
        <v>5</v>
      </c>
      <c r="J40" s="100">
        <v>2402</v>
      </c>
      <c r="K40" s="100">
        <v>2251</v>
      </c>
      <c r="L40" s="46">
        <v>0</v>
      </c>
      <c r="M40" s="40">
        <f t="shared" si="2"/>
        <v>2.13</v>
      </c>
      <c r="N40" s="88">
        <f t="shared" si="3"/>
        <v>10.7</v>
      </c>
    </row>
    <row r="41" spans="2:14" s="96" customFormat="1" ht="324.95" customHeight="1" thickBot="1" x14ac:dyDescent="1.3">
      <c r="B41" s="67">
        <v>35</v>
      </c>
      <c r="C41" s="488" t="s">
        <v>475</v>
      </c>
      <c r="D41" s="489"/>
      <c r="E41" s="489"/>
      <c r="F41" s="490"/>
      <c r="G41" s="124" t="s">
        <v>76</v>
      </c>
      <c r="H41" s="102">
        <v>1.22</v>
      </c>
      <c r="I41" s="106">
        <v>1</v>
      </c>
      <c r="J41" s="100">
        <v>7829</v>
      </c>
      <c r="K41" s="100">
        <v>7820</v>
      </c>
      <c r="L41" s="46">
        <v>0</v>
      </c>
      <c r="M41" s="40">
        <f t="shared" si="2"/>
        <v>9.5499999999999989</v>
      </c>
      <c r="N41" s="88">
        <f t="shared" si="3"/>
        <v>9.6</v>
      </c>
    </row>
    <row r="42" spans="2:14" s="36" customFormat="1" ht="324.95" customHeight="1" thickBot="1" x14ac:dyDescent="1.1000000000000001">
      <c r="B42" s="42">
        <v>36</v>
      </c>
      <c r="C42" s="564" t="s">
        <v>479</v>
      </c>
      <c r="D42" s="561" t="s">
        <v>127</v>
      </c>
      <c r="E42" s="561"/>
      <c r="F42" s="561"/>
      <c r="G42" s="125" t="s">
        <v>27</v>
      </c>
      <c r="H42" s="125">
        <v>1.8280000000000001</v>
      </c>
      <c r="I42" s="38">
        <v>0</v>
      </c>
      <c r="J42" s="122">
        <v>4554</v>
      </c>
      <c r="K42" s="122">
        <v>4554</v>
      </c>
      <c r="L42" s="46">
        <v>0</v>
      </c>
      <c r="M42" s="40">
        <f t="shared" si="2"/>
        <v>8.33</v>
      </c>
      <c r="N42" s="88">
        <f t="shared" si="3"/>
        <v>0</v>
      </c>
    </row>
    <row r="43" spans="2:14" s="36" customFormat="1" ht="324.95" customHeight="1" thickBot="1" x14ac:dyDescent="1.1000000000000001">
      <c r="B43" s="67">
        <v>37</v>
      </c>
      <c r="C43" s="564"/>
      <c r="D43" s="561" t="s">
        <v>478</v>
      </c>
      <c r="E43" s="561"/>
      <c r="F43" s="561"/>
      <c r="G43" s="125" t="s">
        <v>35</v>
      </c>
      <c r="H43" s="125">
        <v>0.94399999999999995</v>
      </c>
      <c r="I43" s="125">
        <v>1</v>
      </c>
      <c r="J43" s="122">
        <v>2402</v>
      </c>
      <c r="K43" s="122">
        <v>2251</v>
      </c>
      <c r="L43" s="46">
        <v>0</v>
      </c>
      <c r="M43" s="40">
        <f t="shared" si="2"/>
        <v>2.13</v>
      </c>
      <c r="N43" s="88">
        <f t="shared" si="3"/>
        <v>2.1</v>
      </c>
    </row>
    <row r="44" spans="2:14" s="36" customFormat="1" ht="324.95" customHeight="1" thickBot="1" x14ac:dyDescent="1.1000000000000001">
      <c r="B44" s="42">
        <v>38</v>
      </c>
      <c r="C44" s="564"/>
      <c r="D44" s="561" t="s">
        <v>476</v>
      </c>
      <c r="E44" s="561"/>
      <c r="F44" s="561"/>
      <c r="G44" s="125" t="s">
        <v>35</v>
      </c>
      <c r="H44" s="125">
        <v>0.94399999999999995</v>
      </c>
      <c r="I44" s="125">
        <v>2</v>
      </c>
      <c r="J44" s="122">
        <v>1510</v>
      </c>
      <c r="K44" s="122">
        <v>1510</v>
      </c>
      <c r="L44" s="46">
        <v>0</v>
      </c>
      <c r="M44" s="40">
        <f t="shared" si="2"/>
        <v>1.43</v>
      </c>
      <c r="N44" s="88">
        <f t="shared" si="3"/>
        <v>2.9</v>
      </c>
    </row>
    <row r="45" spans="2:14" s="36" customFormat="1" ht="324.95" customHeight="1" thickBot="1" x14ac:dyDescent="1.1000000000000001">
      <c r="B45" s="67">
        <v>39</v>
      </c>
      <c r="C45" s="564"/>
      <c r="D45" s="561" t="s">
        <v>298</v>
      </c>
      <c r="E45" s="561"/>
      <c r="F45" s="561"/>
      <c r="G45" s="125" t="s">
        <v>29</v>
      </c>
      <c r="H45" s="45">
        <v>1.284</v>
      </c>
      <c r="I45" s="125">
        <v>0</v>
      </c>
      <c r="J45" s="122">
        <v>1845</v>
      </c>
      <c r="K45" s="122">
        <v>1735</v>
      </c>
      <c r="L45" s="46">
        <v>0</v>
      </c>
      <c r="M45" s="40">
        <f t="shared" si="2"/>
        <v>2.23</v>
      </c>
      <c r="N45" s="88">
        <f t="shared" si="3"/>
        <v>0</v>
      </c>
    </row>
    <row r="46" spans="2:14" s="36" customFormat="1" ht="324.95" customHeight="1" thickBot="1" x14ac:dyDescent="1.1000000000000001">
      <c r="B46" s="42">
        <v>40</v>
      </c>
      <c r="C46" s="564" t="s">
        <v>477</v>
      </c>
      <c r="D46" s="561" t="s">
        <v>127</v>
      </c>
      <c r="E46" s="561"/>
      <c r="F46" s="561"/>
      <c r="G46" s="125" t="s">
        <v>27</v>
      </c>
      <c r="H46" s="125">
        <v>1.8280000000000001</v>
      </c>
      <c r="I46" s="38">
        <v>0</v>
      </c>
      <c r="J46" s="122">
        <v>5361</v>
      </c>
      <c r="K46" s="122">
        <v>5361</v>
      </c>
      <c r="L46" s="46">
        <v>0</v>
      </c>
      <c r="M46" s="40">
        <f t="shared" si="2"/>
        <v>9.7999999999999989</v>
      </c>
      <c r="N46" s="88">
        <f t="shared" si="3"/>
        <v>0</v>
      </c>
    </row>
    <row r="47" spans="2:14" s="36" customFormat="1" ht="324.95" customHeight="1" thickBot="1" x14ac:dyDescent="1.1000000000000001">
      <c r="B47" s="67">
        <v>41</v>
      </c>
      <c r="C47" s="564"/>
      <c r="D47" s="561" t="s">
        <v>295</v>
      </c>
      <c r="E47" s="561"/>
      <c r="F47" s="561"/>
      <c r="G47" s="125" t="s">
        <v>29</v>
      </c>
      <c r="H47" s="125">
        <v>1.284</v>
      </c>
      <c r="I47" s="125">
        <v>0</v>
      </c>
      <c r="J47" s="122">
        <v>2435</v>
      </c>
      <c r="K47" s="122">
        <v>2200</v>
      </c>
      <c r="L47" s="46">
        <v>0</v>
      </c>
      <c r="M47" s="40">
        <f t="shared" si="2"/>
        <v>2.8299999999999996</v>
      </c>
      <c r="N47" s="88">
        <f t="shared" si="3"/>
        <v>0</v>
      </c>
    </row>
    <row r="48" spans="2:14" s="36" customFormat="1" ht="324.95" customHeight="1" thickBot="1" x14ac:dyDescent="1.1000000000000001">
      <c r="B48" s="42">
        <v>42</v>
      </c>
      <c r="C48" s="564"/>
      <c r="D48" s="561" t="s">
        <v>296</v>
      </c>
      <c r="E48" s="561"/>
      <c r="F48" s="561"/>
      <c r="G48" s="125" t="s">
        <v>29</v>
      </c>
      <c r="H48" s="125">
        <v>1.284</v>
      </c>
      <c r="I48" s="125">
        <v>0</v>
      </c>
      <c r="J48" s="122">
        <v>2383</v>
      </c>
      <c r="K48" s="122">
        <v>2228</v>
      </c>
      <c r="L48" s="46">
        <v>0</v>
      </c>
      <c r="M48" s="40">
        <f t="shared" si="2"/>
        <v>2.8699999999999997</v>
      </c>
      <c r="N48" s="88">
        <f t="shared" si="3"/>
        <v>0</v>
      </c>
    </row>
    <row r="49" spans="1:14" s="36" customFormat="1" ht="324.95" customHeight="1" thickBot="1" x14ac:dyDescent="1.1000000000000001">
      <c r="B49" s="67">
        <v>43</v>
      </c>
      <c r="C49" s="564"/>
      <c r="D49" s="561" t="s">
        <v>297</v>
      </c>
      <c r="E49" s="561"/>
      <c r="F49" s="561"/>
      <c r="G49" s="125" t="s">
        <v>29</v>
      </c>
      <c r="H49" s="45">
        <v>1.284</v>
      </c>
      <c r="I49" s="125">
        <v>0</v>
      </c>
      <c r="J49" s="122">
        <v>1510</v>
      </c>
      <c r="K49" s="122">
        <v>1510</v>
      </c>
      <c r="L49" s="46">
        <v>0</v>
      </c>
      <c r="M49" s="40">
        <f t="shared" si="2"/>
        <v>1.94</v>
      </c>
      <c r="N49" s="88">
        <f t="shared" si="3"/>
        <v>0</v>
      </c>
    </row>
    <row r="50" spans="1:14" s="36" customFormat="1" ht="324.95" customHeight="1" thickBot="1" x14ac:dyDescent="1.1000000000000001">
      <c r="B50" s="42">
        <v>44</v>
      </c>
      <c r="C50" s="564"/>
      <c r="D50" s="561" t="s">
        <v>476</v>
      </c>
      <c r="E50" s="561"/>
      <c r="F50" s="561"/>
      <c r="G50" s="125" t="s">
        <v>35</v>
      </c>
      <c r="H50" s="125">
        <v>0.94399999999999995</v>
      </c>
      <c r="I50" s="125">
        <v>1</v>
      </c>
      <c r="J50" s="122">
        <v>1510</v>
      </c>
      <c r="K50" s="122">
        <v>1510</v>
      </c>
      <c r="L50" s="46">
        <v>0</v>
      </c>
      <c r="M50" s="40">
        <f t="shared" si="2"/>
        <v>1.43</v>
      </c>
      <c r="N50" s="88">
        <f t="shared" si="3"/>
        <v>1.4</v>
      </c>
    </row>
    <row r="51" spans="1:14" s="36" customFormat="1" ht="324.95" customHeight="1" thickBot="1" x14ac:dyDescent="1.1000000000000001">
      <c r="B51" s="67">
        <v>45</v>
      </c>
      <c r="C51" s="564"/>
      <c r="D51" s="561" t="s">
        <v>298</v>
      </c>
      <c r="E51" s="561"/>
      <c r="F51" s="561"/>
      <c r="G51" s="125" t="s">
        <v>29</v>
      </c>
      <c r="H51" s="45">
        <v>1.284</v>
      </c>
      <c r="I51" s="125">
        <v>0</v>
      </c>
      <c r="J51" s="122">
        <v>1845</v>
      </c>
      <c r="K51" s="122">
        <v>1734</v>
      </c>
      <c r="L51" s="46">
        <v>0</v>
      </c>
      <c r="M51" s="40">
        <f t="shared" si="2"/>
        <v>2.23</v>
      </c>
      <c r="N51" s="88">
        <f t="shared" si="3"/>
        <v>0</v>
      </c>
    </row>
    <row r="52" spans="1:14" s="96" customFormat="1" ht="324.95" customHeight="1" thickBot="1" x14ac:dyDescent="1.3">
      <c r="B52" s="42">
        <v>46</v>
      </c>
      <c r="C52" s="488" t="s">
        <v>475</v>
      </c>
      <c r="D52" s="489"/>
      <c r="E52" s="489"/>
      <c r="F52" s="490"/>
      <c r="G52" s="124" t="s">
        <v>76</v>
      </c>
      <c r="H52" s="102">
        <v>1.22</v>
      </c>
      <c r="I52" s="101">
        <v>2</v>
      </c>
      <c r="J52" s="100">
        <v>7820</v>
      </c>
      <c r="K52" s="100">
        <v>7829</v>
      </c>
      <c r="L52" s="46">
        <v>0</v>
      </c>
      <c r="M52" s="40">
        <f t="shared" si="2"/>
        <v>9.56</v>
      </c>
      <c r="N52" s="88">
        <f t="shared" si="3"/>
        <v>19.100000000000001</v>
      </c>
    </row>
    <row r="53" spans="1:14" s="96" customFormat="1" ht="324.95" customHeight="1" thickBot="1" x14ac:dyDescent="1.3">
      <c r="B53" s="67">
        <v>47</v>
      </c>
      <c r="C53" s="488" t="s">
        <v>474</v>
      </c>
      <c r="D53" s="489"/>
      <c r="E53" s="489"/>
      <c r="F53" s="490"/>
      <c r="G53" s="124" t="s">
        <v>76</v>
      </c>
      <c r="H53" s="102">
        <v>1.22</v>
      </c>
      <c r="I53" s="101">
        <v>2</v>
      </c>
      <c r="J53" s="100">
        <v>7820</v>
      </c>
      <c r="K53" s="100">
        <v>7829</v>
      </c>
      <c r="L53" s="46">
        <v>0</v>
      </c>
      <c r="M53" s="40">
        <f t="shared" si="2"/>
        <v>9.56</v>
      </c>
      <c r="N53" s="88">
        <f t="shared" si="3"/>
        <v>19.100000000000001</v>
      </c>
    </row>
    <row r="54" spans="1:14" s="96" customFormat="1" ht="324.95" customHeight="1" thickBot="1" x14ac:dyDescent="1.3">
      <c r="B54" s="42">
        <v>48</v>
      </c>
      <c r="C54" s="488" t="s">
        <v>473</v>
      </c>
      <c r="D54" s="489"/>
      <c r="E54" s="489"/>
      <c r="F54" s="490"/>
      <c r="G54" s="124" t="s">
        <v>76</v>
      </c>
      <c r="H54" s="102">
        <v>1.22</v>
      </c>
      <c r="I54" s="101">
        <v>2</v>
      </c>
      <c r="J54" s="100">
        <v>7570</v>
      </c>
      <c r="K54" s="100">
        <v>7579</v>
      </c>
      <c r="L54" s="46">
        <v>0</v>
      </c>
      <c r="M54" s="40">
        <f t="shared" si="2"/>
        <v>9.25</v>
      </c>
      <c r="N54" s="88">
        <f t="shared" si="3"/>
        <v>18.5</v>
      </c>
    </row>
    <row r="55" spans="1:14" s="96" customFormat="1" ht="324.95" customHeight="1" thickBot="1" x14ac:dyDescent="1.3">
      <c r="B55" s="67">
        <v>49</v>
      </c>
      <c r="C55" s="488" t="s">
        <v>472</v>
      </c>
      <c r="D55" s="489"/>
      <c r="E55" s="489"/>
      <c r="F55" s="490"/>
      <c r="G55" s="124" t="s">
        <v>76</v>
      </c>
      <c r="H55" s="102">
        <v>1.22</v>
      </c>
      <c r="I55" s="106">
        <v>1</v>
      </c>
      <c r="J55" s="100">
        <v>7570</v>
      </c>
      <c r="K55" s="100">
        <v>7579</v>
      </c>
      <c r="L55" s="46">
        <v>0</v>
      </c>
      <c r="M55" s="40">
        <f t="shared" si="2"/>
        <v>9.25</v>
      </c>
      <c r="N55" s="88">
        <f t="shared" si="3"/>
        <v>9.3000000000000007</v>
      </c>
    </row>
    <row r="56" spans="1:14" s="36" customFormat="1" ht="324.95" customHeight="1" thickBot="1" x14ac:dyDescent="1.1000000000000001">
      <c r="A56" s="36" t="s">
        <v>442</v>
      </c>
      <c r="B56" s="42">
        <v>50</v>
      </c>
      <c r="C56" s="555" t="s">
        <v>471</v>
      </c>
      <c r="D56" s="492" t="s">
        <v>440</v>
      </c>
      <c r="E56" s="493"/>
      <c r="F56" s="493"/>
      <c r="G56" s="125" t="s">
        <v>76</v>
      </c>
      <c r="H56" s="45">
        <v>1.22</v>
      </c>
      <c r="I56" s="69">
        <v>1</v>
      </c>
      <c r="J56" s="70">
        <v>5118</v>
      </c>
      <c r="K56" s="70">
        <v>5118</v>
      </c>
      <c r="L56" s="46">
        <v>0</v>
      </c>
      <c r="M56" s="40">
        <f t="shared" si="2"/>
        <v>6.25</v>
      </c>
      <c r="N56" s="88">
        <f t="shared" si="3"/>
        <v>6.3</v>
      </c>
    </row>
    <row r="57" spans="1:14" s="36" customFormat="1" ht="324.95" customHeight="1" thickBot="1" x14ac:dyDescent="1.1000000000000001">
      <c r="B57" s="67">
        <v>51</v>
      </c>
      <c r="C57" s="556"/>
      <c r="D57" s="492" t="s">
        <v>439</v>
      </c>
      <c r="E57" s="493"/>
      <c r="F57" s="493"/>
      <c r="G57" s="125" t="s">
        <v>76</v>
      </c>
      <c r="H57" s="45">
        <v>1.22</v>
      </c>
      <c r="I57" s="72">
        <v>1</v>
      </c>
      <c r="J57" s="70">
        <v>5118</v>
      </c>
      <c r="K57" s="70">
        <v>5118</v>
      </c>
      <c r="L57" s="46">
        <v>0</v>
      </c>
      <c r="M57" s="40">
        <f t="shared" si="2"/>
        <v>6.25</v>
      </c>
      <c r="N57" s="88">
        <f t="shared" si="3"/>
        <v>6.3</v>
      </c>
    </row>
    <row r="58" spans="1:14" s="36" customFormat="1" ht="324.95" customHeight="1" thickBot="1" x14ac:dyDescent="1.1000000000000001">
      <c r="B58" s="42">
        <v>52</v>
      </c>
      <c r="C58" s="556"/>
      <c r="D58" s="492" t="s">
        <v>470</v>
      </c>
      <c r="E58" s="493"/>
      <c r="F58" s="493"/>
      <c r="G58" s="125" t="s">
        <v>97</v>
      </c>
      <c r="H58" s="45">
        <v>0.93400000000000005</v>
      </c>
      <c r="I58" s="72">
        <v>1</v>
      </c>
      <c r="J58" s="70">
        <v>2171</v>
      </c>
      <c r="K58" s="70">
        <v>2060</v>
      </c>
      <c r="L58" s="46">
        <v>0</v>
      </c>
      <c r="M58" s="40">
        <f t="shared" si="2"/>
        <v>1.93</v>
      </c>
      <c r="N58" s="88">
        <f t="shared" si="3"/>
        <v>1.9</v>
      </c>
    </row>
    <row r="59" spans="1:14" s="36" customFormat="1" ht="324.95" customHeight="1" thickBot="1" x14ac:dyDescent="1.1000000000000001">
      <c r="B59" s="67">
        <v>53</v>
      </c>
      <c r="C59" s="556"/>
      <c r="D59" s="492" t="s">
        <v>469</v>
      </c>
      <c r="E59" s="493"/>
      <c r="F59" s="493"/>
      <c r="G59" s="125" t="s">
        <v>97</v>
      </c>
      <c r="H59" s="45">
        <v>0.93400000000000005</v>
      </c>
      <c r="I59" s="72">
        <v>2</v>
      </c>
      <c r="J59" s="70">
        <v>2330</v>
      </c>
      <c r="K59" s="70">
        <v>2199</v>
      </c>
      <c r="L59" s="46">
        <v>0</v>
      </c>
      <c r="M59" s="40">
        <f t="shared" si="2"/>
        <v>2.0599999999999996</v>
      </c>
      <c r="N59" s="88">
        <f t="shared" si="3"/>
        <v>4.0999999999999996</v>
      </c>
    </row>
    <row r="60" spans="1:14" s="36" customFormat="1" ht="324.95" customHeight="1" thickBot="1" x14ac:dyDescent="1.1000000000000001">
      <c r="B60" s="42">
        <v>54</v>
      </c>
      <c r="C60" s="555" t="s">
        <v>468</v>
      </c>
      <c r="D60" s="492" t="s">
        <v>191</v>
      </c>
      <c r="E60" s="493"/>
      <c r="F60" s="493"/>
      <c r="G60" s="125" t="s">
        <v>100</v>
      </c>
      <c r="H60" s="45">
        <v>2.19</v>
      </c>
      <c r="I60" s="69">
        <v>0</v>
      </c>
      <c r="J60" s="70">
        <v>6000</v>
      </c>
      <c r="K60" s="70">
        <v>6000</v>
      </c>
      <c r="L60" s="46">
        <v>0</v>
      </c>
      <c r="M60" s="40">
        <f t="shared" si="2"/>
        <v>13.14</v>
      </c>
      <c r="N60" s="88">
        <f t="shared" si="3"/>
        <v>0</v>
      </c>
    </row>
    <row r="61" spans="1:14" s="36" customFormat="1" ht="324.95" customHeight="1" thickBot="1" x14ac:dyDescent="1.1000000000000001">
      <c r="B61" s="67">
        <v>55</v>
      </c>
      <c r="C61" s="556"/>
      <c r="D61" s="492" t="s">
        <v>467</v>
      </c>
      <c r="E61" s="493"/>
      <c r="F61" s="493"/>
      <c r="G61" s="125" t="s">
        <v>29</v>
      </c>
      <c r="H61" s="45">
        <v>1.284</v>
      </c>
      <c r="I61" s="72">
        <v>0</v>
      </c>
      <c r="J61" s="70">
        <v>1814</v>
      </c>
      <c r="K61" s="70">
        <v>1814</v>
      </c>
      <c r="L61" s="46">
        <v>0</v>
      </c>
      <c r="M61" s="40">
        <f t="shared" si="2"/>
        <v>2.3299999999999996</v>
      </c>
      <c r="N61" s="88">
        <f t="shared" si="3"/>
        <v>0</v>
      </c>
    </row>
    <row r="62" spans="1:14" s="36" customFormat="1" ht="324.95" customHeight="1" thickBot="1" x14ac:dyDescent="1.1000000000000001">
      <c r="B62" s="42">
        <v>56</v>
      </c>
      <c r="C62" s="556"/>
      <c r="D62" s="492" t="s">
        <v>466</v>
      </c>
      <c r="E62" s="493"/>
      <c r="F62" s="493"/>
      <c r="G62" s="125" t="s">
        <v>97</v>
      </c>
      <c r="H62" s="45">
        <v>0.93400000000000005</v>
      </c>
      <c r="I62" s="72">
        <v>1</v>
      </c>
      <c r="J62" s="70">
        <v>1794</v>
      </c>
      <c r="K62" s="70">
        <v>1794</v>
      </c>
      <c r="L62" s="46">
        <v>0</v>
      </c>
      <c r="M62" s="40">
        <f t="shared" si="2"/>
        <v>1.68</v>
      </c>
      <c r="N62" s="88">
        <f t="shared" si="3"/>
        <v>1.7</v>
      </c>
    </row>
    <row r="63" spans="1:14" s="36" customFormat="1" ht="324.95" customHeight="1" thickBot="1" x14ac:dyDescent="1.1000000000000001">
      <c r="B63" s="67">
        <v>57</v>
      </c>
      <c r="C63" s="556"/>
      <c r="D63" s="492" t="s">
        <v>465</v>
      </c>
      <c r="E63" s="493"/>
      <c r="F63" s="493"/>
      <c r="G63" s="125" t="s">
        <v>97</v>
      </c>
      <c r="H63" s="45">
        <v>0.93400000000000005</v>
      </c>
      <c r="I63" s="72">
        <v>2</v>
      </c>
      <c r="J63" s="70">
        <v>3124</v>
      </c>
      <c r="K63" s="70">
        <v>2987</v>
      </c>
      <c r="L63" s="46">
        <v>0</v>
      </c>
      <c r="M63" s="40">
        <f t="shared" si="2"/>
        <v>2.7899999999999996</v>
      </c>
      <c r="N63" s="88">
        <f t="shared" si="3"/>
        <v>5.6</v>
      </c>
    </row>
    <row r="64" spans="1:14" s="96" customFormat="1" ht="324.95" customHeight="1" thickBot="1" x14ac:dyDescent="1.3">
      <c r="B64" s="42">
        <v>58</v>
      </c>
      <c r="C64" s="488" t="s">
        <v>464</v>
      </c>
      <c r="D64" s="489"/>
      <c r="E64" s="489"/>
      <c r="F64" s="490"/>
      <c r="G64" s="124" t="s">
        <v>76</v>
      </c>
      <c r="H64" s="102">
        <v>1.22</v>
      </c>
      <c r="I64" s="101">
        <v>4</v>
      </c>
      <c r="J64" s="100">
        <v>7829</v>
      </c>
      <c r="K64" s="100">
        <v>7820</v>
      </c>
      <c r="L64" s="46">
        <v>0</v>
      </c>
      <c r="M64" s="40">
        <f t="shared" si="2"/>
        <v>9.5499999999999989</v>
      </c>
      <c r="N64" s="88">
        <f t="shared" si="3"/>
        <v>38.200000000000003</v>
      </c>
    </row>
    <row r="65" spans="1:14" s="96" customFormat="1" ht="324.95" customHeight="1" thickBot="1" x14ac:dyDescent="1.3">
      <c r="B65" s="67">
        <v>59</v>
      </c>
      <c r="C65" s="488" t="s">
        <v>463</v>
      </c>
      <c r="D65" s="489"/>
      <c r="E65" s="489"/>
      <c r="F65" s="490"/>
      <c r="G65" s="124" t="s">
        <v>76</v>
      </c>
      <c r="H65" s="102">
        <v>1.22</v>
      </c>
      <c r="I65" s="101">
        <v>4</v>
      </c>
      <c r="J65" s="100">
        <v>7829</v>
      </c>
      <c r="K65" s="100">
        <v>7820</v>
      </c>
      <c r="L65" s="46">
        <v>0</v>
      </c>
      <c r="M65" s="40">
        <f t="shared" si="2"/>
        <v>9.5499999999999989</v>
      </c>
      <c r="N65" s="88">
        <f t="shared" si="3"/>
        <v>38.200000000000003</v>
      </c>
    </row>
    <row r="66" spans="1:14" s="96" customFormat="1" ht="324.95" customHeight="1" thickBot="1" x14ac:dyDescent="1.3">
      <c r="B66" s="67">
        <v>60</v>
      </c>
      <c r="C66" s="488" t="s">
        <v>462</v>
      </c>
      <c r="D66" s="489"/>
      <c r="E66" s="489"/>
      <c r="F66" s="490"/>
      <c r="G66" s="124" t="s">
        <v>76</v>
      </c>
      <c r="H66" s="102">
        <v>1.22</v>
      </c>
      <c r="I66" s="101">
        <v>3</v>
      </c>
      <c r="J66" s="100">
        <v>3908</v>
      </c>
      <c r="K66" s="100">
        <v>3845</v>
      </c>
      <c r="L66" s="46">
        <v>0</v>
      </c>
      <c r="M66" s="40">
        <f t="shared" si="2"/>
        <v>4.7</v>
      </c>
      <c r="N66" s="88">
        <f t="shared" si="3"/>
        <v>14.1</v>
      </c>
    </row>
    <row r="67" spans="1:14" s="96" customFormat="1" ht="324.95" customHeight="1" thickBot="1" x14ac:dyDescent="1.3">
      <c r="B67" s="42">
        <v>61</v>
      </c>
      <c r="C67" s="488" t="s">
        <v>461</v>
      </c>
      <c r="D67" s="489"/>
      <c r="E67" s="489"/>
      <c r="F67" s="490"/>
      <c r="G67" s="124" t="s">
        <v>76</v>
      </c>
      <c r="H67" s="102">
        <v>1.22</v>
      </c>
      <c r="I67" s="106">
        <v>1</v>
      </c>
      <c r="J67" s="100">
        <v>7219</v>
      </c>
      <c r="K67" s="100">
        <v>7210</v>
      </c>
      <c r="L67" s="46">
        <v>0</v>
      </c>
      <c r="M67" s="40">
        <f t="shared" si="2"/>
        <v>8.7999999999999989</v>
      </c>
      <c r="N67" s="88">
        <f t="shared" si="3"/>
        <v>8.8000000000000007</v>
      </c>
    </row>
    <row r="68" spans="1:14" s="96" customFormat="1" ht="324.95" customHeight="1" thickBot="1" x14ac:dyDescent="1.3">
      <c r="B68" s="42">
        <v>62</v>
      </c>
      <c r="C68" s="488" t="s">
        <v>460</v>
      </c>
      <c r="D68" s="489"/>
      <c r="E68" s="489"/>
      <c r="F68" s="490"/>
      <c r="G68" s="124" t="s">
        <v>76</v>
      </c>
      <c r="H68" s="102">
        <v>1.22</v>
      </c>
      <c r="I68" s="106">
        <v>1</v>
      </c>
      <c r="J68" s="100">
        <v>7619</v>
      </c>
      <c r="K68" s="100">
        <v>7610</v>
      </c>
      <c r="L68" s="46">
        <v>0</v>
      </c>
      <c r="M68" s="40">
        <f t="shared" si="2"/>
        <v>9.2899999999999991</v>
      </c>
      <c r="N68" s="88">
        <f t="shared" si="3"/>
        <v>9.3000000000000007</v>
      </c>
    </row>
    <row r="69" spans="1:14" s="96" customFormat="1" ht="324.95" customHeight="1" thickBot="1" x14ac:dyDescent="1.3">
      <c r="B69" s="67">
        <v>63</v>
      </c>
      <c r="C69" s="488" t="s">
        <v>459</v>
      </c>
      <c r="D69" s="489"/>
      <c r="E69" s="489"/>
      <c r="F69" s="490"/>
      <c r="G69" s="124" t="s">
        <v>76</v>
      </c>
      <c r="H69" s="102">
        <v>1.22</v>
      </c>
      <c r="I69" s="101">
        <v>2</v>
      </c>
      <c r="J69" s="100">
        <v>3908</v>
      </c>
      <c r="K69" s="100">
        <v>3845</v>
      </c>
      <c r="L69" s="46">
        <v>0</v>
      </c>
      <c r="M69" s="40">
        <f t="shared" si="2"/>
        <v>4.7</v>
      </c>
      <c r="N69" s="88">
        <f t="shared" si="3"/>
        <v>9.4</v>
      </c>
    </row>
    <row r="70" spans="1:14" s="96" customFormat="1" ht="324.95" customHeight="1" thickBot="1" x14ac:dyDescent="1.3">
      <c r="B70" s="42">
        <v>64</v>
      </c>
      <c r="C70" s="488" t="s">
        <v>458</v>
      </c>
      <c r="D70" s="489"/>
      <c r="E70" s="489"/>
      <c r="F70" s="490"/>
      <c r="G70" s="124" t="s">
        <v>457</v>
      </c>
      <c r="H70" s="102">
        <v>1.71</v>
      </c>
      <c r="I70" s="101">
        <v>0</v>
      </c>
      <c r="J70" s="100">
        <v>4151</v>
      </c>
      <c r="K70" s="100">
        <v>4151</v>
      </c>
      <c r="L70" s="46">
        <v>0</v>
      </c>
      <c r="M70" s="40">
        <f t="shared" si="2"/>
        <v>7.1</v>
      </c>
      <c r="N70" s="88">
        <f t="shared" si="3"/>
        <v>0</v>
      </c>
    </row>
    <row r="71" spans="1:14" s="96" customFormat="1" ht="324.95" customHeight="1" thickBot="1" x14ac:dyDescent="1.3">
      <c r="B71" s="67">
        <v>65</v>
      </c>
      <c r="C71" s="488" t="s">
        <v>456</v>
      </c>
      <c r="D71" s="489"/>
      <c r="E71" s="489"/>
      <c r="F71" s="490"/>
      <c r="G71" s="124" t="s">
        <v>454</v>
      </c>
      <c r="H71" s="102">
        <v>1.38</v>
      </c>
      <c r="I71" s="101">
        <v>0</v>
      </c>
      <c r="J71" s="100">
        <v>3170</v>
      </c>
      <c r="K71" s="100">
        <v>2954</v>
      </c>
      <c r="L71" s="46">
        <v>0</v>
      </c>
      <c r="M71" s="40">
        <f t="shared" ref="M71:M94" si="4">ROUNDUP(H71*K71/1000,2)</f>
        <v>4.08</v>
      </c>
      <c r="N71" s="88">
        <f t="shared" ref="N71:N94" si="5">ROUND(M71*I71-I71*L71,1)</f>
        <v>0</v>
      </c>
    </row>
    <row r="72" spans="1:14" s="96" customFormat="1" ht="324.95" customHeight="1" thickBot="1" x14ac:dyDescent="1.3">
      <c r="B72" s="67">
        <v>66</v>
      </c>
      <c r="C72" s="488" t="s">
        <v>455</v>
      </c>
      <c r="D72" s="489"/>
      <c r="E72" s="489"/>
      <c r="F72" s="490"/>
      <c r="G72" s="124" t="s">
        <v>454</v>
      </c>
      <c r="H72" s="102">
        <v>1.38</v>
      </c>
      <c r="I72" s="106">
        <v>0</v>
      </c>
      <c r="J72" s="100">
        <v>3137</v>
      </c>
      <c r="K72" s="100">
        <v>2926</v>
      </c>
      <c r="L72" s="46">
        <v>0</v>
      </c>
      <c r="M72" s="40">
        <f t="shared" si="4"/>
        <v>4.04</v>
      </c>
      <c r="N72" s="88">
        <f t="shared" si="5"/>
        <v>0</v>
      </c>
    </row>
    <row r="73" spans="1:14" s="36" customFormat="1" ht="324.95" customHeight="1" thickBot="1" x14ac:dyDescent="1.1000000000000001">
      <c r="B73" s="42">
        <v>67</v>
      </c>
      <c r="C73" s="492" t="s">
        <v>203</v>
      </c>
      <c r="D73" s="493"/>
      <c r="E73" s="493"/>
      <c r="F73" s="494"/>
      <c r="G73" s="125" t="s">
        <v>182</v>
      </c>
      <c r="H73" s="45">
        <v>1.254</v>
      </c>
      <c r="I73" s="72">
        <v>1</v>
      </c>
      <c r="J73" s="70">
        <v>5460</v>
      </c>
      <c r="K73" s="70">
        <v>5460</v>
      </c>
      <c r="L73" s="46">
        <v>0</v>
      </c>
      <c r="M73" s="40">
        <f t="shared" si="4"/>
        <v>6.85</v>
      </c>
      <c r="N73" s="88">
        <f t="shared" si="5"/>
        <v>6.9</v>
      </c>
    </row>
    <row r="74" spans="1:14" s="96" customFormat="1" ht="324.95" customHeight="1" thickBot="1" x14ac:dyDescent="1.3">
      <c r="B74" s="67">
        <v>68</v>
      </c>
      <c r="C74" s="488" t="s">
        <v>453</v>
      </c>
      <c r="D74" s="489"/>
      <c r="E74" s="489"/>
      <c r="F74" s="490"/>
      <c r="G74" s="124" t="s">
        <v>76</v>
      </c>
      <c r="H74" s="102">
        <v>1.22</v>
      </c>
      <c r="I74" s="101">
        <v>3</v>
      </c>
      <c r="J74" s="100">
        <v>7829</v>
      </c>
      <c r="K74" s="100">
        <v>7829</v>
      </c>
      <c r="L74" s="46">
        <v>0</v>
      </c>
      <c r="M74" s="40">
        <f t="shared" si="4"/>
        <v>9.56</v>
      </c>
      <c r="N74" s="88">
        <f t="shared" si="5"/>
        <v>28.7</v>
      </c>
    </row>
    <row r="75" spans="1:14" s="96" customFormat="1" ht="324.95" customHeight="1" thickBot="1" x14ac:dyDescent="1.3">
      <c r="B75" s="67">
        <v>69</v>
      </c>
      <c r="C75" s="488" t="s">
        <v>452</v>
      </c>
      <c r="D75" s="489"/>
      <c r="E75" s="489"/>
      <c r="F75" s="490"/>
      <c r="G75" s="124" t="s">
        <v>76</v>
      </c>
      <c r="H75" s="102">
        <v>1.22</v>
      </c>
      <c r="I75" s="106">
        <v>1</v>
      </c>
      <c r="J75" s="100">
        <v>7619</v>
      </c>
      <c r="K75" s="100">
        <v>7619</v>
      </c>
      <c r="L75" s="46">
        <v>0</v>
      </c>
      <c r="M75" s="40">
        <f t="shared" si="4"/>
        <v>9.2999999999999989</v>
      </c>
      <c r="N75" s="88">
        <f t="shared" si="5"/>
        <v>9.3000000000000007</v>
      </c>
    </row>
    <row r="76" spans="1:14" s="96" customFormat="1" ht="324.95" customHeight="1" thickBot="1" x14ac:dyDescent="1.3">
      <c r="B76" s="42">
        <v>70</v>
      </c>
      <c r="C76" s="488" t="s">
        <v>451</v>
      </c>
      <c r="D76" s="489"/>
      <c r="E76" s="489"/>
      <c r="F76" s="490"/>
      <c r="G76" s="124" t="s">
        <v>76</v>
      </c>
      <c r="H76" s="102">
        <v>1.22</v>
      </c>
      <c r="I76" s="106">
        <v>1</v>
      </c>
      <c r="J76" s="100">
        <v>3989</v>
      </c>
      <c r="K76" s="100">
        <v>3929</v>
      </c>
      <c r="L76" s="46">
        <v>0</v>
      </c>
      <c r="M76" s="40">
        <f t="shared" si="4"/>
        <v>4.8</v>
      </c>
      <c r="N76" s="88">
        <f t="shared" si="5"/>
        <v>4.8</v>
      </c>
    </row>
    <row r="77" spans="1:14" s="36" customFormat="1" ht="324.95" customHeight="1" thickBot="1" x14ac:dyDescent="1.1000000000000001">
      <c r="A77" s="36" t="s">
        <v>442</v>
      </c>
      <c r="B77" s="67">
        <v>71</v>
      </c>
      <c r="C77" s="555" t="s">
        <v>450</v>
      </c>
      <c r="D77" s="492" t="s">
        <v>446</v>
      </c>
      <c r="E77" s="493"/>
      <c r="F77" s="493"/>
      <c r="G77" s="125" t="s">
        <v>76</v>
      </c>
      <c r="H77" s="45">
        <v>1.22</v>
      </c>
      <c r="I77" s="69">
        <v>1</v>
      </c>
      <c r="J77" s="70">
        <v>5486</v>
      </c>
      <c r="K77" s="70">
        <v>5486</v>
      </c>
      <c r="L77" s="46">
        <v>0</v>
      </c>
      <c r="M77" s="40">
        <f t="shared" si="4"/>
        <v>6.7</v>
      </c>
      <c r="N77" s="88">
        <f t="shared" si="5"/>
        <v>6.7</v>
      </c>
    </row>
    <row r="78" spans="1:14" s="36" customFormat="1" ht="324.95" customHeight="1" thickBot="1" x14ac:dyDescent="1.1000000000000001">
      <c r="B78" s="67">
        <v>72</v>
      </c>
      <c r="C78" s="556"/>
      <c r="D78" s="492" t="s">
        <v>445</v>
      </c>
      <c r="E78" s="493"/>
      <c r="F78" s="493"/>
      <c r="G78" s="125" t="s">
        <v>76</v>
      </c>
      <c r="H78" s="45">
        <v>1.22</v>
      </c>
      <c r="I78" s="72">
        <v>1</v>
      </c>
      <c r="J78" s="70">
        <v>5486</v>
      </c>
      <c r="K78" s="70">
        <v>5486</v>
      </c>
      <c r="L78" s="46">
        <v>0</v>
      </c>
      <c r="M78" s="40">
        <f t="shared" si="4"/>
        <v>6.7</v>
      </c>
      <c r="N78" s="88">
        <f t="shared" si="5"/>
        <v>6.7</v>
      </c>
    </row>
    <row r="79" spans="1:14" s="36" customFormat="1" ht="324.95" customHeight="1" thickBot="1" x14ac:dyDescent="1.1000000000000001">
      <c r="B79" s="42">
        <v>73</v>
      </c>
      <c r="C79" s="556"/>
      <c r="D79" s="492" t="s">
        <v>449</v>
      </c>
      <c r="E79" s="493"/>
      <c r="F79" s="493"/>
      <c r="G79" s="125" t="s">
        <v>35</v>
      </c>
      <c r="H79" s="45">
        <v>0.94399999999999995</v>
      </c>
      <c r="I79" s="72">
        <v>1</v>
      </c>
      <c r="J79" s="70">
        <v>1629</v>
      </c>
      <c r="K79" s="70">
        <v>1629</v>
      </c>
      <c r="L79" s="46">
        <v>0</v>
      </c>
      <c r="M79" s="40">
        <f t="shared" si="4"/>
        <v>1.54</v>
      </c>
      <c r="N79" s="88">
        <f t="shared" si="5"/>
        <v>1.5</v>
      </c>
    </row>
    <row r="80" spans="1:14" s="36" customFormat="1" ht="324.95" customHeight="1" thickBot="1" x14ac:dyDescent="1.1000000000000001">
      <c r="B80" s="67">
        <v>74</v>
      </c>
      <c r="C80" s="556"/>
      <c r="D80" s="492" t="s">
        <v>448</v>
      </c>
      <c r="E80" s="493"/>
      <c r="F80" s="493"/>
      <c r="G80" s="125" t="s">
        <v>35</v>
      </c>
      <c r="H80" s="45">
        <v>0.94399999999999995</v>
      </c>
      <c r="I80" s="72">
        <v>2</v>
      </c>
      <c r="J80" s="70">
        <v>2948</v>
      </c>
      <c r="K80" s="70">
        <v>2771</v>
      </c>
      <c r="L80" s="46">
        <v>0</v>
      </c>
      <c r="M80" s="40">
        <f t="shared" si="4"/>
        <v>2.6199999999999997</v>
      </c>
      <c r="N80" s="88">
        <f t="shared" si="5"/>
        <v>5.2</v>
      </c>
    </row>
    <row r="81" spans="1:14" s="36" customFormat="1" ht="324.95" customHeight="1" thickBot="1" x14ac:dyDescent="1.1000000000000001">
      <c r="A81" s="36" t="s">
        <v>442</v>
      </c>
      <c r="B81" s="67">
        <v>75</v>
      </c>
      <c r="C81" s="555" t="s">
        <v>447</v>
      </c>
      <c r="D81" s="492" t="s">
        <v>446</v>
      </c>
      <c r="E81" s="493"/>
      <c r="F81" s="493"/>
      <c r="G81" s="125" t="s">
        <v>76</v>
      </c>
      <c r="H81" s="45">
        <v>1.22</v>
      </c>
      <c r="I81" s="69">
        <v>1</v>
      </c>
      <c r="J81" s="70">
        <v>5486</v>
      </c>
      <c r="K81" s="70">
        <v>5486</v>
      </c>
      <c r="L81" s="46">
        <v>0</v>
      </c>
      <c r="M81" s="40">
        <f t="shared" si="4"/>
        <v>6.7</v>
      </c>
      <c r="N81" s="88">
        <f t="shared" si="5"/>
        <v>6.7</v>
      </c>
    </row>
    <row r="82" spans="1:14" s="36" customFormat="1" ht="324.95" customHeight="1" thickBot="1" x14ac:dyDescent="1.1000000000000001">
      <c r="B82" s="42">
        <v>76</v>
      </c>
      <c r="C82" s="556"/>
      <c r="D82" s="492" t="s">
        <v>445</v>
      </c>
      <c r="E82" s="493"/>
      <c r="F82" s="493"/>
      <c r="G82" s="125" t="s">
        <v>76</v>
      </c>
      <c r="H82" s="45">
        <v>1.22</v>
      </c>
      <c r="I82" s="72">
        <v>1</v>
      </c>
      <c r="J82" s="70">
        <v>5486</v>
      </c>
      <c r="K82" s="70">
        <v>5486</v>
      </c>
      <c r="L82" s="46">
        <v>0</v>
      </c>
      <c r="M82" s="40">
        <f t="shared" si="4"/>
        <v>6.7</v>
      </c>
      <c r="N82" s="88">
        <f t="shared" si="5"/>
        <v>6.7</v>
      </c>
    </row>
    <row r="83" spans="1:14" s="36" customFormat="1" ht="324.95" customHeight="1" thickBot="1" x14ac:dyDescent="1.1000000000000001">
      <c r="B83" s="67">
        <v>77</v>
      </c>
      <c r="C83" s="556"/>
      <c r="D83" s="492" t="s">
        <v>444</v>
      </c>
      <c r="E83" s="493"/>
      <c r="F83" s="493"/>
      <c r="G83" s="125" t="s">
        <v>35</v>
      </c>
      <c r="H83" s="45">
        <v>0.94399999999999995</v>
      </c>
      <c r="I83" s="72">
        <v>1</v>
      </c>
      <c r="J83" s="70">
        <v>1629</v>
      </c>
      <c r="K83" s="70">
        <v>1629</v>
      </c>
      <c r="L83" s="46">
        <v>0</v>
      </c>
      <c r="M83" s="40">
        <f t="shared" si="4"/>
        <v>1.54</v>
      </c>
      <c r="N83" s="88">
        <f t="shared" si="5"/>
        <v>1.5</v>
      </c>
    </row>
    <row r="84" spans="1:14" s="36" customFormat="1" ht="324.95" customHeight="1" thickBot="1" x14ac:dyDescent="1.1000000000000001">
      <c r="B84" s="67">
        <v>78</v>
      </c>
      <c r="C84" s="556"/>
      <c r="D84" s="492" t="s">
        <v>443</v>
      </c>
      <c r="E84" s="493"/>
      <c r="F84" s="493"/>
      <c r="G84" s="125" t="s">
        <v>35</v>
      </c>
      <c r="H84" s="45">
        <v>0.94399999999999995</v>
      </c>
      <c r="I84" s="72">
        <v>2</v>
      </c>
      <c r="J84" s="70">
        <v>2948</v>
      </c>
      <c r="K84" s="70">
        <v>2771</v>
      </c>
      <c r="L84" s="46">
        <v>0</v>
      </c>
      <c r="M84" s="40">
        <f t="shared" si="4"/>
        <v>2.6199999999999997</v>
      </c>
      <c r="N84" s="88">
        <f t="shared" si="5"/>
        <v>5.2</v>
      </c>
    </row>
    <row r="85" spans="1:14" s="36" customFormat="1" ht="324.95" customHeight="1" thickBot="1" x14ac:dyDescent="1.1000000000000001">
      <c r="A85" s="36" t="s">
        <v>442</v>
      </c>
      <c r="B85" s="42">
        <v>79</v>
      </c>
      <c r="C85" s="555" t="s">
        <v>441</v>
      </c>
      <c r="D85" s="492" t="s">
        <v>440</v>
      </c>
      <c r="E85" s="493"/>
      <c r="F85" s="493"/>
      <c r="G85" s="125" t="s">
        <v>76</v>
      </c>
      <c r="H85" s="45">
        <v>1.22</v>
      </c>
      <c r="I85" s="69">
        <v>1</v>
      </c>
      <c r="J85" s="70">
        <v>4218</v>
      </c>
      <c r="K85" s="70">
        <v>4218</v>
      </c>
      <c r="L85" s="46">
        <v>0</v>
      </c>
      <c r="M85" s="40">
        <f t="shared" si="4"/>
        <v>5.1499999999999995</v>
      </c>
      <c r="N85" s="88">
        <f t="shared" si="5"/>
        <v>5.2</v>
      </c>
    </row>
    <row r="86" spans="1:14" s="36" customFormat="1" ht="324.95" customHeight="1" thickBot="1" x14ac:dyDescent="1.1000000000000001">
      <c r="B86" s="67">
        <v>80</v>
      </c>
      <c r="C86" s="556"/>
      <c r="D86" s="492" t="s">
        <v>439</v>
      </c>
      <c r="E86" s="493"/>
      <c r="F86" s="493"/>
      <c r="G86" s="125" t="s">
        <v>76</v>
      </c>
      <c r="H86" s="45">
        <v>1.22</v>
      </c>
      <c r="I86" s="72">
        <v>1</v>
      </c>
      <c r="J86" s="70">
        <v>4218</v>
      </c>
      <c r="K86" s="70">
        <v>4218</v>
      </c>
      <c r="L86" s="46">
        <v>0</v>
      </c>
      <c r="M86" s="40">
        <f t="shared" si="4"/>
        <v>5.1499999999999995</v>
      </c>
      <c r="N86" s="88">
        <f t="shared" si="5"/>
        <v>5.2</v>
      </c>
    </row>
    <row r="87" spans="1:14" s="36" customFormat="1" ht="324.95" customHeight="1" thickBot="1" x14ac:dyDescent="1.1000000000000001">
      <c r="B87" s="67">
        <v>81</v>
      </c>
      <c r="C87" s="556"/>
      <c r="D87" s="492" t="s">
        <v>438</v>
      </c>
      <c r="E87" s="493"/>
      <c r="F87" s="493"/>
      <c r="G87" s="125" t="s">
        <v>35</v>
      </c>
      <c r="H87" s="45">
        <v>0.94399999999999995</v>
      </c>
      <c r="I87" s="72">
        <v>1</v>
      </c>
      <c r="J87" s="70">
        <v>2330</v>
      </c>
      <c r="K87" s="70">
        <v>2199</v>
      </c>
      <c r="L87" s="46">
        <v>0</v>
      </c>
      <c r="M87" s="40">
        <f t="shared" si="4"/>
        <v>2.0799999999999996</v>
      </c>
      <c r="N87" s="88">
        <f t="shared" si="5"/>
        <v>2.1</v>
      </c>
    </row>
    <row r="88" spans="1:14" s="36" customFormat="1" ht="324.95" customHeight="1" thickBot="1" x14ac:dyDescent="1.1000000000000001">
      <c r="B88" s="42">
        <v>82</v>
      </c>
      <c r="C88" s="556"/>
      <c r="D88" s="492" t="s">
        <v>437</v>
      </c>
      <c r="E88" s="493"/>
      <c r="F88" s="493"/>
      <c r="G88" s="125" t="s">
        <v>35</v>
      </c>
      <c r="H88" s="45">
        <v>0.94399999999999995</v>
      </c>
      <c r="I88" s="72">
        <v>1</v>
      </c>
      <c r="J88" s="70">
        <v>2212</v>
      </c>
      <c r="K88" s="70">
        <v>2095</v>
      </c>
      <c r="L88" s="46">
        <v>0</v>
      </c>
      <c r="M88" s="40">
        <f t="shared" si="4"/>
        <v>1.98</v>
      </c>
      <c r="N88" s="88">
        <f t="shared" si="5"/>
        <v>2</v>
      </c>
    </row>
    <row r="89" spans="1:14" s="36" customFormat="1" ht="324.95" customHeight="1" thickBot="1" x14ac:dyDescent="1.1000000000000001">
      <c r="B89" s="67">
        <v>83</v>
      </c>
      <c r="C89" s="559"/>
      <c r="D89" s="492" t="s">
        <v>436</v>
      </c>
      <c r="E89" s="493"/>
      <c r="F89" s="493"/>
      <c r="G89" s="125" t="s">
        <v>35</v>
      </c>
      <c r="H89" s="45">
        <v>0.94399999999999995</v>
      </c>
      <c r="I89" s="72">
        <v>1</v>
      </c>
      <c r="J89" s="70">
        <v>2237</v>
      </c>
      <c r="K89" s="70">
        <v>2117</v>
      </c>
      <c r="L89" s="46">
        <v>0</v>
      </c>
      <c r="M89" s="40">
        <f t="shared" si="4"/>
        <v>2</v>
      </c>
      <c r="N89" s="88">
        <f t="shared" si="5"/>
        <v>2</v>
      </c>
    </row>
    <row r="90" spans="1:14" s="36" customFormat="1" ht="324.95" customHeight="1" thickBot="1" x14ac:dyDescent="1.1000000000000001">
      <c r="B90" s="42">
        <v>84</v>
      </c>
      <c r="C90" s="555" t="s">
        <v>435</v>
      </c>
      <c r="D90" s="492" t="s">
        <v>191</v>
      </c>
      <c r="E90" s="493"/>
      <c r="F90" s="493"/>
      <c r="G90" s="125" t="s">
        <v>100</v>
      </c>
      <c r="H90" s="45">
        <v>2.19</v>
      </c>
      <c r="I90" s="69">
        <v>0</v>
      </c>
      <c r="J90" s="70">
        <v>6000</v>
      </c>
      <c r="K90" s="70">
        <v>4965</v>
      </c>
      <c r="L90" s="46">
        <v>0</v>
      </c>
      <c r="M90" s="40">
        <f t="shared" si="4"/>
        <v>10.879999999999999</v>
      </c>
      <c r="N90" s="88">
        <f t="shared" si="5"/>
        <v>0</v>
      </c>
    </row>
    <row r="91" spans="1:14" s="36" customFormat="1" ht="324.95" customHeight="1" thickBot="1" x14ac:dyDescent="1.1000000000000001">
      <c r="B91" s="42">
        <v>85</v>
      </c>
      <c r="C91" s="556"/>
      <c r="D91" s="492" t="s">
        <v>434</v>
      </c>
      <c r="E91" s="493"/>
      <c r="F91" s="493"/>
      <c r="G91" s="125" t="s">
        <v>100</v>
      </c>
      <c r="H91" s="45">
        <v>2.19</v>
      </c>
      <c r="I91" s="72">
        <v>0</v>
      </c>
      <c r="J91" s="70">
        <v>1812</v>
      </c>
      <c r="K91" s="70">
        <v>1573</v>
      </c>
      <c r="L91" s="46">
        <v>0</v>
      </c>
      <c r="M91" s="40">
        <f t="shared" si="4"/>
        <v>3.4499999999999997</v>
      </c>
      <c r="N91" s="88">
        <f t="shared" si="5"/>
        <v>0</v>
      </c>
    </row>
    <row r="92" spans="1:14" s="36" customFormat="1" ht="324.95" customHeight="1" thickBot="1" x14ac:dyDescent="1.1000000000000001">
      <c r="B92" s="67">
        <v>86</v>
      </c>
      <c r="C92" s="556"/>
      <c r="D92" s="492" t="s">
        <v>433</v>
      </c>
      <c r="E92" s="493"/>
      <c r="F92" s="493"/>
      <c r="G92" s="125" t="s">
        <v>29</v>
      </c>
      <c r="H92" s="45">
        <v>1.284</v>
      </c>
      <c r="I92" s="72">
        <v>0</v>
      </c>
      <c r="J92" s="70">
        <v>1814</v>
      </c>
      <c r="K92" s="70">
        <v>1814</v>
      </c>
      <c r="L92" s="46">
        <v>0</v>
      </c>
      <c r="M92" s="40">
        <f t="shared" si="4"/>
        <v>2.3299999999999996</v>
      </c>
      <c r="N92" s="88">
        <f t="shared" si="5"/>
        <v>0</v>
      </c>
    </row>
    <row r="93" spans="1:14" s="36" customFormat="1" ht="324.95" customHeight="1" thickBot="1" x14ac:dyDescent="1.1000000000000001">
      <c r="B93" s="67">
        <v>87</v>
      </c>
      <c r="C93" s="556"/>
      <c r="D93" s="492" t="s">
        <v>432</v>
      </c>
      <c r="E93" s="493"/>
      <c r="F93" s="493"/>
      <c r="G93" s="125" t="s">
        <v>100</v>
      </c>
      <c r="H93" s="45">
        <v>2.19</v>
      </c>
      <c r="I93" s="72">
        <v>0</v>
      </c>
      <c r="J93" s="70">
        <v>1819</v>
      </c>
      <c r="K93" s="70">
        <v>1573</v>
      </c>
      <c r="L93" s="46">
        <v>0</v>
      </c>
      <c r="M93" s="40">
        <f t="shared" si="4"/>
        <v>3.4499999999999997</v>
      </c>
      <c r="N93" s="88">
        <f t="shared" si="5"/>
        <v>0</v>
      </c>
    </row>
    <row r="94" spans="1:14" s="36" customFormat="1" ht="324.95" customHeight="1" thickBot="1" x14ac:dyDescent="1.1000000000000001">
      <c r="B94" s="42">
        <v>88</v>
      </c>
      <c r="C94" s="556"/>
      <c r="D94" s="492" t="s">
        <v>431</v>
      </c>
      <c r="E94" s="493"/>
      <c r="F94" s="493"/>
      <c r="G94" s="125" t="s">
        <v>97</v>
      </c>
      <c r="H94" s="45">
        <v>0.93400000000000005</v>
      </c>
      <c r="I94" s="72">
        <v>2</v>
      </c>
      <c r="J94" s="70">
        <v>2134</v>
      </c>
      <c r="K94" s="70">
        <v>2057</v>
      </c>
      <c r="L94" s="46">
        <v>0</v>
      </c>
      <c r="M94" s="40">
        <f t="shared" si="4"/>
        <v>1.93</v>
      </c>
      <c r="N94" s="88">
        <f t="shared" si="5"/>
        <v>3.9</v>
      </c>
    </row>
    <row r="95" spans="1:14" s="50" customFormat="1" ht="219.75" customHeight="1" thickBot="1" x14ac:dyDescent="1.1000000000000001">
      <c r="B95" s="458" t="s">
        <v>30</v>
      </c>
      <c r="C95" s="459"/>
      <c r="D95" s="459"/>
      <c r="E95" s="459"/>
      <c r="F95" s="459"/>
      <c r="G95" s="459"/>
      <c r="H95" s="459"/>
      <c r="I95" s="459"/>
      <c r="J95" s="459"/>
      <c r="K95" s="459"/>
      <c r="L95" s="459"/>
      <c r="M95" s="460"/>
      <c r="N95" s="95">
        <f>SUM(N7:N94)</f>
        <v>499.2999999999999</v>
      </c>
    </row>
    <row r="96" spans="1:14" s="50" customFormat="1" ht="232.5" customHeight="1" thickBot="1" x14ac:dyDescent="1.1000000000000001">
      <c r="B96" s="513" t="s">
        <v>53</v>
      </c>
      <c r="C96" s="513"/>
      <c r="D96" s="513"/>
      <c r="E96" s="513"/>
      <c r="F96" s="513"/>
      <c r="G96" s="513"/>
      <c r="H96" s="513"/>
      <c r="I96" s="513"/>
      <c r="J96" s="513"/>
      <c r="K96" s="513"/>
      <c r="L96" s="513"/>
      <c r="M96" s="513"/>
      <c r="N96" s="88">
        <f>N95*2</f>
        <v>998.5999999999998</v>
      </c>
    </row>
    <row r="97" spans="2:18" s="51" customFormat="1" ht="58.5" customHeight="1" x14ac:dyDescent="1.1000000000000001">
      <c r="B97" s="577"/>
      <c r="C97" s="578"/>
      <c r="D97" s="578"/>
      <c r="E97" s="578"/>
      <c r="F97" s="578"/>
      <c r="G97" s="578"/>
      <c r="H97" s="578"/>
      <c r="I97" s="578"/>
      <c r="J97" s="578"/>
      <c r="K97" s="578"/>
      <c r="L97" s="578"/>
      <c r="M97" s="578"/>
      <c r="N97" s="579"/>
    </row>
    <row r="98" spans="2:18" s="51" customFormat="1" ht="43.5" customHeight="1" thickBot="1" x14ac:dyDescent="1.1499999999999999">
      <c r="B98" s="580"/>
      <c r="C98" s="581"/>
      <c r="D98" s="581"/>
      <c r="E98" s="581"/>
      <c r="F98" s="581"/>
      <c r="G98" s="581"/>
      <c r="H98" s="581"/>
      <c r="I98" s="581"/>
      <c r="J98" s="581"/>
      <c r="K98" s="581"/>
      <c r="L98" s="581"/>
      <c r="M98" s="581"/>
      <c r="N98" s="582"/>
    </row>
    <row r="99" spans="2:18" s="123" customFormat="1" ht="174.95" customHeight="1" x14ac:dyDescent="0.25">
      <c r="B99" s="422" t="s">
        <v>320</v>
      </c>
      <c r="C99" s="422"/>
      <c r="D99" s="422"/>
      <c r="E99" s="422"/>
      <c r="F99" s="422"/>
      <c r="G99" s="422"/>
      <c r="H99" s="422"/>
      <c r="I99" s="422" t="s">
        <v>319</v>
      </c>
      <c r="J99" s="422"/>
      <c r="K99" s="422"/>
      <c r="L99" s="422"/>
      <c r="M99" s="422"/>
      <c r="N99" s="422"/>
    </row>
    <row r="100" spans="2:18" s="51" customFormat="1" ht="409.5" customHeight="1" thickBot="1" x14ac:dyDescent="1.1499999999999999">
      <c r="B100" s="423"/>
      <c r="C100" s="423"/>
      <c r="D100" s="423"/>
      <c r="E100" s="423"/>
      <c r="F100" s="423"/>
      <c r="G100" s="423"/>
      <c r="H100" s="423"/>
      <c r="I100" s="423"/>
      <c r="J100" s="423"/>
      <c r="K100" s="423"/>
      <c r="L100" s="423"/>
      <c r="M100" s="423"/>
      <c r="N100" s="423"/>
    </row>
    <row r="101" spans="2:18" s="58" customFormat="1" ht="174.95" customHeight="1" thickBot="1" x14ac:dyDescent="1.1499999999999999">
      <c r="B101" s="53" t="s">
        <v>45</v>
      </c>
      <c r="C101" s="54"/>
      <c r="D101" s="54"/>
      <c r="E101" s="54"/>
      <c r="F101" s="54"/>
      <c r="G101" s="54"/>
      <c r="H101" s="54"/>
      <c r="I101" s="54"/>
      <c r="J101" s="54"/>
      <c r="K101" s="54"/>
      <c r="L101" s="54"/>
      <c r="M101" s="54"/>
      <c r="N101" s="55"/>
      <c r="O101" s="56"/>
      <c r="P101" s="68"/>
      <c r="Q101" s="35"/>
      <c r="R101" s="35"/>
    </row>
    <row r="102" spans="2:18" s="51" customFormat="1" ht="174.95" customHeight="1" x14ac:dyDescent="1.1000000000000001"/>
  </sheetData>
  <mergeCells count="110">
    <mergeCell ref="C19:F19"/>
    <mergeCell ref="C20:F20"/>
    <mergeCell ref="C21:F21"/>
    <mergeCell ref="C22:F22"/>
    <mergeCell ref="C23:F23"/>
    <mergeCell ref="C10:F10"/>
    <mergeCell ref="C11:F11"/>
    <mergeCell ref="C12:F12"/>
    <mergeCell ref="C13:F13"/>
    <mergeCell ref="C14:F14"/>
    <mergeCell ref="C15:F15"/>
    <mergeCell ref="C16:F16"/>
    <mergeCell ref="C17:F17"/>
    <mergeCell ref="C18:F18"/>
    <mergeCell ref="B2:F3"/>
    <mergeCell ref="G2:K3"/>
    <mergeCell ref="L2:N3"/>
    <mergeCell ref="B4:N4"/>
    <mergeCell ref="B5:N5"/>
    <mergeCell ref="C6:G6"/>
    <mergeCell ref="C7:F7"/>
    <mergeCell ref="C8:F8"/>
    <mergeCell ref="C9:F9"/>
    <mergeCell ref="C24:F24"/>
    <mergeCell ref="C25:C28"/>
    <mergeCell ref="D25:F25"/>
    <mergeCell ref="D26:F26"/>
    <mergeCell ref="D27:F27"/>
    <mergeCell ref="D28:F28"/>
    <mergeCell ref="C29:C32"/>
    <mergeCell ref="D29:F29"/>
    <mergeCell ref="D30:F30"/>
    <mergeCell ref="D31:F31"/>
    <mergeCell ref="D32:F32"/>
    <mergeCell ref="C33:C37"/>
    <mergeCell ref="D33:F33"/>
    <mergeCell ref="D34:F34"/>
    <mergeCell ref="D35:F35"/>
    <mergeCell ref="D36:F36"/>
    <mergeCell ref="D37:F37"/>
    <mergeCell ref="C38:F38"/>
    <mergeCell ref="C39:F39"/>
    <mergeCell ref="C40:F40"/>
    <mergeCell ref="C41:F41"/>
    <mergeCell ref="C42:C45"/>
    <mergeCell ref="D42:F42"/>
    <mergeCell ref="D43:F43"/>
    <mergeCell ref="D44:F44"/>
    <mergeCell ref="D45:F45"/>
    <mergeCell ref="C46:C51"/>
    <mergeCell ref="D46:F46"/>
    <mergeCell ref="D47:F47"/>
    <mergeCell ref="D48:F48"/>
    <mergeCell ref="D49:F49"/>
    <mergeCell ref="D50:F50"/>
    <mergeCell ref="D51:F51"/>
    <mergeCell ref="C52:F52"/>
    <mergeCell ref="C53:F53"/>
    <mergeCell ref="C54:F54"/>
    <mergeCell ref="C55:F55"/>
    <mergeCell ref="C56:C59"/>
    <mergeCell ref="D56:F56"/>
    <mergeCell ref="D57:F57"/>
    <mergeCell ref="D58:F58"/>
    <mergeCell ref="D59:F59"/>
    <mergeCell ref="C60:C63"/>
    <mergeCell ref="D60:F60"/>
    <mergeCell ref="D61:F61"/>
    <mergeCell ref="D62:F62"/>
    <mergeCell ref="D63:F63"/>
    <mergeCell ref="C64:F64"/>
    <mergeCell ref="C65:F65"/>
    <mergeCell ref="C66:F66"/>
    <mergeCell ref="C67:F67"/>
    <mergeCell ref="C68:F68"/>
    <mergeCell ref="C69:F69"/>
    <mergeCell ref="C70:F70"/>
    <mergeCell ref="C71:F71"/>
    <mergeCell ref="C72:F72"/>
    <mergeCell ref="C73:F73"/>
    <mergeCell ref="C74:F74"/>
    <mergeCell ref="C75:F75"/>
    <mergeCell ref="C76:F76"/>
    <mergeCell ref="C77:C80"/>
    <mergeCell ref="D77:F77"/>
    <mergeCell ref="D78:F78"/>
    <mergeCell ref="D79:F79"/>
    <mergeCell ref="D80:F80"/>
    <mergeCell ref="C81:C84"/>
    <mergeCell ref="D81:F81"/>
    <mergeCell ref="D82:F82"/>
    <mergeCell ref="D83:F83"/>
    <mergeCell ref="D84:F84"/>
    <mergeCell ref="C85:C89"/>
    <mergeCell ref="D85:F85"/>
    <mergeCell ref="D86:F86"/>
    <mergeCell ref="D87:F87"/>
    <mergeCell ref="D88:F88"/>
    <mergeCell ref="D89:F89"/>
    <mergeCell ref="B95:M95"/>
    <mergeCell ref="B97:N98"/>
    <mergeCell ref="B99:H100"/>
    <mergeCell ref="I99:N100"/>
    <mergeCell ref="C90:C94"/>
    <mergeCell ref="D90:F90"/>
    <mergeCell ref="D91:F91"/>
    <mergeCell ref="D92:F92"/>
    <mergeCell ref="D93:F93"/>
    <mergeCell ref="D94:F94"/>
    <mergeCell ref="B96:M96"/>
  </mergeCells>
  <printOptions horizontalCentered="1"/>
  <pageMargins left="0.25" right="0.25" top="1" bottom="1" header="0.5" footer="0.255"/>
  <pageSetup paperSize="9" scale="10" orientation="portrait" r:id="rId1"/>
  <rowBreaks count="2" manualBreakCount="2">
    <brk id="23" max="14" man="1"/>
    <brk id="45" max="14" man="1"/>
  </rowBreaks>
  <drawing r:id="rId2"/>
</worksheet>
</file>

<file path=xl/worksheets/sheet1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sheetPr>
    <tabColor theme="9" tint="-0.499984740745262"/>
    <pageSetUpPr fitToPage="1"/>
  </sheetPr>
  <dimension ref="A1:AG35"/>
  <sheetViews>
    <sheetView rightToLeft="1" view="pageBreakPreview"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499</v>
      </c>
      <c r="G11" s="332"/>
      <c r="H11" s="332"/>
      <c r="I11" s="333"/>
      <c r="J11" s="331" t="s">
        <v>507</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498</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51</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501</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9.75" customHeight="1" thickBot="1" x14ac:dyDescent="0.3">
      <c r="B27" s="398"/>
      <c r="C27" s="401"/>
      <c r="D27" s="402"/>
      <c r="E27" s="401"/>
      <c r="F27" s="402"/>
      <c r="G27" s="402"/>
      <c r="H27" s="404"/>
      <c r="I27" s="401"/>
      <c r="J27" s="404"/>
      <c r="K27" s="401"/>
      <c r="L27" s="402"/>
      <c r="M27" s="404"/>
    </row>
    <row r="28" spans="2:15" ht="36" customHeight="1" x14ac:dyDescent="0.25">
      <c r="B28" s="405">
        <v>17</v>
      </c>
      <c r="C28" s="312">
        <v>641903107</v>
      </c>
      <c r="D28" s="313"/>
      <c r="E28" s="322" t="s">
        <v>52</v>
      </c>
      <c r="F28" s="323"/>
      <c r="G28" s="323"/>
      <c r="H28" s="324"/>
      <c r="I28" s="318" t="s">
        <v>500</v>
      </c>
      <c r="J28" s="319"/>
      <c r="K28" s="322" t="s">
        <v>16</v>
      </c>
      <c r="L28" s="323"/>
      <c r="M28" s="324"/>
    </row>
    <row r="29" spans="2:15" ht="45" customHeight="1" thickBot="1" x14ac:dyDescent="0.3">
      <c r="B29" s="406"/>
      <c r="C29" s="314"/>
      <c r="D29" s="315"/>
      <c r="E29" s="328"/>
      <c r="F29" s="329"/>
      <c r="G29" s="329"/>
      <c r="H29" s="330"/>
      <c r="I29" s="320"/>
      <c r="J29" s="321"/>
      <c r="K29" s="328"/>
      <c r="L29" s="329"/>
      <c r="M29" s="330"/>
      <c r="O29">
        <v>452.42</v>
      </c>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20" customFormat="1" ht="25.5" customHeight="1" thickBot="1" x14ac:dyDescent="0.3">
      <c r="A35" s="21"/>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406529"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406529" r:id="rId4"/>
      </mc:Fallback>
    </mc:AlternateContent>
  </oleObjects>
  <mc:AlternateContent xmlns:mc="http://schemas.openxmlformats.org/markup-compatibility/2006">
    <mc:Choice Requires="x14">
      <controls>
        <mc:AlternateContent xmlns:mc="http://schemas.openxmlformats.org/markup-compatibility/2006">
          <mc:Choice Requires="x14">
            <control shapeId="406530"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406531"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406532"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406533"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406534"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sheetPr>
    <tabColor theme="9" tint="-0.249977111117893"/>
  </sheetPr>
  <dimension ref="A1:AU102"/>
  <sheetViews>
    <sheetView rightToLeft="1" view="pageBreakPreview" topLeftCell="A82" zoomScale="10" zoomScaleNormal="100" zoomScaleSheetLayoutView="10" workbookViewId="0">
      <selection activeCell="A96" sqref="A96:XFD96"/>
    </sheetView>
  </sheetViews>
  <sheetFormatPr defaultRowHeight="23.25" x14ac:dyDescent="0.35"/>
  <cols>
    <col min="2" max="2" width="25.7109375" customWidth="1"/>
    <col min="3" max="3" width="32" customWidth="1"/>
    <col min="4" max="4" width="20.42578125" customWidth="1"/>
    <col min="5" max="5" width="32"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495</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330.75" customHeight="1" thickBot="1" x14ac:dyDescent="0.3">
      <c r="B4" s="522" t="s">
        <v>172</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85.75"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324.95" customHeight="1" thickBot="1" x14ac:dyDescent="1.1499999999999999">
      <c r="B6" s="126" t="s">
        <v>9</v>
      </c>
      <c r="C6" s="434" t="s">
        <v>11</v>
      </c>
      <c r="D6" s="435"/>
      <c r="E6" s="435"/>
      <c r="F6" s="435"/>
      <c r="G6" s="436"/>
      <c r="H6" s="126" t="s">
        <v>122</v>
      </c>
      <c r="I6" s="126" t="s">
        <v>23</v>
      </c>
      <c r="J6" s="126" t="s">
        <v>24</v>
      </c>
      <c r="K6" s="126" t="s">
        <v>121</v>
      </c>
      <c r="L6" s="126" t="s">
        <v>183</v>
      </c>
      <c r="M6" s="126" t="s">
        <v>181</v>
      </c>
      <c r="N6" s="126" t="s">
        <v>124</v>
      </c>
    </row>
    <row r="7" spans="2:47" s="36" customFormat="1" ht="324.95" customHeight="1" thickBot="1" x14ac:dyDescent="1.1000000000000001">
      <c r="B7" s="67">
        <v>1</v>
      </c>
      <c r="C7" s="492" t="s">
        <v>203</v>
      </c>
      <c r="D7" s="493"/>
      <c r="E7" s="493"/>
      <c r="F7" s="494"/>
      <c r="G7" s="125" t="s">
        <v>182</v>
      </c>
      <c r="H7" s="45">
        <v>1.254</v>
      </c>
      <c r="I7" s="72">
        <v>7</v>
      </c>
      <c r="J7" s="70">
        <v>5460</v>
      </c>
      <c r="K7" s="70">
        <v>5460</v>
      </c>
      <c r="L7" s="46">
        <v>0</v>
      </c>
      <c r="M7" s="40">
        <f t="shared" ref="M7:M38" si="0">ROUNDUP(H7*K7/1000,2)</f>
        <v>6.85</v>
      </c>
      <c r="N7" s="88">
        <f t="shared" ref="N7:N38" si="1">ROUND(M7*I7-I7*L7,1)</f>
        <v>48</v>
      </c>
    </row>
    <row r="8" spans="2:47" s="96" customFormat="1" ht="324.95" customHeight="1" thickBot="1" x14ac:dyDescent="1.3">
      <c r="B8" s="42">
        <v>2</v>
      </c>
      <c r="C8" s="488" t="s">
        <v>360</v>
      </c>
      <c r="D8" s="489"/>
      <c r="E8" s="489"/>
      <c r="F8" s="490"/>
      <c r="G8" s="124" t="s">
        <v>27</v>
      </c>
      <c r="H8" s="102">
        <v>1.8280000000000001</v>
      </c>
      <c r="I8" s="101">
        <v>2</v>
      </c>
      <c r="J8" s="100">
        <v>3780</v>
      </c>
      <c r="K8" s="100">
        <v>3581</v>
      </c>
      <c r="L8" s="46">
        <v>0</v>
      </c>
      <c r="M8" s="40">
        <f t="shared" si="0"/>
        <v>6.55</v>
      </c>
      <c r="N8" s="88">
        <f t="shared" si="1"/>
        <v>13.1</v>
      </c>
    </row>
    <row r="9" spans="2:47" s="96" customFormat="1" ht="324.95" customHeight="1" thickBot="1" x14ac:dyDescent="1.3">
      <c r="B9" s="67">
        <v>3</v>
      </c>
      <c r="C9" s="488" t="s">
        <v>361</v>
      </c>
      <c r="D9" s="489"/>
      <c r="E9" s="489"/>
      <c r="F9" s="490"/>
      <c r="G9" s="124" t="s">
        <v>27</v>
      </c>
      <c r="H9" s="102">
        <v>1.8280000000000001</v>
      </c>
      <c r="I9" s="101">
        <v>1</v>
      </c>
      <c r="J9" s="100">
        <v>3635</v>
      </c>
      <c r="K9" s="100">
        <v>3497</v>
      </c>
      <c r="L9" s="46">
        <v>0</v>
      </c>
      <c r="M9" s="40">
        <f t="shared" si="0"/>
        <v>6.3999999999999995</v>
      </c>
      <c r="N9" s="88">
        <f t="shared" si="1"/>
        <v>6.4</v>
      </c>
    </row>
    <row r="10" spans="2:47" s="96" customFormat="1" ht="324.95" customHeight="1" thickBot="1" x14ac:dyDescent="1.3">
      <c r="B10" s="42">
        <v>4</v>
      </c>
      <c r="C10" s="488" t="s">
        <v>357</v>
      </c>
      <c r="D10" s="489"/>
      <c r="E10" s="489"/>
      <c r="F10" s="490"/>
      <c r="G10" s="124" t="s">
        <v>27</v>
      </c>
      <c r="H10" s="102">
        <v>1.8280000000000001</v>
      </c>
      <c r="I10" s="106">
        <v>1</v>
      </c>
      <c r="J10" s="100">
        <v>3894</v>
      </c>
      <c r="K10" s="100">
        <v>3657</v>
      </c>
      <c r="L10" s="46">
        <v>0</v>
      </c>
      <c r="M10" s="40">
        <f t="shared" si="0"/>
        <v>6.6899999999999995</v>
      </c>
      <c r="N10" s="88">
        <f t="shared" si="1"/>
        <v>6.7</v>
      </c>
    </row>
    <row r="11" spans="2:47" s="96" customFormat="1" ht="324.95" customHeight="1" thickBot="1" x14ac:dyDescent="1.3">
      <c r="B11" s="67">
        <v>5</v>
      </c>
      <c r="C11" s="488" t="s">
        <v>488</v>
      </c>
      <c r="D11" s="489"/>
      <c r="E11" s="489"/>
      <c r="F11" s="490"/>
      <c r="G11" s="124" t="s">
        <v>76</v>
      </c>
      <c r="H11" s="102">
        <v>1.22</v>
      </c>
      <c r="I11" s="101">
        <v>1</v>
      </c>
      <c r="J11" s="100">
        <v>3791</v>
      </c>
      <c r="K11" s="100">
        <v>3756</v>
      </c>
      <c r="L11" s="46">
        <v>0</v>
      </c>
      <c r="M11" s="40">
        <f t="shared" si="0"/>
        <v>4.59</v>
      </c>
      <c r="N11" s="88">
        <f t="shared" si="1"/>
        <v>4.5999999999999996</v>
      </c>
    </row>
    <row r="12" spans="2:47" s="96" customFormat="1" ht="324.95" customHeight="1" thickBot="1" x14ac:dyDescent="1.3">
      <c r="B12" s="42">
        <v>6</v>
      </c>
      <c r="C12" s="488" t="s">
        <v>362</v>
      </c>
      <c r="D12" s="489"/>
      <c r="E12" s="489"/>
      <c r="F12" s="490"/>
      <c r="G12" s="124" t="s">
        <v>76</v>
      </c>
      <c r="H12" s="102">
        <v>1.22</v>
      </c>
      <c r="I12" s="101">
        <v>1</v>
      </c>
      <c r="J12" s="100">
        <v>3758</v>
      </c>
      <c r="K12" s="100">
        <v>3750</v>
      </c>
      <c r="L12" s="46">
        <v>0</v>
      </c>
      <c r="M12" s="40">
        <f t="shared" si="0"/>
        <v>4.58</v>
      </c>
      <c r="N12" s="88">
        <f t="shared" si="1"/>
        <v>4.5999999999999996</v>
      </c>
    </row>
    <row r="13" spans="2:47" s="96" customFormat="1" ht="324.95" customHeight="1" thickBot="1" x14ac:dyDescent="1.3">
      <c r="B13" s="67">
        <v>7</v>
      </c>
      <c r="C13" s="488" t="s">
        <v>493</v>
      </c>
      <c r="D13" s="489"/>
      <c r="E13" s="489"/>
      <c r="F13" s="490"/>
      <c r="G13" s="124" t="s">
        <v>76</v>
      </c>
      <c r="H13" s="102">
        <v>1.22</v>
      </c>
      <c r="I13" s="101">
        <v>1</v>
      </c>
      <c r="J13" s="100">
        <v>5118</v>
      </c>
      <c r="K13" s="100">
        <v>5118</v>
      </c>
      <c r="L13" s="46">
        <v>0</v>
      </c>
      <c r="M13" s="40">
        <f t="shared" si="0"/>
        <v>6.25</v>
      </c>
      <c r="N13" s="88">
        <f t="shared" si="1"/>
        <v>6.3</v>
      </c>
    </row>
    <row r="14" spans="2:47" s="96" customFormat="1" ht="324.95" customHeight="1" thickBot="1" x14ac:dyDescent="1.3">
      <c r="B14" s="42">
        <v>8</v>
      </c>
      <c r="C14" s="488" t="s">
        <v>492</v>
      </c>
      <c r="D14" s="489"/>
      <c r="E14" s="489"/>
      <c r="F14" s="490"/>
      <c r="G14" s="124" t="s">
        <v>76</v>
      </c>
      <c r="H14" s="102">
        <v>1.22</v>
      </c>
      <c r="I14" s="106">
        <v>1</v>
      </c>
      <c r="J14" s="100">
        <v>3908</v>
      </c>
      <c r="K14" s="100">
        <v>3845</v>
      </c>
      <c r="L14" s="46">
        <v>0</v>
      </c>
      <c r="M14" s="40">
        <f t="shared" si="0"/>
        <v>4.7</v>
      </c>
      <c r="N14" s="88">
        <f t="shared" si="1"/>
        <v>4.7</v>
      </c>
    </row>
    <row r="15" spans="2:47" s="96" customFormat="1" ht="324.95" customHeight="1" thickBot="1" x14ac:dyDescent="1.3">
      <c r="B15" s="67">
        <v>9</v>
      </c>
      <c r="C15" s="488" t="s">
        <v>491</v>
      </c>
      <c r="D15" s="489"/>
      <c r="E15" s="489"/>
      <c r="F15" s="490"/>
      <c r="G15" s="124" t="s">
        <v>76</v>
      </c>
      <c r="H15" s="102">
        <v>1.22</v>
      </c>
      <c r="I15" s="101">
        <v>1</v>
      </c>
      <c r="J15" s="100">
        <v>3876</v>
      </c>
      <c r="K15" s="100">
        <v>3816</v>
      </c>
      <c r="L15" s="46">
        <v>0</v>
      </c>
      <c r="M15" s="40">
        <f t="shared" si="0"/>
        <v>4.66</v>
      </c>
      <c r="N15" s="88">
        <f t="shared" si="1"/>
        <v>4.7</v>
      </c>
    </row>
    <row r="16" spans="2:47" s="96" customFormat="1" ht="324.95" customHeight="1" thickBot="1" x14ac:dyDescent="1.3">
      <c r="B16" s="42">
        <v>10</v>
      </c>
      <c r="C16" s="488" t="s">
        <v>276</v>
      </c>
      <c r="D16" s="489"/>
      <c r="E16" s="489"/>
      <c r="F16" s="490"/>
      <c r="G16" s="124" t="s">
        <v>76</v>
      </c>
      <c r="H16" s="102">
        <v>1.22</v>
      </c>
      <c r="I16" s="101">
        <v>1</v>
      </c>
      <c r="J16" s="100">
        <v>3365</v>
      </c>
      <c r="K16" s="100">
        <v>3295</v>
      </c>
      <c r="L16" s="46">
        <v>0</v>
      </c>
      <c r="M16" s="40">
        <f t="shared" si="0"/>
        <v>4.0199999999999996</v>
      </c>
      <c r="N16" s="88">
        <f t="shared" si="1"/>
        <v>4</v>
      </c>
    </row>
    <row r="17" spans="2:14" s="96" customFormat="1" ht="324.95" customHeight="1" thickBot="1" x14ac:dyDescent="1.3">
      <c r="B17" s="67">
        <v>11</v>
      </c>
      <c r="C17" s="488" t="s">
        <v>490</v>
      </c>
      <c r="D17" s="489"/>
      <c r="E17" s="489"/>
      <c r="F17" s="490"/>
      <c r="G17" s="124" t="s">
        <v>76</v>
      </c>
      <c r="H17" s="102">
        <v>1.22</v>
      </c>
      <c r="I17" s="101">
        <v>1</v>
      </c>
      <c r="J17" s="100">
        <v>3876</v>
      </c>
      <c r="K17" s="100">
        <v>3816</v>
      </c>
      <c r="L17" s="46">
        <v>0</v>
      </c>
      <c r="M17" s="40">
        <f t="shared" si="0"/>
        <v>4.66</v>
      </c>
      <c r="N17" s="88">
        <f t="shared" si="1"/>
        <v>4.7</v>
      </c>
    </row>
    <row r="18" spans="2:14" s="96" customFormat="1" ht="324.95" customHeight="1" thickBot="1" x14ac:dyDescent="1.3">
      <c r="B18" s="42">
        <v>12</v>
      </c>
      <c r="C18" s="488" t="s">
        <v>353</v>
      </c>
      <c r="D18" s="489"/>
      <c r="E18" s="489"/>
      <c r="F18" s="490"/>
      <c r="G18" s="124" t="s">
        <v>27</v>
      </c>
      <c r="H18" s="102">
        <v>1.8280000000000001</v>
      </c>
      <c r="I18" s="106">
        <v>1</v>
      </c>
      <c r="J18" s="100">
        <v>3894</v>
      </c>
      <c r="K18" s="100">
        <v>3657</v>
      </c>
      <c r="L18" s="46">
        <v>0</v>
      </c>
      <c r="M18" s="40">
        <f t="shared" si="0"/>
        <v>6.6899999999999995</v>
      </c>
      <c r="N18" s="88">
        <f t="shared" si="1"/>
        <v>6.7</v>
      </c>
    </row>
    <row r="19" spans="2:14" s="96" customFormat="1" ht="324.95" customHeight="1" thickBot="1" x14ac:dyDescent="1.3">
      <c r="B19" s="67">
        <v>13</v>
      </c>
      <c r="C19" s="488" t="s">
        <v>459</v>
      </c>
      <c r="D19" s="489"/>
      <c r="E19" s="489"/>
      <c r="F19" s="490"/>
      <c r="G19" s="124" t="s">
        <v>76</v>
      </c>
      <c r="H19" s="102">
        <v>1.22</v>
      </c>
      <c r="I19" s="101">
        <v>2</v>
      </c>
      <c r="J19" s="100">
        <v>3908</v>
      </c>
      <c r="K19" s="100">
        <v>3845</v>
      </c>
      <c r="L19" s="46">
        <v>0</v>
      </c>
      <c r="M19" s="40">
        <f t="shared" si="0"/>
        <v>4.7</v>
      </c>
      <c r="N19" s="88">
        <f t="shared" si="1"/>
        <v>9.4</v>
      </c>
    </row>
    <row r="20" spans="2:14" s="96" customFormat="1" ht="324.95" customHeight="1" thickBot="1" x14ac:dyDescent="1.3">
      <c r="B20" s="42">
        <v>14</v>
      </c>
      <c r="C20" s="488" t="s">
        <v>489</v>
      </c>
      <c r="D20" s="489"/>
      <c r="E20" s="489"/>
      <c r="F20" s="490"/>
      <c r="G20" s="124" t="s">
        <v>27</v>
      </c>
      <c r="H20" s="102">
        <v>1.8280000000000001</v>
      </c>
      <c r="I20" s="106">
        <v>1</v>
      </c>
      <c r="J20" s="100">
        <v>5111</v>
      </c>
      <c r="K20" s="100">
        <v>5111</v>
      </c>
      <c r="L20" s="46">
        <v>0</v>
      </c>
      <c r="M20" s="40">
        <f t="shared" si="0"/>
        <v>9.35</v>
      </c>
      <c r="N20" s="88">
        <f t="shared" si="1"/>
        <v>9.4</v>
      </c>
    </row>
    <row r="21" spans="2:14" s="96" customFormat="1" ht="324.95" customHeight="1" thickBot="1" x14ac:dyDescent="1.3">
      <c r="B21" s="67">
        <v>15</v>
      </c>
      <c r="C21" s="488" t="s">
        <v>488</v>
      </c>
      <c r="D21" s="489"/>
      <c r="E21" s="489"/>
      <c r="F21" s="490"/>
      <c r="G21" s="124" t="s">
        <v>76</v>
      </c>
      <c r="H21" s="102">
        <v>1.22</v>
      </c>
      <c r="I21" s="101">
        <v>3</v>
      </c>
      <c r="J21" s="100">
        <v>3791</v>
      </c>
      <c r="K21" s="100">
        <v>3756</v>
      </c>
      <c r="L21" s="46">
        <v>0</v>
      </c>
      <c r="M21" s="40">
        <f t="shared" si="0"/>
        <v>4.59</v>
      </c>
      <c r="N21" s="88">
        <f t="shared" si="1"/>
        <v>13.8</v>
      </c>
    </row>
    <row r="22" spans="2:14" s="96" customFormat="1" ht="324.95" customHeight="1" thickBot="1" x14ac:dyDescent="1.3">
      <c r="B22" s="42">
        <v>16</v>
      </c>
      <c r="C22" s="488" t="s">
        <v>487</v>
      </c>
      <c r="D22" s="489"/>
      <c r="E22" s="489"/>
      <c r="F22" s="490"/>
      <c r="G22" s="124" t="s">
        <v>76</v>
      </c>
      <c r="H22" s="102">
        <v>1.22</v>
      </c>
      <c r="I22" s="101">
        <v>1</v>
      </c>
      <c r="J22" s="100">
        <v>3659</v>
      </c>
      <c r="K22" s="100">
        <v>3590</v>
      </c>
      <c r="L22" s="46">
        <v>0</v>
      </c>
      <c r="M22" s="40">
        <f t="shared" si="0"/>
        <v>4.38</v>
      </c>
      <c r="N22" s="88">
        <f t="shared" si="1"/>
        <v>4.4000000000000004</v>
      </c>
    </row>
    <row r="23" spans="2:14" s="96" customFormat="1" ht="324.95" customHeight="1" thickBot="1" x14ac:dyDescent="1.3">
      <c r="B23" s="67">
        <v>17</v>
      </c>
      <c r="C23" s="488" t="s">
        <v>486</v>
      </c>
      <c r="D23" s="489"/>
      <c r="E23" s="489"/>
      <c r="F23" s="490"/>
      <c r="G23" s="124" t="s">
        <v>76</v>
      </c>
      <c r="H23" s="102">
        <v>1.22</v>
      </c>
      <c r="I23" s="101">
        <v>2</v>
      </c>
      <c r="J23" s="100">
        <v>3758</v>
      </c>
      <c r="K23" s="100">
        <v>3750</v>
      </c>
      <c r="L23" s="46">
        <v>0</v>
      </c>
      <c r="M23" s="40">
        <f t="shared" si="0"/>
        <v>4.58</v>
      </c>
      <c r="N23" s="88">
        <f t="shared" si="1"/>
        <v>9.1999999999999993</v>
      </c>
    </row>
    <row r="24" spans="2:14" s="96" customFormat="1" ht="324.95" customHeight="1" thickBot="1" x14ac:dyDescent="1.3">
      <c r="B24" s="42">
        <v>18</v>
      </c>
      <c r="C24" s="488" t="s">
        <v>485</v>
      </c>
      <c r="D24" s="489"/>
      <c r="E24" s="489"/>
      <c r="F24" s="490"/>
      <c r="G24" s="124" t="s">
        <v>27</v>
      </c>
      <c r="H24" s="102">
        <v>1.8280000000000001</v>
      </c>
      <c r="I24" s="106">
        <v>1</v>
      </c>
      <c r="J24" s="100">
        <v>5471</v>
      </c>
      <c r="K24" s="100">
        <v>5471</v>
      </c>
      <c r="L24" s="46">
        <v>0</v>
      </c>
      <c r="M24" s="40">
        <f t="shared" si="0"/>
        <v>10.01</v>
      </c>
      <c r="N24" s="88">
        <f t="shared" si="1"/>
        <v>10</v>
      </c>
    </row>
    <row r="25" spans="2:14" s="36" customFormat="1" ht="324.95" customHeight="1" thickBot="1" x14ac:dyDescent="1.1000000000000001">
      <c r="B25" s="67">
        <v>19</v>
      </c>
      <c r="C25" s="564" t="s">
        <v>484</v>
      </c>
      <c r="D25" s="561" t="s">
        <v>127</v>
      </c>
      <c r="E25" s="561"/>
      <c r="F25" s="561"/>
      <c r="G25" s="125" t="s">
        <v>27</v>
      </c>
      <c r="H25" s="125">
        <v>1.8280000000000001</v>
      </c>
      <c r="I25" s="38">
        <v>2</v>
      </c>
      <c r="J25" s="122">
        <v>6000</v>
      </c>
      <c r="K25" s="122">
        <v>6000</v>
      </c>
      <c r="L25" s="46">
        <v>0</v>
      </c>
      <c r="M25" s="40">
        <f t="shared" si="0"/>
        <v>10.97</v>
      </c>
      <c r="N25" s="88">
        <f t="shared" si="1"/>
        <v>21.9</v>
      </c>
    </row>
    <row r="26" spans="2:14" s="36" customFormat="1" ht="324.95" customHeight="1" thickBot="1" x14ac:dyDescent="1.1000000000000001">
      <c r="B26" s="42">
        <v>20</v>
      </c>
      <c r="C26" s="564"/>
      <c r="D26" s="561" t="s">
        <v>297</v>
      </c>
      <c r="E26" s="561"/>
      <c r="F26" s="561"/>
      <c r="G26" s="125" t="s">
        <v>29</v>
      </c>
      <c r="H26" s="125">
        <v>1.284</v>
      </c>
      <c r="I26" s="125">
        <v>1</v>
      </c>
      <c r="J26" s="122">
        <v>1510</v>
      </c>
      <c r="K26" s="122">
        <v>1510</v>
      </c>
      <c r="L26" s="46">
        <v>0</v>
      </c>
      <c r="M26" s="40">
        <f t="shared" si="0"/>
        <v>1.94</v>
      </c>
      <c r="N26" s="88">
        <f t="shared" si="1"/>
        <v>1.9</v>
      </c>
    </row>
    <row r="27" spans="2:14" s="36" customFormat="1" ht="324.95" customHeight="1" thickBot="1" x14ac:dyDescent="1.1000000000000001">
      <c r="B27" s="67">
        <v>21</v>
      </c>
      <c r="C27" s="564"/>
      <c r="D27" s="561" t="s">
        <v>478</v>
      </c>
      <c r="E27" s="561"/>
      <c r="F27" s="561"/>
      <c r="G27" s="125" t="s">
        <v>35</v>
      </c>
      <c r="H27" s="125">
        <v>0.94399999999999995</v>
      </c>
      <c r="I27" s="125">
        <v>2</v>
      </c>
      <c r="J27" s="122">
        <v>2402</v>
      </c>
      <c r="K27" s="122">
        <v>2251</v>
      </c>
      <c r="L27" s="46">
        <v>0</v>
      </c>
      <c r="M27" s="40">
        <f t="shared" si="0"/>
        <v>2.13</v>
      </c>
      <c r="N27" s="88">
        <f t="shared" si="1"/>
        <v>4.3</v>
      </c>
    </row>
    <row r="28" spans="2:14" s="36" customFormat="1" ht="324.95" customHeight="1" thickBot="1" x14ac:dyDescent="1.1000000000000001">
      <c r="B28" s="42">
        <v>22</v>
      </c>
      <c r="C28" s="564"/>
      <c r="D28" s="561" t="s">
        <v>476</v>
      </c>
      <c r="E28" s="561"/>
      <c r="F28" s="561"/>
      <c r="G28" s="125" t="s">
        <v>241</v>
      </c>
      <c r="H28" s="45">
        <v>0.72399999999999998</v>
      </c>
      <c r="I28" s="125">
        <v>2</v>
      </c>
      <c r="J28" s="122">
        <v>1510</v>
      </c>
      <c r="K28" s="122">
        <v>1510</v>
      </c>
      <c r="L28" s="46">
        <v>0</v>
      </c>
      <c r="M28" s="40">
        <f t="shared" si="0"/>
        <v>1.1000000000000001</v>
      </c>
      <c r="N28" s="88">
        <f t="shared" si="1"/>
        <v>2.2000000000000002</v>
      </c>
    </row>
    <row r="29" spans="2:14" s="36" customFormat="1" ht="324.95" customHeight="1" thickBot="1" x14ac:dyDescent="1.1000000000000001">
      <c r="B29" s="67">
        <v>23</v>
      </c>
      <c r="C29" s="564" t="s">
        <v>483</v>
      </c>
      <c r="D29" s="561" t="s">
        <v>127</v>
      </c>
      <c r="E29" s="561"/>
      <c r="F29" s="561"/>
      <c r="G29" s="125" t="s">
        <v>27</v>
      </c>
      <c r="H29" s="125">
        <v>1.8280000000000001</v>
      </c>
      <c r="I29" s="38">
        <v>2</v>
      </c>
      <c r="J29" s="122">
        <v>6000</v>
      </c>
      <c r="K29" s="122">
        <v>6000</v>
      </c>
      <c r="L29" s="46">
        <v>0</v>
      </c>
      <c r="M29" s="40">
        <f t="shared" si="0"/>
        <v>10.97</v>
      </c>
      <c r="N29" s="88">
        <f t="shared" si="1"/>
        <v>21.9</v>
      </c>
    </row>
    <row r="30" spans="2:14" s="36" customFormat="1" ht="324.95" customHeight="1" thickBot="1" x14ac:dyDescent="1.1000000000000001">
      <c r="B30" s="42">
        <v>24</v>
      </c>
      <c r="C30" s="564"/>
      <c r="D30" s="561" t="s">
        <v>297</v>
      </c>
      <c r="E30" s="561"/>
      <c r="F30" s="561"/>
      <c r="G30" s="125" t="s">
        <v>29</v>
      </c>
      <c r="H30" s="125">
        <v>1.284</v>
      </c>
      <c r="I30" s="125">
        <v>1</v>
      </c>
      <c r="J30" s="122">
        <v>1510</v>
      </c>
      <c r="K30" s="122">
        <v>1510</v>
      </c>
      <c r="L30" s="46">
        <v>0</v>
      </c>
      <c r="M30" s="40">
        <f t="shared" si="0"/>
        <v>1.94</v>
      </c>
      <c r="N30" s="88">
        <f t="shared" si="1"/>
        <v>1.9</v>
      </c>
    </row>
    <row r="31" spans="2:14" s="36" customFormat="1" ht="324.95" customHeight="1" thickBot="1" x14ac:dyDescent="1.1000000000000001">
      <c r="B31" s="67">
        <v>25</v>
      </c>
      <c r="C31" s="564"/>
      <c r="D31" s="561" t="s">
        <v>478</v>
      </c>
      <c r="E31" s="561"/>
      <c r="F31" s="561"/>
      <c r="G31" s="125" t="s">
        <v>35</v>
      </c>
      <c r="H31" s="125">
        <v>0.94399999999999995</v>
      </c>
      <c r="I31" s="125">
        <v>2</v>
      </c>
      <c r="J31" s="122">
        <v>2402</v>
      </c>
      <c r="K31" s="122">
        <v>2251</v>
      </c>
      <c r="L31" s="46">
        <v>0</v>
      </c>
      <c r="M31" s="40">
        <f t="shared" si="0"/>
        <v>2.13</v>
      </c>
      <c r="N31" s="88">
        <f t="shared" si="1"/>
        <v>4.3</v>
      </c>
    </row>
    <row r="32" spans="2:14" s="36" customFormat="1" ht="324.95" customHeight="1" thickBot="1" x14ac:dyDescent="1.1000000000000001">
      <c r="B32" s="42">
        <v>26</v>
      </c>
      <c r="C32" s="564"/>
      <c r="D32" s="561" t="s">
        <v>476</v>
      </c>
      <c r="E32" s="561"/>
      <c r="F32" s="561"/>
      <c r="G32" s="125" t="s">
        <v>241</v>
      </c>
      <c r="H32" s="45">
        <v>0.72399999999999998</v>
      </c>
      <c r="I32" s="125">
        <v>2</v>
      </c>
      <c r="J32" s="122">
        <v>1510</v>
      </c>
      <c r="K32" s="122">
        <v>1510</v>
      </c>
      <c r="L32" s="46">
        <v>0</v>
      </c>
      <c r="M32" s="40">
        <f t="shared" si="0"/>
        <v>1.1000000000000001</v>
      </c>
      <c r="N32" s="88">
        <f t="shared" si="1"/>
        <v>2.2000000000000002</v>
      </c>
    </row>
    <row r="33" spans="2:14" s="36" customFormat="1" ht="324.95" customHeight="1" thickBot="1" x14ac:dyDescent="1.1000000000000001">
      <c r="B33" s="67">
        <v>27</v>
      </c>
      <c r="C33" s="555" t="s">
        <v>482</v>
      </c>
      <c r="D33" s="492" t="s">
        <v>191</v>
      </c>
      <c r="E33" s="493"/>
      <c r="F33" s="493"/>
      <c r="G33" s="125" t="s">
        <v>100</v>
      </c>
      <c r="H33" s="45">
        <v>2.19</v>
      </c>
      <c r="I33" s="69">
        <v>2</v>
      </c>
      <c r="J33" s="70">
        <v>6000</v>
      </c>
      <c r="K33" s="70">
        <v>4965</v>
      </c>
      <c r="L33" s="46">
        <v>0</v>
      </c>
      <c r="M33" s="40">
        <f t="shared" si="0"/>
        <v>10.879999999999999</v>
      </c>
      <c r="N33" s="88">
        <f t="shared" si="1"/>
        <v>21.8</v>
      </c>
    </row>
    <row r="34" spans="2:14" s="36" customFormat="1" ht="324.95" customHeight="1" thickBot="1" x14ac:dyDescent="1.1000000000000001">
      <c r="B34" s="42">
        <v>28</v>
      </c>
      <c r="C34" s="556"/>
      <c r="D34" s="492" t="s">
        <v>434</v>
      </c>
      <c r="E34" s="493"/>
      <c r="F34" s="493"/>
      <c r="G34" s="125" t="s">
        <v>100</v>
      </c>
      <c r="H34" s="45">
        <v>2.19</v>
      </c>
      <c r="I34" s="72">
        <v>1</v>
      </c>
      <c r="J34" s="70">
        <v>1812</v>
      </c>
      <c r="K34" s="70">
        <v>1573</v>
      </c>
      <c r="L34" s="46">
        <v>0</v>
      </c>
      <c r="M34" s="40">
        <f t="shared" si="0"/>
        <v>3.4499999999999997</v>
      </c>
      <c r="N34" s="88">
        <f t="shared" si="1"/>
        <v>3.5</v>
      </c>
    </row>
    <row r="35" spans="2:14" s="36" customFormat="1" ht="324.95" customHeight="1" thickBot="1" x14ac:dyDescent="1.1000000000000001">
      <c r="B35" s="67">
        <v>29</v>
      </c>
      <c r="C35" s="556"/>
      <c r="D35" s="492" t="s">
        <v>433</v>
      </c>
      <c r="E35" s="493"/>
      <c r="F35" s="493"/>
      <c r="G35" s="125" t="s">
        <v>29</v>
      </c>
      <c r="H35" s="45">
        <v>1.284</v>
      </c>
      <c r="I35" s="72">
        <v>1</v>
      </c>
      <c r="J35" s="70">
        <v>1814</v>
      </c>
      <c r="K35" s="70">
        <v>1814</v>
      </c>
      <c r="L35" s="46">
        <v>0</v>
      </c>
      <c r="M35" s="40">
        <f t="shared" si="0"/>
        <v>2.3299999999999996</v>
      </c>
      <c r="N35" s="88">
        <f t="shared" si="1"/>
        <v>2.2999999999999998</v>
      </c>
    </row>
    <row r="36" spans="2:14" s="36" customFormat="1" ht="324.95" customHeight="1" thickBot="1" x14ac:dyDescent="1.1000000000000001">
      <c r="B36" s="42">
        <v>30</v>
      </c>
      <c r="C36" s="556"/>
      <c r="D36" s="492" t="s">
        <v>481</v>
      </c>
      <c r="E36" s="493"/>
      <c r="F36" s="493"/>
      <c r="G36" s="125" t="s">
        <v>100</v>
      </c>
      <c r="H36" s="45">
        <v>2.19</v>
      </c>
      <c r="I36" s="72">
        <v>1</v>
      </c>
      <c r="J36" s="70">
        <v>1819</v>
      </c>
      <c r="K36" s="70">
        <v>1573</v>
      </c>
      <c r="L36" s="46">
        <v>0</v>
      </c>
      <c r="M36" s="40">
        <f t="shared" si="0"/>
        <v>3.4499999999999997</v>
      </c>
      <c r="N36" s="88">
        <f t="shared" si="1"/>
        <v>3.5</v>
      </c>
    </row>
    <row r="37" spans="2:14" s="36" customFormat="1" ht="324.95" customHeight="1" thickBot="1" x14ac:dyDescent="1.1000000000000001">
      <c r="B37" s="67">
        <v>31</v>
      </c>
      <c r="C37" s="556"/>
      <c r="D37" s="492" t="s">
        <v>480</v>
      </c>
      <c r="E37" s="493"/>
      <c r="F37" s="493"/>
      <c r="G37" s="125" t="s">
        <v>97</v>
      </c>
      <c r="H37" s="45">
        <v>0.93400000000000005</v>
      </c>
      <c r="I37" s="72">
        <v>2</v>
      </c>
      <c r="J37" s="70">
        <v>2134</v>
      </c>
      <c r="K37" s="70">
        <v>2057</v>
      </c>
      <c r="L37" s="46">
        <v>0</v>
      </c>
      <c r="M37" s="40">
        <f t="shared" si="0"/>
        <v>1.93</v>
      </c>
      <c r="N37" s="88">
        <f t="shared" si="1"/>
        <v>3.9</v>
      </c>
    </row>
    <row r="38" spans="2:14" s="96" customFormat="1" ht="324.95" customHeight="1" thickBot="1" x14ac:dyDescent="1.3">
      <c r="B38" s="42">
        <v>32</v>
      </c>
      <c r="C38" s="488" t="s">
        <v>279</v>
      </c>
      <c r="D38" s="489"/>
      <c r="E38" s="489"/>
      <c r="F38" s="490"/>
      <c r="G38" s="124" t="s">
        <v>35</v>
      </c>
      <c r="H38" s="102">
        <v>0.94399999999999995</v>
      </c>
      <c r="I38" s="101">
        <v>5</v>
      </c>
      <c r="J38" s="100">
        <v>2402</v>
      </c>
      <c r="K38" s="100">
        <v>2251</v>
      </c>
      <c r="L38" s="46">
        <v>0</v>
      </c>
      <c r="M38" s="40">
        <f t="shared" si="0"/>
        <v>2.13</v>
      </c>
      <c r="N38" s="88">
        <f t="shared" si="1"/>
        <v>10.7</v>
      </c>
    </row>
    <row r="39" spans="2:14" s="96" customFormat="1" ht="324.95" customHeight="1" thickBot="1" x14ac:dyDescent="1.3">
      <c r="B39" s="67">
        <v>33</v>
      </c>
      <c r="C39" s="488" t="s">
        <v>478</v>
      </c>
      <c r="D39" s="489"/>
      <c r="E39" s="489"/>
      <c r="F39" s="490"/>
      <c r="G39" s="124" t="s">
        <v>35</v>
      </c>
      <c r="H39" s="102">
        <v>0.94399999999999995</v>
      </c>
      <c r="I39" s="101">
        <v>3</v>
      </c>
      <c r="J39" s="100">
        <v>2402</v>
      </c>
      <c r="K39" s="100">
        <v>2251</v>
      </c>
      <c r="L39" s="46">
        <v>0</v>
      </c>
      <c r="M39" s="40">
        <f t="shared" ref="M39:M70" si="2">ROUNDUP(H39*K39/1000,2)</f>
        <v>2.13</v>
      </c>
      <c r="N39" s="88">
        <f t="shared" ref="N39:N70" si="3">ROUND(M39*I39-I39*L39,1)</f>
        <v>6.4</v>
      </c>
    </row>
    <row r="40" spans="2:14" s="96" customFormat="1" ht="324.95" customHeight="1" thickBot="1" x14ac:dyDescent="1.3">
      <c r="B40" s="42">
        <v>34</v>
      </c>
      <c r="C40" s="488" t="s">
        <v>250</v>
      </c>
      <c r="D40" s="489"/>
      <c r="E40" s="489"/>
      <c r="F40" s="490"/>
      <c r="G40" s="124" t="s">
        <v>35</v>
      </c>
      <c r="H40" s="102">
        <v>0.94399999999999995</v>
      </c>
      <c r="I40" s="101">
        <v>5</v>
      </c>
      <c r="J40" s="100">
        <v>2402</v>
      </c>
      <c r="K40" s="100">
        <v>2251</v>
      </c>
      <c r="L40" s="46">
        <v>0</v>
      </c>
      <c r="M40" s="40">
        <f t="shared" si="2"/>
        <v>2.13</v>
      </c>
      <c r="N40" s="88">
        <f t="shared" si="3"/>
        <v>10.7</v>
      </c>
    </row>
    <row r="41" spans="2:14" s="96" customFormat="1" ht="324.95" customHeight="1" thickBot="1" x14ac:dyDescent="1.3">
      <c r="B41" s="67">
        <v>35</v>
      </c>
      <c r="C41" s="488" t="s">
        <v>475</v>
      </c>
      <c r="D41" s="489"/>
      <c r="E41" s="489"/>
      <c r="F41" s="490"/>
      <c r="G41" s="124" t="s">
        <v>76</v>
      </c>
      <c r="H41" s="102">
        <v>1.22</v>
      </c>
      <c r="I41" s="106">
        <v>1</v>
      </c>
      <c r="J41" s="100">
        <v>7829</v>
      </c>
      <c r="K41" s="100">
        <v>7820</v>
      </c>
      <c r="L41" s="46">
        <v>0</v>
      </c>
      <c r="M41" s="40">
        <f t="shared" si="2"/>
        <v>9.5499999999999989</v>
      </c>
      <c r="N41" s="88">
        <f t="shared" si="3"/>
        <v>9.6</v>
      </c>
    </row>
    <row r="42" spans="2:14" s="36" customFormat="1" ht="324.95" customHeight="1" thickBot="1" x14ac:dyDescent="1.1000000000000001">
      <c r="B42" s="42">
        <v>36</v>
      </c>
      <c r="C42" s="564" t="s">
        <v>479</v>
      </c>
      <c r="D42" s="561" t="s">
        <v>127</v>
      </c>
      <c r="E42" s="561"/>
      <c r="F42" s="561"/>
      <c r="G42" s="125" t="s">
        <v>27</v>
      </c>
      <c r="H42" s="125">
        <v>1.8280000000000001</v>
      </c>
      <c r="I42" s="38">
        <v>2</v>
      </c>
      <c r="J42" s="122">
        <v>4554</v>
      </c>
      <c r="K42" s="122">
        <v>4554</v>
      </c>
      <c r="L42" s="46">
        <v>0</v>
      </c>
      <c r="M42" s="40">
        <f t="shared" si="2"/>
        <v>8.33</v>
      </c>
      <c r="N42" s="88">
        <f t="shared" si="3"/>
        <v>16.7</v>
      </c>
    </row>
    <row r="43" spans="2:14" s="36" customFormat="1" ht="324.95" customHeight="1" thickBot="1" x14ac:dyDescent="1.1000000000000001">
      <c r="B43" s="67">
        <v>37</v>
      </c>
      <c r="C43" s="564"/>
      <c r="D43" s="561" t="s">
        <v>478</v>
      </c>
      <c r="E43" s="561"/>
      <c r="F43" s="561"/>
      <c r="G43" s="125" t="s">
        <v>35</v>
      </c>
      <c r="H43" s="125">
        <v>0.94399999999999995</v>
      </c>
      <c r="I43" s="125">
        <v>1</v>
      </c>
      <c r="J43" s="122">
        <v>2402</v>
      </c>
      <c r="K43" s="122">
        <v>2251</v>
      </c>
      <c r="L43" s="46">
        <v>0</v>
      </c>
      <c r="M43" s="40">
        <f t="shared" si="2"/>
        <v>2.13</v>
      </c>
      <c r="N43" s="88">
        <f t="shared" si="3"/>
        <v>2.1</v>
      </c>
    </row>
    <row r="44" spans="2:14" s="36" customFormat="1" ht="324.95" customHeight="1" thickBot="1" x14ac:dyDescent="1.1000000000000001">
      <c r="B44" s="42">
        <v>38</v>
      </c>
      <c r="C44" s="564"/>
      <c r="D44" s="561" t="s">
        <v>476</v>
      </c>
      <c r="E44" s="561"/>
      <c r="F44" s="561"/>
      <c r="G44" s="125" t="s">
        <v>35</v>
      </c>
      <c r="H44" s="125">
        <v>0.94399999999999995</v>
      </c>
      <c r="I44" s="125">
        <v>2</v>
      </c>
      <c r="J44" s="122">
        <v>1510</v>
      </c>
      <c r="K44" s="122">
        <v>1510</v>
      </c>
      <c r="L44" s="46">
        <v>0</v>
      </c>
      <c r="M44" s="40">
        <f t="shared" si="2"/>
        <v>1.43</v>
      </c>
      <c r="N44" s="88">
        <f t="shared" si="3"/>
        <v>2.9</v>
      </c>
    </row>
    <row r="45" spans="2:14" s="36" customFormat="1" ht="324.95" customHeight="1" thickBot="1" x14ac:dyDescent="1.1000000000000001">
      <c r="B45" s="67">
        <v>39</v>
      </c>
      <c r="C45" s="564"/>
      <c r="D45" s="561" t="s">
        <v>298</v>
      </c>
      <c r="E45" s="561"/>
      <c r="F45" s="561"/>
      <c r="G45" s="125" t="s">
        <v>29</v>
      </c>
      <c r="H45" s="45">
        <v>1.284</v>
      </c>
      <c r="I45" s="125">
        <v>1</v>
      </c>
      <c r="J45" s="122">
        <v>1845</v>
      </c>
      <c r="K45" s="122">
        <v>1735</v>
      </c>
      <c r="L45" s="46">
        <v>0</v>
      </c>
      <c r="M45" s="40">
        <f t="shared" si="2"/>
        <v>2.23</v>
      </c>
      <c r="N45" s="88">
        <f t="shared" si="3"/>
        <v>2.2000000000000002</v>
      </c>
    </row>
    <row r="46" spans="2:14" s="36" customFormat="1" ht="324.95" customHeight="1" thickBot="1" x14ac:dyDescent="1.1000000000000001">
      <c r="B46" s="42">
        <v>40</v>
      </c>
      <c r="C46" s="564" t="s">
        <v>477</v>
      </c>
      <c r="D46" s="561" t="s">
        <v>127</v>
      </c>
      <c r="E46" s="561"/>
      <c r="F46" s="561"/>
      <c r="G46" s="125" t="s">
        <v>27</v>
      </c>
      <c r="H46" s="125">
        <v>1.8280000000000001</v>
      </c>
      <c r="I46" s="38">
        <v>2</v>
      </c>
      <c r="J46" s="122">
        <v>5361</v>
      </c>
      <c r="K46" s="122">
        <v>5361</v>
      </c>
      <c r="L46" s="46">
        <v>0</v>
      </c>
      <c r="M46" s="40">
        <f t="shared" si="2"/>
        <v>9.7999999999999989</v>
      </c>
      <c r="N46" s="88">
        <f t="shared" si="3"/>
        <v>19.600000000000001</v>
      </c>
    </row>
    <row r="47" spans="2:14" s="36" customFormat="1" ht="324.95" customHeight="1" thickBot="1" x14ac:dyDescent="1.1000000000000001">
      <c r="B47" s="67">
        <v>41</v>
      </c>
      <c r="C47" s="564"/>
      <c r="D47" s="561" t="s">
        <v>295</v>
      </c>
      <c r="E47" s="561"/>
      <c r="F47" s="561"/>
      <c r="G47" s="125" t="s">
        <v>29</v>
      </c>
      <c r="H47" s="125">
        <v>1.284</v>
      </c>
      <c r="I47" s="125">
        <v>1</v>
      </c>
      <c r="J47" s="122">
        <v>2435</v>
      </c>
      <c r="K47" s="122">
        <v>2200</v>
      </c>
      <c r="L47" s="46">
        <v>0</v>
      </c>
      <c r="M47" s="40">
        <f t="shared" si="2"/>
        <v>2.8299999999999996</v>
      </c>
      <c r="N47" s="88">
        <f t="shared" si="3"/>
        <v>2.8</v>
      </c>
    </row>
    <row r="48" spans="2:14" s="36" customFormat="1" ht="324.95" customHeight="1" thickBot="1" x14ac:dyDescent="1.1000000000000001">
      <c r="B48" s="42">
        <v>42</v>
      </c>
      <c r="C48" s="564"/>
      <c r="D48" s="561" t="s">
        <v>296</v>
      </c>
      <c r="E48" s="561"/>
      <c r="F48" s="561"/>
      <c r="G48" s="125" t="s">
        <v>29</v>
      </c>
      <c r="H48" s="125">
        <v>1.284</v>
      </c>
      <c r="I48" s="125">
        <v>1</v>
      </c>
      <c r="J48" s="122">
        <v>2383</v>
      </c>
      <c r="K48" s="122">
        <v>2228</v>
      </c>
      <c r="L48" s="46">
        <v>0</v>
      </c>
      <c r="M48" s="40">
        <f t="shared" si="2"/>
        <v>2.8699999999999997</v>
      </c>
      <c r="N48" s="88">
        <f t="shared" si="3"/>
        <v>2.9</v>
      </c>
    </row>
    <row r="49" spans="1:14" s="36" customFormat="1" ht="324.95" customHeight="1" thickBot="1" x14ac:dyDescent="1.1000000000000001">
      <c r="B49" s="67">
        <v>43</v>
      </c>
      <c r="C49" s="564"/>
      <c r="D49" s="561" t="s">
        <v>297</v>
      </c>
      <c r="E49" s="561"/>
      <c r="F49" s="561"/>
      <c r="G49" s="125" t="s">
        <v>29</v>
      </c>
      <c r="H49" s="45">
        <v>1.284</v>
      </c>
      <c r="I49" s="125">
        <v>1</v>
      </c>
      <c r="J49" s="122">
        <v>1510</v>
      </c>
      <c r="K49" s="122">
        <v>1510</v>
      </c>
      <c r="L49" s="46">
        <v>0</v>
      </c>
      <c r="M49" s="40">
        <f t="shared" si="2"/>
        <v>1.94</v>
      </c>
      <c r="N49" s="88">
        <f t="shared" si="3"/>
        <v>1.9</v>
      </c>
    </row>
    <row r="50" spans="1:14" s="36" customFormat="1" ht="324.95" customHeight="1" thickBot="1" x14ac:dyDescent="1.1000000000000001">
      <c r="B50" s="42">
        <v>44</v>
      </c>
      <c r="C50" s="564"/>
      <c r="D50" s="561" t="s">
        <v>476</v>
      </c>
      <c r="E50" s="561"/>
      <c r="F50" s="561"/>
      <c r="G50" s="125" t="s">
        <v>35</v>
      </c>
      <c r="H50" s="125">
        <v>0.94399999999999995</v>
      </c>
      <c r="I50" s="125">
        <v>1</v>
      </c>
      <c r="J50" s="122">
        <v>1510</v>
      </c>
      <c r="K50" s="122">
        <v>1510</v>
      </c>
      <c r="L50" s="46">
        <v>0</v>
      </c>
      <c r="M50" s="40">
        <f t="shared" si="2"/>
        <v>1.43</v>
      </c>
      <c r="N50" s="88">
        <f t="shared" si="3"/>
        <v>1.4</v>
      </c>
    </row>
    <row r="51" spans="1:14" s="36" customFormat="1" ht="324.95" customHeight="1" thickBot="1" x14ac:dyDescent="1.1000000000000001">
      <c r="B51" s="67">
        <v>45</v>
      </c>
      <c r="C51" s="564"/>
      <c r="D51" s="561" t="s">
        <v>298</v>
      </c>
      <c r="E51" s="561"/>
      <c r="F51" s="561"/>
      <c r="G51" s="125" t="s">
        <v>29</v>
      </c>
      <c r="H51" s="45">
        <v>1.284</v>
      </c>
      <c r="I51" s="125">
        <v>2</v>
      </c>
      <c r="J51" s="122">
        <v>1845</v>
      </c>
      <c r="K51" s="122">
        <v>1734</v>
      </c>
      <c r="L51" s="46">
        <v>0</v>
      </c>
      <c r="M51" s="40">
        <f t="shared" si="2"/>
        <v>2.23</v>
      </c>
      <c r="N51" s="88">
        <f t="shared" si="3"/>
        <v>4.5</v>
      </c>
    </row>
    <row r="52" spans="1:14" s="96" customFormat="1" ht="324.95" customHeight="1" thickBot="1" x14ac:dyDescent="1.3">
      <c r="B52" s="42">
        <v>46</v>
      </c>
      <c r="C52" s="488" t="s">
        <v>475</v>
      </c>
      <c r="D52" s="489"/>
      <c r="E52" s="489"/>
      <c r="F52" s="490"/>
      <c r="G52" s="124" t="s">
        <v>76</v>
      </c>
      <c r="H52" s="102">
        <v>1.22</v>
      </c>
      <c r="I52" s="101">
        <v>2</v>
      </c>
      <c r="J52" s="100">
        <v>7820</v>
      </c>
      <c r="K52" s="100">
        <v>7829</v>
      </c>
      <c r="L52" s="46">
        <v>0</v>
      </c>
      <c r="M52" s="40">
        <f t="shared" si="2"/>
        <v>9.56</v>
      </c>
      <c r="N52" s="88">
        <f t="shared" si="3"/>
        <v>19.100000000000001</v>
      </c>
    </row>
    <row r="53" spans="1:14" s="96" customFormat="1" ht="324.95" customHeight="1" thickBot="1" x14ac:dyDescent="1.3">
      <c r="B53" s="67">
        <v>47</v>
      </c>
      <c r="C53" s="488" t="s">
        <v>474</v>
      </c>
      <c r="D53" s="489"/>
      <c r="E53" s="489"/>
      <c r="F53" s="490"/>
      <c r="G53" s="124" t="s">
        <v>76</v>
      </c>
      <c r="H53" s="102">
        <v>1.22</v>
      </c>
      <c r="I53" s="101">
        <v>2</v>
      </c>
      <c r="J53" s="100">
        <v>7820</v>
      </c>
      <c r="K53" s="100">
        <v>7829</v>
      </c>
      <c r="L53" s="46">
        <v>0</v>
      </c>
      <c r="M53" s="40">
        <f t="shared" si="2"/>
        <v>9.56</v>
      </c>
      <c r="N53" s="88">
        <f t="shared" si="3"/>
        <v>19.100000000000001</v>
      </c>
    </row>
    <row r="54" spans="1:14" s="96" customFormat="1" ht="324.95" customHeight="1" thickBot="1" x14ac:dyDescent="1.3">
      <c r="B54" s="42">
        <v>48</v>
      </c>
      <c r="C54" s="488" t="s">
        <v>473</v>
      </c>
      <c r="D54" s="489"/>
      <c r="E54" s="489"/>
      <c r="F54" s="490"/>
      <c r="G54" s="124" t="s">
        <v>76</v>
      </c>
      <c r="H54" s="102">
        <v>1.22</v>
      </c>
      <c r="I54" s="101">
        <v>2</v>
      </c>
      <c r="J54" s="100">
        <v>7570</v>
      </c>
      <c r="K54" s="100">
        <v>7579</v>
      </c>
      <c r="L54" s="46">
        <v>0</v>
      </c>
      <c r="M54" s="40">
        <f t="shared" si="2"/>
        <v>9.25</v>
      </c>
      <c r="N54" s="88">
        <f t="shared" si="3"/>
        <v>18.5</v>
      </c>
    </row>
    <row r="55" spans="1:14" s="96" customFormat="1" ht="324.95" customHeight="1" thickBot="1" x14ac:dyDescent="1.3">
      <c r="B55" s="67">
        <v>49</v>
      </c>
      <c r="C55" s="488" t="s">
        <v>472</v>
      </c>
      <c r="D55" s="489"/>
      <c r="E55" s="489"/>
      <c r="F55" s="490"/>
      <c r="G55" s="124" t="s">
        <v>76</v>
      </c>
      <c r="H55" s="102">
        <v>1.22</v>
      </c>
      <c r="I55" s="106">
        <v>1</v>
      </c>
      <c r="J55" s="100">
        <v>7570</v>
      </c>
      <c r="K55" s="100">
        <v>7579</v>
      </c>
      <c r="L55" s="46">
        <v>0</v>
      </c>
      <c r="M55" s="40">
        <f t="shared" si="2"/>
        <v>9.25</v>
      </c>
      <c r="N55" s="88">
        <f t="shared" si="3"/>
        <v>9.3000000000000007</v>
      </c>
    </row>
    <row r="56" spans="1:14" s="36" customFormat="1" ht="324.95" customHeight="1" thickBot="1" x14ac:dyDescent="1.1000000000000001">
      <c r="A56" s="36" t="s">
        <v>442</v>
      </c>
      <c r="B56" s="42">
        <v>50</v>
      </c>
      <c r="C56" s="555" t="s">
        <v>471</v>
      </c>
      <c r="D56" s="492" t="s">
        <v>440</v>
      </c>
      <c r="E56" s="493"/>
      <c r="F56" s="493"/>
      <c r="G56" s="125" t="s">
        <v>76</v>
      </c>
      <c r="H56" s="45">
        <v>1.22</v>
      </c>
      <c r="I56" s="69">
        <v>1</v>
      </c>
      <c r="J56" s="70">
        <v>5118</v>
      </c>
      <c r="K56" s="70">
        <v>5118</v>
      </c>
      <c r="L56" s="46">
        <v>0</v>
      </c>
      <c r="M56" s="40">
        <f t="shared" si="2"/>
        <v>6.25</v>
      </c>
      <c r="N56" s="88">
        <f t="shared" si="3"/>
        <v>6.3</v>
      </c>
    </row>
    <row r="57" spans="1:14" s="36" customFormat="1" ht="324.95" customHeight="1" thickBot="1" x14ac:dyDescent="1.1000000000000001">
      <c r="B57" s="67">
        <v>51</v>
      </c>
      <c r="C57" s="556"/>
      <c r="D57" s="492" t="s">
        <v>439</v>
      </c>
      <c r="E57" s="493"/>
      <c r="F57" s="493"/>
      <c r="G57" s="125" t="s">
        <v>76</v>
      </c>
      <c r="H57" s="45">
        <v>1.22</v>
      </c>
      <c r="I57" s="72">
        <v>1</v>
      </c>
      <c r="J57" s="70">
        <v>5118</v>
      </c>
      <c r="K57" s="70">
        <v>5118</v>
      </c>
      <c r="L57" s="46">
        <v>0</v>
      </c>
      <c r="M57" s="40">
        <f t="shared" si="2"/>
        <v>6.25</v>
      </c>
      <c r="N57" s="88">
        <f t="shared" si="3"/>
        <v>6.3</v>
      </c>
    </row>
    <row r="58" spans="1:14" s="36" customFormat="1" ht="324.95" customHeight="1" thickBot="1" x14ac:dyDescent="1.1000000000000001">
      <c r="B58" s="42">
        <v>52</v>
      </c>
      <c r="C58" s="556"/>
      <c r="D58" s="492" t="s">
        <v>470</v>
      </c>
      <c r="E58" s="493"/>
      <c r="F58" s="493"/>
      <c r="G58" s="125" t="s">
        <v>97</v>
      </c>
      <c r="H58" s="45">
        <v>0.93400000000000005</v>
      </c>
      <c r="I58" s="72">
        <v>1</v>
      </c>
      <c r="J58" s="70">
        <v>2171</v>
      </c>
      <c r="K58" s="70">
        <v>2060</v>
      </c>
      <c r="L58" s="46">
        <v>0</v>
      </c>
      <c r="M58" s="40">
        <f t="shared" si="2"/>
        <v>1.93</v>
      </c>
      <c r="N58" s="88">
        <f t="shared" si="3"/>
        <v>1.9</v>
      </c>
    </row>
    <row r="59" spans="1:14" s="36" customFormat="1" ht="324.95" customHeight="1" thickBot="1" x14ac:dyDescent="1.1000000000000001">
      <c r="B59" s="67">
        <v>53</v>
      </c>
      <c r="C59" s="556"/>
      <c r="D59" s="492" t="s">
        <v>469</v>
      </c>
      <c r="E59" s="493"/>
      <c r="F59" s="493"/>
      <c r="G59" s="125" t="s">
        <v>97</v>
      </c>
      <c r="H59" s="45">
        <v>0.93400000000000005</v>
      </c>
      <c r="I59" s="72">
        <v>2</v>
      </c>
      <c r="J59" s="70">
        <v>2330</v>
      </c>
      <c r="K59" s="70">
        <v>2199</v>
      </c>
      <c r="L59" s="46">
        <v>0</v>
      </c>
      <c r="M59" s="40">
        <f t="shared" si="2"/>
        <v>2.0599999999999996</v>
      </c>
      <c r="N59" s="88">
        <f t="shared" si="3"/>
        <v>4.0999999999999996</v>
      </c>
    </row>
    <row r="60" spans="1:14" s="36" customFormat="1" ht="324.95" customHeight="1" thickBot="1" x14ac:dyDescent="1.1000000000000001">
      <c r="B60" s="42">
        <v>54</v>
      </c>
      <c r="C60" s="555" t="s">
        <v>468</v>
      </c>
      <c r="D60" s="492" t="s">
        <v>191</v>
      </c>
      <c r="E60" s="493"/>
      <c r="F60" s="493"/>
      <c r="G60" s="125" t="s">
        <v>100</v>
      </c>
      <c r="H60" s="45">
        <v>2.19</v>
      </c>
      <c r="I60" s="69">
        <v>2</v>
      </c>
      <c r="J60" s="70">
        <v>6000</v>
      </c>
      <c r="K60" s="70">
        <v>6000</v>
      </c>
      <c r="L60" s="46">
        <v>0</v>
      </c>
      <c r="M60" s="40">
        <f t="shared" si="2"/>
        <v>13.14</v>
      </c>
      <c r="N60" s="88">
        <f t="shared" si="3"/>
        <v>26.3</v>
      </c>
    </row>
    <row r="61" spans="1:14" s="36" customFormat="1" ht="324.95" customHeight="1" thickBot="1" x14ac:dyDescent="1.1000000000000001">
      <c r="B61" s="67">
        <v>55</v>
      </c>
      <c r="C61" s="556"/>
      <c r="D61" s="492" t="s">
        <v>467</v>
      </c>
      <c r="E61" s="493"/>
      <c r="F61" s="493"/>
      <c r="G61" s="125" t="s">
        <v>29</v>
      </c>
      <c r="H61" s="45">
        <v>1.284</v>
      </c>
      <c r="I61" s="72">
        <v>1</v>
      </c>
      <c r="J61" s="70">
        <v>1814</v>
      </c>
      <c r="K61" s="70">
        <v>1814</v>
      </c>
      <c r="L61" s="46">
        <v>0</v>
      </c>
      <c r="M61" s="40">
        <f t="shared" si="2"/>
        <v>2.3299999999999996</v>
      </c>
      <c r="N61" s="88">
        <f t="shared" si="3"/>
        <v>2.2999999999999998</v>
      </c>
    </row>
    <row r="62" spans="1:14" s="36" customFormat="1" ht="324.95" customHeight="1" thickBot="1" x14ac:dyDescent="1.1000000000000001">
      <c r="B62" s="42">
        <v>56</v>
      </c>
      <c r="C62" s="556"/>
      <c r="D62" s="492" t="s">
        <v>466</v>
      </c>
      <c r="E62" s="493"/>
      <c r="F62" s="493"/>
      <c r="G62" s="125" t="s">
        <v>97</v>
      </c>
      <c r="H62" s="45">
        <v>0.93400000000000005</v>
      </c>
      <c r="I62" s="72">
        <v>1</v>
      </c>
      <c r="J62" s="70">
        <v>1794</v>
      </c>
      <c r="K62" s="70">
        <v>1794</v>
      </c>
      <c r="L62" s="46">
        <v>0</v>
      </c>
      <c r="M62" s="40">
        <f t="shared" si="2"/>
        <v>1.68</v>
      </c>
      <c r="N62" s="88">
        <f t="shared" si="3"/>
        <v>1.7</v>
      </c>
    </row>
    <row r="63" spans="1:14" s="36" customFormat="1" ht="324.95" customHeight="1" thickBot="1" x14ac:dyDescent="1.1000000000000001">
      <c r="B63" s="67">
        <v>57</v>
      </c>
      <c r="C63" s="556"/>
      <c r="D63" s="492" t="s">
        <v>465</v>
      </c>
      <c r="E63" s="493"/>
      <c r="F63" s="493"/>
      <c r="G63" s="125" t="s">
        <v>97</v>
      </c>
      <c r="H63" s="45">
        <v>0.93400000000000005</v>
      </c>
      <c r="I63" s="72">
        <v>2</v>
      </c>
      <c r="J63" s="70">
        <v>3124</v>
      </c>
      <c r="K63" s="70">
        <v>2987</v>
      </c>
      <c r="L63" s="46">
        <v>0</v>
      </c>
      <c r="M63" s="40">
        <f t="shared" si="2"/>
        <v>2.7899999999999996</v>
      </c>
      <c r="N63" s="88">
        <f t="shared" si="3"/>
        <v>5.6</v>
      </c>
    </row>
    <row r="64" spans="1:14" s="96" customFormat="1" ht="324.95" customHeight="1" thickBot="1" x14ac:dyDescent="1.3">
      <c r="B64" s="42">
        <v>58</v>
      </c>
      <c r="C64" s="488" t="s">
        <v>464</v>
      </c>
      <c r="D64" s="489"/>
      <c r="E64" s="489"/>
      <c r="F64" s="490"/>
      <c r="G64" s="124" t="s">
        <v>76</v>
      </c>
      <c r="H64" s="102">
        <v>1.22</v>
      </c>
      <c r="I64" s="101">
        <v>4</v>
      </c>
      <c r="J64" s="100">
        <v>7829</v>
      </c>
      <c r="K64" s="100">
        <v>7820</v>
      </c>
      <c r="L64" s="46">
        <v>0</v>
      </c>
      <c r="M64" s="40">
        <f t="shared" si="2"/>
        <v>9.5499999999999989</v>
      </c>
      <c r="N64" s="88">
        <f t="shared" si="3"/>
        <v>38.200000000000003</v>
      </c>
    </row>
    <row r="65" spans="1:14" s="96" customFormat="1" ht="324.95" customHeight="1" thickBot="1" x14ac:dyDescent="1.3">
      <c r="B65" s="67">
        <v>59</v>
      </c>
      <c r="C65" s="488" t="s">
        <v>463</v>
      </c>
      <c r="D65" s="489"/>
      <c r="E65" s="489"/>
      <c r="F65" s="490"/>
      <c r="G65" s="124" t="s">
        <v>76</v>
      </c>
      <c r="H65" s="102">
        <v>1.22</v>
      </c>
      <c r="I65" s="101">
        <v>4</v>
      </c>
      <c r="J65" s="100">
        <v>7829</v>
      </c>
      <c r="K65" s="100">
        <v>7820</v>
      </c>
      <c r="L65" s="46">
        <v>0</v>
      </c>
      <c r="M65" s="40">
        <f t="shared" si="2"/>
        <v>9.5499999999999989</v>
      </c>
      <c r="N65" s="88">
        <f t="shared" si="3"/>
        <v>38.200000000000003</v>
      </c>
    </row>
    <row r="66" spans="1:14" s="96" customFormat="1" ht="324.95" customHeight="1" thickBot="1" x14ac:dyDescent="1.3">
      <c r="B66" s="67">
        <v>60</v>
      </c>
      <c r="C66" s="488" t="s">
        <v>462</v>
      </c>
      <c r="D66" s="489"/>
      <c r="E66" s="489"/>
      <c r="F66" s="490"/>
      <c r="G66" s="124" t="s">
        <v>76</v>
      </c>
      <c r="H66" s="102">
        <v>1.22</v>
      </c>
      <c r="I66" s="101">
        <v>3</v>
      </c>
      <c r="J66" s="100">
        <v>3908</v>
      </c>
      <c r="K66" s="100">
        <v>3845</v>
      </c>
      <c r="L66" s="46">
        <v>0</v>
      </c>
      <c r="M66" s="40">
        <f t="shared" si="2"/>
        <v>4.7</v>
      </c>
      <c r="N66" s="88">
        <f t="shared" si="3"/>
        <v>14.1</v>
      </c>
    </row>
    <row r="67" spans="1:14" s="96" customFormat="1" ht="324.95" customHeight="1" thickBot="1" x14ac:dyDescent="1.3">
      <c r="B67" s="42">
        <v>61</v>
      </c>
      <c r="C67" s="488" t="s">
        <v>461</v>
      </c>
      <c r="D67" s="489"/>
      <c r="E67" s="489"/>
      <c r="F67" s="490"/>
      <c r="G67" s="124" t="s">
        <v>76</v>
      </c>
      <c r="H67" s="102">
        <v>1.22</v>
      </c>
      <c r="I67" s="106">
        <v>1</v>
      </c>
      <c r="J67" s="100">
        <v>7219</v>
      </c>
      <c r="K67" s="100">
        <v>7210</v>
      </c>
      <c r="L67" s="46">
        <v>0</v>
      </c>
      <c r="M67" s="40">
        <f t="shared" si="2"/>
        <v>8.7999999999999989</v>
      </c>
      <c r="N67" s="88">
        <f t="shared" si="3"/>
        <v>8.8000000000000007</v>
      </c>
    </row>
    <row r="68" spans="1:14" s="96" customFormat="1" ht="324.95" customHeight="1" thickBot="1" x14ac:dyDescent="1.3">
      <c r="B68" s="42">
        <v>62</v>
      </c>
      <c r="C68" s="488" t="s">
        <v>460</v>
      </c>
      <c r="D68" s="489"/>
      <c r="E68" s="489"/>
      <c r="F68" s="490"/>
      <c r="G68" s="124" t="s">
        <v>76</v>
      </c>
      <c r="H68" s="102">
        <v>1.22</v>
      </c>
      <c r="I68" s="106">
        <v>1</v>
      </c>
      <c r="J68" s="100">
        <v>7619</v>
      </c>
      <c r="K68" s="100">
        <v>7610</v>
      </c>
      <c r="L68" s="46">
        <v>0</v>
      </c>
      <c r="M68" s="40">
        <f t="shared" si="2"/>
        <v>9.2899999999999991</v>
      </c>
      <c r="N68" s="88">
        <f t="shared" si="3"/>
        <v>9.3000000000000007</v>
      </c>
    </row>
    <row r="69" spans="1:14" s="96" customFormat="1" ht="324.95" customHeight="1" thickBot="1" x14ac:dyDescent="1.3">
      <c r="B69" s="67">
        <v>63</v>
      </c>
      <c r="C69" s="488" t="s">
        <v>459</v>
      </c>
      <c r="D69" s="489"/>
      <c r="E69" s="489"/>
      <c r="F69" s="490"/>
      <c r="G69" s="124" t="s">
        <v>76</v>
      </c>
      <c r="H69" s="102">
        <v>1.22</v>
      </c>
      <c r="I69" s="101">
        <v>2</v>
      </c>
      <c r="J69" s="100">
        <v>3908</v>
      </c>
      <c r="K69" s="100">
        <v>3845</v>
      </c>
      <c r="L69" s="46">
        <v>0</v>
      </c>
      <c r="M69" s="40">
        <f t="shared" si="2"/>
        <v>4.7</v>
      </c>
      <c r="N69" s="88">
        <f t="shared" si="3"/>
        <v>9.4</v>
      </c>
    </row>
    <row r="70" spans="1:14" s="96" customFormat="1" ht="324.95" customHeight="1" thickBot="1" x14ac:dyDescent="1.3">
      <c r="B70" s="42">
        <v>64</v>
      </c>
      <c r="C70" s="488" t="s">
        <v>458</v>
      </c>
      <c r="D70" s="489"/>
      <c r="E70" s="489"/>
      <c r="F70" s="490"/>
      <c r="G70" s="124" t="s">
        <v>457</v>
      </c>
      <c r="H70" s="102">
        <v>1.71</v>
      </c>
      <c r="I70" s="101">
        <v>6</v>
      </c>
      <c r="J70" s="100">
        <v>4151</v>
      </c>
      <c r="K70" s="100">
        <v>4151</v>
      </c>
      <c r="L70" s="46">
        <v>0</v>
      </c>
      <c r="M70" s="40">
        <f t="shared" si="2"/>
        <v>7.1</v>
      </c>
      <c r="N70" s="88">
        <f t="shared" si="3"/>
        <v>42.6</v>
      </c>
    </row>
    <row r="71" spans="1:14" s="96" customFormat="1" ht="324.95" customHeight="1" thickBot="1" x14ac:dyDescent="1.3">
      <c r="B71" s="67">
        <v>65</v>
      </c>
      <c r="C71" s="488" t="s">
        <v>456</v>
      </c>
      <c r="D71" s="489"/>
      <c r="E71" s="489"/>
      <c r="F71" s="490"/>
      <c r="G71" s="124" t="s">
        <v>454</v>
      </c>
      <c r="H71" s="102">
        <v>1.38</v>
      </c>
      <c r="I71" s="101">
        <v>2</v>
      </c>
      <c r="J71" s="100">
        <v>3170</v>
      </c>
      <c r="K71" s="100">
        <v>2954</v>
      </c>
      <c r="L71" s="46">
        <v>0</v>
      </c>
      <c r="M71" s="40">
        <f t="shared" ref="M71:M94" si="4">ROUNDUP(H71*K71/1000,2)</f>
        <v>4.08</v>
      </c>
      <c r="N71" s="88">
        <f t="shared" ref="N71:N94" si="5">ROUND(M71*I71-I71*L71,1)</f>
        <v>8.1999999999999993</v>
      </c>
    </row>
    <row r="72" spans="1:14" s="96" customFormat="1" ht="324.95" customHeight="1" thickBot="1" x14ac:dyDescent="1.3">
      <c r="B72" s="67">
        <v>66</v>
      </c>
      <c r="C72" s="488" t="s">
        <v>455</v>
      </c>
      <c r="D72" s="489"/>
      <c r="E72" s="489"/>
      <c r="F72" s="490"/>
      <c r="G72" s="124" t="s">
        <v>454</v>
      </c>
      <c r="H72" s="102">
        <v>1.38</v>
      </c>
      <c r="I72" s="106">
        <v>2</v>
      </c>
      <c r="J72" s="100">
        <v>3137</v>
      </c>
      <c r="K72" s="100">
        <v>2926</v>
      </c>
      <c r="L72" s="46">
        <v>0</v>
      </c>
      <c r="M72" s="40">
        <f t="shared" si="4"/>
        <v>4.04</v>
      </c>
      <c r="N72" s="88">
        <f t="shared" si="5"/>
        <v>8.1</v>
      </c>
    </row>
    <row r="73" spans="1:14" s="36" customFormat="1" ht="324.95" customHeight="1" thickBot="1" x14ac:dyDescent="1.1000000000000001">
      <c r="B73" s="42">
        <v>67</v>
      </c>
      <c r="C73" s="492" t="s">
        <v>203</v>
      </c>
      <c r="D73" s="493"/>
      <c r="E73" s="493"/>
      <c r="F73" s="494"/>
      <c r="G73" s="125" t="s">
        <v>182</v>
      </c>
      <c r="H73" s="45">
        <v>1.254</v>
      </c>
      <c r="I73" s="72">
        <v>1</v>
      </c>
      <c r="J73" s="70">
        <v>5460</v>
      </c>
      <c r="K73" s="70">
        <v>5460</v>
      </c>
      <c r="L73" s="46">
        <v>0</v>
      </c>
      <c r="M73" s="40">
        <f t="shared" si="4"/>
        <v>6.85</v>
      </c>
      <c r="N73" s="88">
        <f t="shared" si="5"/>
        <v>6.9</v>
      </c>
    </row>
    <row r="74" spans="1:14" s="96" customFormat="1" ht="324.95" customHeight="1" thickBot="1" x14ac:dyDescent="1.3">
      <c r="B74" s="67">
        <v>68</v>
      </c>
      <c r="C74" s="488" t="s">
        <v>453</v>
      </c>
      <c r="D74" s="489"/>
      <c r="E74" s="489"/>
      <c r="F74" s="490"/>
      <c r="G74" s="124" t="s">
        <v>76</v>
      </c>
      <c r="H74" s="102">
        <v>1.22</v>
      </c>
      <c r="I74" s="101">
        <v>3</v>
      </c>
      <c r="J74" s="100">
        <v>7829</v>
      </c>
      <c r="K74" s="100">
        <v>7829</v>
      </c>
      <c r="L74" s="46">
        <v>0</v>
      </c>
      <c r="M74" s="40">
        <f t="shared" si="4"/>
        <v>9.56</v>
      </c>
      <c r="N74" s="88">
        <f t="shared" si="5"/>
        <v>28.7</v>
      </c>
    </row>
    <row r="75" spans="1:14" s="96" customFormat="1" ht="324.95" customHeight="1" thickBot="1" x14ac:dyDescent="1.3">
      <c r="B75" s="67">
        <v>69</v>
      </c>
      <c r="C75" s="488" t="s">
        <v>452</v>
      </c>
      <c r="D75" s="489"/>
      <c r="E75" s="489"/>
      <c r="F75" s="490"/>
      <c r="G75" s="124" t="s">
        <v>76</v>
      </c>
      <c r="H75" s="102">
        <v>1.22</v>
      </c>
      <c r="I75" s="106">
        <v>1</v>
      </c>
      <c r="J75" s="100">
        <v>7619</v>
      </c>
      <c r="K75" s="100">
        <v>7619</v>
      </c>
      <c r="L75" s="46">
        <v>0</v>
      </c>
      <c r="M75" s="40">
        <f t="shared" si="4"/>
        <v>9.2999999999999989</v>
      </c>
      <c r="N75" s="88">
        <f t="shared" si="5"/>
        <v>9.3000000000000007</v>
      </c>
    </row>
    <row r="76" spans="1:14" s="96" customFormat="1" ht="324.95" customHeight="1" thickBot="1" x14ac:dyDescent="1.3">
      <c r="B76" s="42">
        <v>70</v>
      </c>
      <c r="C76" s="488" t="s">
        <v>451</v>
      </c>
      <c r="D76" s="489"/>
      <c r="E76" s="489"/>
      <c r="F76" s="490"/>
      <c r="G76" s="124" t="s">
        <v>76</v>
      </c>
      <c r="H76" s="102">
        <v>1.22</v>
      </c>
      <c r="I76" s="106">
        <v>1</v>
      </c>
      <c r="J76" s="100">
        <v>3989</v>
      </c>
      <c r="K76" s="100">
        <v>3929</v>
      </c>
      <c r="L76" s="46">
        <v>0</v>
      </c>
      <c r="M76" s="40">
        <f t="shared" si="4"/>
        <v>4.8</v>
      </c>
      <c r="N76" s="88">
        <f t="shared" si="5"/>
        <v>4.8</v>
      </c>
    </row>
    <row r="77" spans="1:14" s="36" customFormat="1" ht="324.95" customHeight="1" thickBot="1" x14ac:dyDescent="1.1000000000000001">
      <c r="A77" s="36" t="s">
        <v>442</v>
      </c>
      <c r="B77" s="67">
        <v>71</v>
      </c>
      <c r="C77" s="555" t="s">
        <v>450</v>
      </c>
      <c r="D77" s="492" t="s">
        <v>446</v>
      </c>
      <c r="E77" s="493"/>
      <c r="F77" s="493"/>
      <c r="G77" s="125" t="s">
        <v>76</v>
      </c>
      <c r="H77" s="45">
        <v>1.22</v>
      </c>
      <c r="I77" s="69">
        <v>1</v>
      </c>
      <c r="J77" s="70">
        <v>5486</v>
      </c>
      <c r="K77" s="70">
        <v>5486</v>
      </c>
      <c r="L77" s="46">
        <v>0</v>
      </c>
      <c r="M77" s="40">
        <f t="shared" si="4"/>
        <v>6.7</v>
      </c>
      <c r="N77" s="88">
        <f t="shared" si="5"/>
        <v>6.7</v>
      </c>
    </row>
    <row r="78" spans="1:14" s="36" customFormat="1" ht="324.95" customHeight="1" thickBot="1" x14ac:dyDescent="1.1000000000000001">
      <c r="B78" s="67">
        <v>72</v>
      </c>
      <c r="C78" s="556"/>
      <c r="D78" s="492" t="s">
        <v>445</v>
      </c>
      <c r="E78" s="493"/>
      <c r="F78" s="493"/>
      <c r="G78" s="125" t="s">
        <v>76</v>
      </c>
      <c r="H78" s="45">
        <v>1.22</v>
      </c>
      <c r="I78" s="72">
        <v>1</v>
      </c>
      <c r="J78" s="70">
        <v>5486</v>
      </c>
      <c r="K78" s="70">
        <v>5486</v>
      </c>
      <c r="L78" s="46">
        <v>0</v>
      </c>
      <c r="M78" s="40">
        <f t="shared" si="4"/>
        <v>6.7</v>
      </c>
      <c r="N78" s="88">
        <f t="shared" si="5"/>
        <v>6.7</v>
      </c>
    </row>
    <row r="79" spans="1:14" s="36" customFormat="1" ht="324.95" customHeight="1" thickBot="1" x14ac:dyDescent="1.1000000000000001">
      <c r="B79" s="42">
        <v>73</v>
      </c>
      <c r="C79" s="556"/>
      <c r="D79" s="492" t="s">
        <v>449</v>
      </c>
      <c r="E79" s="493"/>
      <c r="F79" s="493"/>
      <c r="G79" s="125" t="s">
        <v>35</v>
      </c>
      <c r="H79" s="45">
        <v>0.94399999999999995</v>
      </c>
      <c r="I79" s="72">
        <v>1</v>
      </c>
      <c r="J79" s="70">
        <v>1629</v>
      </c>
      <c r="K79" s="70">
        <v>1629</v>
      </c>
      <c r="L79" s="46">
        <v>0</v>
      </c>
      <c r="M79" s="40">
        <f t="shared" si="4"/>
        <v>1.54</v>
      </c>
      <c r="N79" s="88">
        <f t="shared" si="5"/>
        <v>1.5</v>
      </c>
    </row>
    <row r="80" spans="1:14" s="36" customFormat="1" ht="324.95" customHeight="1" thickBot="1" x14ac:dyDescent="1.1000000000000001">
      <c r="B80" s="67">
        <v>74</v>
      </c>
      <c r="C80" s="556"/>
      <c r="D80" s="492" t="s">
        <v>448</v>
      </c>
      <c r="E80" s="493"/>
      <c r="F80" s="493"/>
      <c r="G80" s="125" t="s">
        <v>35</v>
      </c>
      <c r="H80" s="45">
        <v>0.94399999999999995</v>
      </c>
      <c r="I80" s="72">
        <v>2</v>
      </c>
      <c r="J80" s="70">
        <v>2948</v>
      </c>
      <c r="K80" s="70">
        <v>2771</v>
      </c>
      <c r="L80" s="46">
        <v>0</v>
      </c>
      <c r="M80" s="40">
        <f t="shared" si="4"/>
        <v>2.6199999999999997</v>
      </c>
      <c r="N80" s="88">
        <f t="shared" si="5"/>
        <v>5.2</v>
      </c>
    </row>
    <row r="81" spans="1:14" s="36" customFormat="1" ht="324.95" customHeight="1" thickBot="1" x14ac:dyDescent="1.1000000000000001">
      <c r="A81" s="36" t="s">
        <v>442</v>
      </c>
      <c r="B81" s="67">
        <v>75</v>
      </c>
      <c r="C81" s="555" t="s">
        <v>447</v>
      </c>
      <c r="D81" s="492" t="s">
        <v>446</v>
      </c>
      <c r="E81" s="493"/>
      <c r="F81" s="493"/>
      <c r="G81" s="125" t="s">
        <v>76</v>
      </c>
      <c r="H81" s="45">
        <v>1.22</v>
      </c>
      <c r="I81" s="69">
        <v>1</v>
      </c>
      <c r="J81" s="70">
        <v>5486</v>
      </c>
      <c r="K81" s="70">
        <v>5486</v>
      </c>
      <c r="L81" s="46">
        <v>0</v>
      </c>
      <c r="M81" s="40">
        <f t="shared" si="4"/>
        <v>6.7</v>
      </c>
      <c r="N81" s="88">
        <f t="shared" si="5"/>
        <v>6.7</v>
      </c>
    </row>
    <row r="82" spans="1:14" s="36" customFormat="1" ht="324.95" customHeight="1" thickBot="1" x14ac:dyDescent="1.1000000000000001">
      <c r="B82" s="42">
        <v>76</v>
      </c>
      <c r="C82" s="556"/>
      <c r="D82" s="492" t="s">
        <v>445</v>
      </c>
      <c r="E82" s="493"/>
      <c r="F82" s="493"/>
      <c r="G82" s="125" t="s">
        <v>76</v>
      </c>
      <c r="H82" s="45">
        <v>1.22</v>
      </c>
      <c r="I82" s="72">
        <v>1</v>
      </c>
      <c r="J82" s="70">
        <v>5486</v>
      </c>
      <c r="K82" s="70">
        <v>5486</v>
      </c>
      <c r="L82" s="46">
        <v>0</v>
      </c>
      <c r="M82" s="40">
        <f t="shared" si="4"/>
        <v>6.7</v>
      </c>
      <c r="N82" s="88">
        <f t="shared" si="5"/>
        <v>6.7</v>
      </c>
    </row>
    <row r="83" spans="1:14" s="36" customFormat="1" ht="324.95" customHeight="1" thickBot="1" x14ac:dyDescent="1.1000000000000001">
      <c r="B83" s="67">
        <v>77</v>
      </c>
      <c r="C83" s="556"/>
      <c r="D83" s="492" t="s">
        <v>444</v>
      </c>
      <c r="E83" s="493"/>
      <c r="F83" s="493"/>
      <c r="G83" s="125" t="s">
        <v>35</v>
      </c>
      <c r="H83" s="45">
        <v>0.94399999999999995</v>
      </c>
      <c r="I83" s="72">
        <v>1</v>
      </c>
      <c r="J83" s="70">
        <v>1629</v>
      </c>
      <c r="K83" s="70">
        <v>1629</v>
      </c>
      <c r="L83" s="46">
        <v>0</v>
      </c>
      <c r="M83" s="40">
        <f t="shared" si="4"/>
        <v>1.54</v>
      </c>
      <c r="N83" s="88">
        <f t="shared" si="5"/>
        <v>1.5</v>
      </c>
    </row>
    <row r="84" spans="1:14" s="36" customFormat="1" ht="324.95" customHeight="1" thickBot="1" x14ac:dyDescent="1.1000000000000001">
      <c r="B84" s="67">
        <v>78</v>
      </c>
      <c r="C84" s="556"/>
      <c r="D84" s="492" t="s">
        <v>443</v>
      </c>
      <c r="E84" s="493"/>
      <c r="F84" s="493"/>
      <c r="G84" s="125" t="s">
        <v>35</v>
      </c>
      <c r="H84" s="45">
        <v>0.94399999999999995</v>
      </c>
      <c r="I84" s="72">
        <v>2</v>
      </c>
      <c r="J84" s="70">
        <v>2948</v>
      </c>
      <c r="K84" s="70">
        <v>2771</v>
      </c>
      <c r="L84" s="46">
        <v>0</v>
      </c>
      <c r="M84" s="40">
        <f t="shared" si="4"/>
        <v>2.6199999999999997</v>
      </c>
      <c r="N84" s="88">
        <f t="shared" si="5"/>
        <v>5.2</v>
      </c>
    </row>
    <row r="85" spans="1:14" s="36" customFormat="1" ht="324.95" customHeight="1" thickBot="1" x14ac:dyDescent="1.1000000000000001">
      <c r="A85" s="36" t="s">
        <v>442</v>
      </c>
      <c r="B85" s="42">
        <v>79</v>
      </c>
      <c r="C85" s="555" t="s">
        <v>441</v>
      </c>
      <c r="D85" s="492" t="s">
        <v>440</v>
      </c>
      <c r="E85" s="493"/>
      <c r="F85" s="493"/>
      <c r="G85" s="125" t="s">
        <v>76</v>
      </c>
      <c r="H85" s="45">
        <v>1.22</v>
      </c>
      <c r="I85" s="69">
        <v>1</v>
      </c>
      <c r="J85" s="70">
        <v>4218</v>
      </c>
      <c r="K85" s="70">
        <v>4218</v>
      </c>
      <c r="L85" s="46">
        <v>0</v>
      </c>
      <c r="M85" s="40">
        <f t="shared" si="4"/>
        <v>5.1499999999999995</v>
      </c>
      <c r="N85" s="88">
        <f t="shared" si="5"/>
        <v>5.2</v>
      </c>
    </row>
    <row r="86" spans="1:14" s="36" customFormat="1" ht="324.95" customHeight="1" thickBot="1" x14ac:dyDescent="1.1000000000000001">
      <c r="B86" s="67">
        <v>80</v>
      </c>
      <c r="C86" s="556"/>
      <c r="D86" s="492" t="s">
        <v>439</v>
      </c>
      <c r="E86" s="493"/>
      <c r="F86" s="493"/>
      <c r="G86" s="125" t="s">
        <v>76</v>
      </c>
      <c r="H86" s="45">
        <v>1.22</v>
      </c>
      <c r="I86" s="72">
        <v>1</v>
      </c>
      <c r="J86" s="70">
        <v>4218</v>
      </c>
      <c r="K86" s="70">
        <v>4218</v>
      </c>
      <c r="L86" s="46">
        <v>0</v>
      </c>
      <c r="M86" s="40">
        <f t="shared" si="4"/>
        <v>5.1499999999999995</v>
      </c>
      <c r="N86" s="88">
        <f t="shared" si="5"/>
        <v>5.2</v>
      </c>
    </row>
    <row r="87" spans="1:14" s="36" customFormat="1" ht="324.95" customHeight="1" thickBot="1" x14ac:dyDescent="1.1000000000000001">
      <c r="B87" s="67">
        <v>81</v>
      </c>
      <c r="C87" s="556"/>
      <c r="D87" s="492" t="s">
        <v>438</v>
      </c>
      <c r="E87" s="493"/>
      <c r="F87" s="493"/>
      <c r="G87" s="125" t="s">
        <v>35</v>
      </c>
      <c r="H87" s="45">
        <v>0.94399999999999995</v>
      </c>
      <c r="I87" s="72">
        <v>1</v>
      </c>
      <c r="J87" s="70">
        <v>2330</v>
      </c>
      <c r="K87" s="70">
        <v>2199</v>
      </c>
      <c r="L87" s="46">
        <v>0</v>
      </c>
      <c r="M87" s="40">
        <f t="shared" si="4"/>
        <v>2.0799999999999996</v>
      </c>
      <c r="N87" s="88">
        <f t="shared" si="5"/>
        <v>2.1</v>
      </c>
    </row>
    <row r="88" spans="1:14" s="36" customFormat="1" ht="324.95" customHeight="1" thickBot="1" x14ac:dyDescent="1.1000000000000001">
      <c r="B88" s="42">
        <v>82</v>
      </c>
      <c r="C88" s="556"/>
      <c r="D88" s="492" t="s">
        <v>437</v>
      </c>
      <c r="E88" s="493"/>
      <c r="F88" s="493"/>
      <c r="G88" s="125" t="s">
        <v>35</v>
      </c>
      <c r="H88" s="45">
        <v>0.94399999999999995</v>
      </c>
      <c r="I88" s="72">
        <v>1</v>
      </c>
      <c r="J88" s="70">
        <v>2212</v>
      </c>
      <c r="K88" s="70">
        <v>2095</v>
      </c>
      <c r="L88" s="46">
        <v>0</v>
      </c>
      <c r="M88" s="40">
        <f t="shared" si="4"/>
        <v>1.98</v>
      </c>
      <c r="N88" s="88">
        <f t="shared" si="5"/>
        <v>2</v>
      </c>
    </row>
    <row r="89" spans="1:14" s="36" customFormat="1" ht="324.95" customHeight="1" thickBot="1" x14ac:dyDescent="1.1000000000000001">
      <c r="B89" s="67">
        <v>83</v>
      </c>
      <c r="C89" s="559"/>
      <c r="D89" s="492" t="s">
        <v>436</v>
      </c>
      <c r="E89" s="493"/>
      <c r="F89" s="493"/>
      <c r="G89" s="125" t="s">
        <v>35</v>
      </c>
      <c r="H89" s="45">
        <v>0.94399999999999995</v>
      </c>
      <c r="I89" s="72">
        <v>1</v>
      </c>
      <c r="J89" s="70">
        <v>2237</v>
      </c>
      <c r="K89" s="70">
        <v>2117</v>
      </c>
      <c r="L89" s="46">
        <v>0</v>
      </c>
      <c r="M89" s="40">
        <f t="shared" si="4"/>
        <v>2</v>
      </c>
      <c r="N89" s="88">
        <f t="shared" si="5"/>
        <v>2</v>
      </c>
    </row>
    <row r="90" spans="1:14" s="36" customFormat="1" ht="324.95" customHeight="1" thickBot="1" x14ac:dyDescent="1.1000000000000001">
      <c r="B90" s="42">
        <v>84</v>
      </c>
      <c r="C90" s="555" t="s">
        <v>435</v>
      </c>
      <c r="D90" s="492" t="s">
        <v>191</v>
      </c>
      <c r="E90" s="493"/>
      <c r="F90" s="493"/>
      <c r="G90" s="125" t="s">
        <v>100</v>
      </c>
      <c r="H90" s="45">
        <v>2.19</v>
      </c>
      <c r="I90" s="69">
        <v>2</v>
      </c>
      <c r="J90" s="70">
        <v>6000</v>
      </c>
      <c r="K90" s="70">
        <v>4965</v>
      </c>
      <c r="L90" s="46">
        <v>0</v>
      </c>
      <c r="M90" s="40">
        <f t="shared" si="4"/>
        <v>10.879999999999999</v>
      </c>
      <c r="N90" s="88">
        <f t="shared" si="5"/>
        <v>21.8</v>
      </c>
    </row>
    <row r="91" spans="1:14" s="36" customFormat="1" ht="324.95" customHeight="1" thickBot="1" x14ac:dyDescent="1.1000000000000001">
      <c r="B91" s="42">
        <v>85</v>
      </c>
      <c r="C91" s="556"/>
      <c r="D91" s="492" t="s">
        <v>434</v>
      </c>
      <c r="E91" s="493"/>
      <c r="F91" s="493"/>
      <c r="G91" s="125" t="s">
        <v>100</v>
      </c>
      <c r="H91" s="45">
        <v>2.19</v>
      </c>
      <c r="I91" s="72">
        <v>1</v>
      </c>
      <c r="J91" s="70">
        <v>1812</v>
      </c>
      <c r="K91" s="70">
        <v>1573</v>
      </c>
      <c r="L91" s="46">
        <v>0</v>
      </c>
      <c r="M91" s="40">
        <f t="shared" si="4"/>
        <v>3.4499999999999997</v>
      </c>
      <c r="N91" s="88">
        <f t="shared" si="5"/>
        <v>3.5</v>
      </c>
    </row>
    <row r="92" spans="1:14" s="36" customFormat="1" ht="324.95" customHeight="1" thickBot="1" x14ac:dyDescent="1.1000000000000001">
      <c r="B92" s="67">
        <v>86</v>
      </c>
      <c r="C92" s="556"/>
      <c r="D92" s="492" t="s">
        <v>433</v>
      </c>
      <c r="E92" s="493"/>
      <c r="F92" s="493"/>
      <c r="G92" s="125" t="s">
        <v>29</v>
      </c>
      <c r="H92" s="45">
        <v>1.284</v>
      </c>
      <c r="I92" s="72">
        <v>1</v>
      </c>
      <c r="J92" s="70">
        <v>1814</v>
      </c>
      <c r="K92" s="70">
        <v>1814</v>
      </c>
      <c r="L92" s="46">
        <v>0</v>
      </c>
      <c r="M92" s="40">
        <f t="shared" si="4"/>
        <v>2.3299999999999996</v>
      </c>
      <c r="N92" s="88">
        <f t="shared" si="5"/>
        <v>2.2999999999999998</v>
      </c>
    </row>
    <row r="93" spans="1:14" s="36" customFormat="1" ht="324.95" customHeight="1" thickBot="1" x14ac:dyDescent="1.1000000000000001">
      <c r="B93" s="67">
        <v>87</v>
      </c>
      <c r="C93" s="556"/>
      <c r="D93" s="492" t="s">
        <v>432</v>
      </c>
      <c r="E93" s="493"/>
      <c r="F93" s="493"/>
      <c r="G93" s="125" t="s">
        <v>100</v>
      </c>
      <c r="H93" s="45">
        <v>2.19</v>
      </c>
      <c r="I93" s="72">
        <v>1</v>
      </c>
      <c r="J93" s="70">
        <v>1819</v>
      </c>
      <c r="K93" s="70">
        <v>1573</v>
      </c>
      <c r="L93" s="46">
        <v>0</v>
      </c>
      <c r="M93" s="40">
        <f t="shared" si="4"/>
        <v>3.4499999999999997</v>
      </c>
      <c r="N93" s="88">
        <f t="shared" si="5"/>
        <v>3.5</v>
      </c>
    </row>
    <row r="94" spans="1:14" s="36" customFormat="1" ht="324.95" customHeight="1" thickBot="1" x14ac:dyDescent="1.1000000000000001">
      <c r="B94" s="42">
        <v>88</v>
      </c>
      <c r="C94" s="556"/>
      <c r="D94" s="492" t="s">
        <v>431</v>
      </c>
      <c r="E94" s="493"/>
      <c r="F94" s="493"/>
      <c r="G94" s="125" t="s">
        <v>97</v>
      </c>
      <c r="H94" s="45">
        <v>0.93400000000000005</v>
      </c>
      <c r="I94" s="72">
        <v>2</v>
      </c>
      <c r="J94" s="70">
        <v>2134</v>
      </c>
      <c r="K94" s="70">
        <v>2057</v>
      </c>
      <c r="L94" s="46">
        <v>0</v>
      </c>
      <c r="M94" s="40">
        <f t="shared" si="4"/>
        <v>1.93</v>
      </c>
      <c r="N94" s="88">
        <f t="shared" si="5"/>
        <v>3.9</v>
      </c>
    </row>
    <row r="95" spans="1:14" s="50" customFormat="1" ht="219.75" customHeight="1" thickBot="1" x14ac:dyDescent="1.1000000000000001">
      <c r="B95" s="458" t="s">
        <v>30</v>
      </c>
      <c r="C95" s="459"/>
      <c r="D95" s="459"/>
      <c r="E95" s="459"/>
      <c r="F95" s="459"/>
      <c r="G95" s="459"/>
      <c r="H95" s="459"/>
      <c r="I95" s="459"/>
      <c r="J95" s="459"/>
      <c r="K95" s="459"/>
      <c r="L95" s="459"/>
      <c r="M95" s="460"/>
      <c r="N95" s="95">
        <f>SUM(N7:N94)</f>
        <v>799.50000000000034</v>
      </c>
    </row>
    <row r="96" spans="1:14" s="50" customFormat="1" ht="232.5" customHeight="1" thickBot="1" x14ac:dyDescent="1.1000000000000001">
      <c r="B96" s="513" t="s">
        <v>53</v>
      </c>
      <c r="C96" s="513"/>
      <c r="D96" s="513"/>
      <c r="E96" s="513"/>
      <c r="F96" s="513"/>
      <c r="G96" s="513"/>
      <c r="H96" s="513"/>
      <c r="I96" s="513"/>
      <c r="J96" s="513"/>
      <c r="K96" s="513"/>
      <c r="L96" s="513"/>
      <c r="M96" s="513"/>
      <c r="N96" s="88">
        <f>N95*2</f>
        <v>1599.0000000000007</v>
      </c>
    </row>
    <row r="97" spans="2:18" s="51" customFormat="1" ht="58.5" customHeight="1" x14ac:dyDescent="1.1000000000000001">
      <c r="B97" s="577"/>
      <c r="C97" s="578"/>
      <c r="D97" s="578"/>
      <c r="E97" s="578"/>
      <c r="F97" s="578"/>
      <c r="G97" s="578"/>
      <c r="H97" s="578"/>
      <c r="I97" s="578"/>
      <c r="J97" s="578"/>
      <c r="K97" s="578"/>
      <c r="L97" s="578"/>
      <c r="M97" s="578"/>
      <c r="N97" s="579"/>
    </row>
    <row r="98" spans="2:18" s="51" customFormat="1" ht="43.5" customHeight="1" thickBot="1" x14ac:dyDescent="1.1499999999999999">
      <c r="B98" s="580"/>
      <c r="C98" s="581"/>
      <c r="D98" s="581"/>
      <c r="E98" s="581"/>
      <c r="F98" s="581"/>
      <c r="G98" s="581"/>
      <c r="H98" s="581"/>
      <c r="I98" s="581"/>
      <c r="J98" s="581"/>
      <c r="K98" s="581"/>
      <c r="L98" s="581"/>
      <c r="M98" s="581"/>
      <c r="N98" s="582"/>
    </row>
    <row r="99" spans="2:18" s="123" customFormat="1" ht="174.95" customHeight="1" x14ac:dyDescent="0.25">
      <c r="B99" s="422" t="s">
        <v>320</v>
      </c>
      <c r="C99" s="422"/>
      <c r="D99" s="422"/>
      <c r="E99" s="422"/>
      <c r="F99" s="422"/>
      <c r="G99" s="422"/>
      <c r="H99" s="422"/>
      <c r="I99" s="422" t="s">
        <v>319</v>
      </c>
      <c r="J99" s="422"/>
      <c r="K99" s="422"/>
      <c r="L99" s="422"/>
      <c r="M99" s="422"/>
      <c r="N99" s="422"/>
    </row>
    <row r="100" spans="2:18" s="51" customFormat="1" ht="409.5" customHeight="1" thickBot="1" x14ac:dyDescent="1.1499999999999999">
      <c r="B100" s="423"/>
      <c r="C100" s="423"/>
      <c r="D100" s="423"/>
      <c r="E100" s="423"/>
      <c r="F100" s="423"/>
      <c r="G100" s="423"/>
      <c r="H100" s="423"/>
      <c r="I100" s="423"/>
      <c r="J100" s="423"/>
      <c r="K100" s="423"/>
      <c r="L100" s="423"/>
      <c r="M100" s="423"/>
      <c r="N100" s="423"/>
    </row>
    <row r="101" spans="2:18" s="58" customFormat="1" ht="174.95" customHeight="1" thickBot="1" x14ac:dyDescent="1.1499999999999999">
      <c r="B101" s="53" t="s">
        <v>45</v>
      </c>
      <c r="C101" s="54"/>
      <c r="D101" s="54"/>
      <c r="E101" s="54"/>
      <c r="F101" s="54"/>
      <c r="G101" s="54"/>
      <c r="H101" s="54"/>
      <c r="I101" s="54"/>
      <c r="J101" s="54"/>
      <c r="K101" s="54"/>
      <c r="L101" s="54"/>
      <c r="M101" s="54"/>
      <c r="N101" s="55"/>
      <c r="O101" s="56"/>
      <c r="P101" s="68"/>
      <c r="Q101" s="35"/>
      <c r="R101" s="35"/>
    </row>
    <row r="102" spans="2:18" s="51" customFormat="1" ht="174.95" customHeight="1" x14ac:dyDescent="1.1000000000000001"/>
  </sheetData>
  <mergeCells count="110">
    <mergeCell ref="C19:F19"/>
    <mergeCell ref="C20:F20"/>
    <mergeCell ref="C21:F21"/>
    <mergeCell ref="C22:F22"/>
    <mergeCell ref="C23:F23"/>
    <mergeCell ref="C10:F10"/>
    <mergeCell ref="C11:F11"/>
    <mergeCell ref="C12:F12"/>
    <mergeCell ref="C13:F13"/>
    <mergeCell ref="C14:F14"/>
    <mergeCell ref="C15:F15"/>
    <mergeCell ref="C16:F16"/>
    <mergeCell ref="C17:F17"/>
    <mergeCell ref="C18:F18"/>
    <mergeCell ref="B2:F3"/>
    <mergeCell ref="G2:K3"/>
    <mergeCell ref="L2:N3"/>
    <mergeCell ref="B4:N4"/>
    <mergeCell ref="B5:N5"/>
    <mergeCell ref="C6:G6"/>
    <mergeCell ref="C7:F7"/>
    <mergeCell ref="C8:F8"/>
    <mergeCell ref="C9:F9"/>
    <mergeCell ref="C24:F24"/>
    <mergeCell ref="C25:C28"/>
    <mergeCell ref="D25:F25"/>
    <mergeCell ref="D26:F26"/>
    <mergeCell ref="D27:F27"/>
    <mergeCell ref="D28:F28"/>
    <mergeCell ref="C29:C32"/>
    <mergeCell ref="D29:F29"/>
    <mergeCell ref="D30:F30"/>
    <mergeCell ref="D31:F31"/>
    <mergeCell ref="D32:F32"/>
    <mergeCell ref="C33:C37"/>
    <mergeCell ref="D33:F33"/>
    <mergeCell ref="D34:F34"/>
    <mergeCell ref="D35:F35"/>
    <mergeCell ref="D36:F36"/>
    <mergeCell ref="D37:F37"/>
    <mergeCell ref="C38:F38"/>
    <mergeCell ref="C39:F39"/>
    <mergeCell ref="C40:F40"/>
    <mergeCell ref="C41:F41"/>
    <mergeCell ref="C42:C45"/>
    <mergeCell ref="D42:F42"/>
    <mergeCell ref="D43:F43"/>
    <mergeCell ref="D44:F44"/>
    <mergeCell ref="D45:F45"/>
    <mergeCell ref="C46:C51"/>
    <mergeCell ref="D46:F46"/>
    <mergeCell ref="D47:F47"/>
    <mergeCell ref="D48:F48"/>
    <mergeCell ref="D49:F49"/>
    <mergeCell ref="D50:F50"/>
    <mergeCell ref="D51:F51"/>
    <mergeCell ref="C52:F52"/>
    <mergeCell ref="C53:F53"/>
    <mergeCell ref="C54:F54"/>
    <mergeCell ref="C55:F55"/>
    <mergeCell ref="C56:C59"/>
    <mergeCell ref="D56:F56"/>
    <mergeCell ref="D57:F57"/>
    <mergeCell ref="D58:F58"/>
    <mergeCell ref="D59:F59"/>
    <mergeCell ref="C60:C63"/>
    <mergeCell ref="D60:F60"/>
    <mergeCell ref="D61:F61"/>
    <mergeCell ref="D62:F62"/>
    <mergeCell ref="D63:F63"/>
    <mergeCell ref="C64:F64"/>
    <mergeCell ref="C65:F65"/>
    <mergeCell ref="C66:F66"/>
    <mergeCell ref="C67:F67"/>
    <mergeCell ref="C68:F68"/>
    <mergeCell ref="C69:F69"/>
    <mergeCell ref="C70:F70"/>
    <mergeCell ref="C71:F71"/>
    <mergeCell ref="C72:F72"/>
    <mergeCell ref="C73:F73"/>
    <mergeCell ref="C74:F74"/>
    <mergeCell ref="C75:F75"/>
    <mergeCell ref="C76:F76"/>
    <mergeCell ref="C77:C80"/>
    <mergeCell ref="D77:F77"/>
    <mergeCell ref="D78:F78"/>
    <mergeCell ref="D79:F79"/>
    <mergeCell ref="D80:F80"/>
    <mergeCell ref="C81:C84"/>
    <mergeCell ref="D81:F81"/>
    <mergeCell ref="D82:F82"/>
    <mergeCell ref="D83:F83"/>
    <mergeCell ref="D84:F84"/>
    <mergeCell ref="C85:C89"/>
    <mergeCell ref="D85:F85"/>
    <mergeCell ref="D86:F86"/>
    <mergeCell ref="D87:F87"/>
    <mergeCell ref="D88:F88"/>
    <mergeCell ref="D89:F89"/>
    <mergeCell ref="B95:M95"/>
    <mergeCell ref="B97:N98"/>
    <mergeCell ref="B99:H100"/>
    <mergeCell ref="I99:N100"/>
    <mergeCell ref="C90:C94"/>
    <mergeCell ref="D90:F90"/>
    <mergeCell ref="D91:F91"/>
    <mergeCell ref="D92:F92"/>
    <mergeCell ref="D93:F93"/>
    <mergeCell ref="D94:F94"/>
    <mergeCell ref="B96:M96"/>
  </mergeCells>
  <printOptions horizontalCentered="1"/>
  <pageMargins left="0.25" right="0.25" top="1" bottom="1" header="0.5" footer="0.255"/>
  <pageSetup paperSize="9" scale="10" orientation="portrait" r:id="rId1"/>
  <rowBreaks count="2" manualBreakCount="2">
    <brk id="23" max="14" man="1"/>
    <brk id="45" max="14" man="1"/>
  </rowBreaks>
  <drawing r:id="rId2"/>
</worksheet>
</file>

<file path=xl/worksheets/sheet1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sheetPr>
    <tabColor theme="9" tint="-0.499984740745262"/>
    <pageSetUpPr fitToPage="1"/>
  </sheetPr>
  <dimension ref="B1:M35"/>
  <sheetViews>
    <sheetView rightToLeft="1" view="pageBreakPreview" topLeftCell="A5"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24" customWidth="1"/>
    <col min="7" max="7" width="20.140625" customWidth="1"/>
    <col min="8" max="8" width="18.7109375" customWidth="1"/>
    <col min="9" max="9" width="16.285156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506</v>
      </c>
      <c r="G11" s="323"/>
      <c r="H11" s="323"/>
      <c r="I11" s="324"/>
      <c r="J11" s="322" t="s">
        <v>497</v>
      </c>
      <c r="K11" s="323"/>
      <c r="L11" s="323"/>
      <c r="M11" s="324"/>
    </row>
    <row r="12" spans="2:13" ht="15.75" customHeight="1" x14ac:dyDescent="0.25">
      <c r="B12" s="325"/>
      <c r="C12" s="326"/>
      <c r="D12" s="326"/>
      <c r="E12" s="327"/>
      <c r="F12" s="325"/>
      <c r="G12" s="326"/>
      <c r="H12" s="326"/>
      <c r="I12" s="327"/>
      <c r="J12" s="325"/>
      <c r="K12" s="326"/>
      <c r="L12" s="326"/>
      <c r="M12" s="327"/>
    </row>
    <row r="13" spans="2:13" ht="25.5" customHeight="1" thickBot="1" x14ac:dyDescent="0.3">
      <c r="B13" s="328"/>
      <c r="C13" s="329"/>
      <c r="D13" s="329"/>
      <c r="E13" s="330"/>
      <c r="F13" s="328"/>
      <c r="G13" s="329"/>
      <c r="H13" s="329"/>
      <c r="I13" s="330"/>
      <c r="J13" s="328"/>
      <c r="K13" s="329"/>
      <c r="L13" s="329"/>
      <c r="M13" s="330"/>
    </row>
    <row r="14" spans="2:13" ht="15" customHeight="1" x14ac:dyDescent="0.25">
      <c r="B14" s="322" t="s">
        <v>6</v>
      </c>
      <c r="C14" s="323"/>
      <c r="D14" s="323"/>
      <c r="E14" s="324"/>
      <c r="F14" s="322" t="s">
        <v>7</v>
      </c>
      <c r="G14" s="323"/>
      <c r="H14" s="323"/>
      <c r="I14" s="324"/>
      <c r="J14" s="322" t="s">
        <v>228</v>
      </c>
      <c r="K14" s="323"/>
      <c r="L14" s="323"/>
      <c r="M14" s="324"/>
    </row>
    <row r="15" spans="2:13" ht="15" customHeight="1" x14ac:dyDescent="0.25">
      <c r="B15" s="325"/>
      <c r="C15" s="326"/>
      <c r="D15" s="326"/>
      <c r="E15" s="327"/>
      <c r="F15" s="325"/>
      <c r="G15" s="326"/>
      <c r="H15" s="326"/>
      <c r="I15" s="327"/>
      <c r="J15" s="325"/>
      <c r="K15" s="326"/>
      <c r="L15" s="326"/>
      <c r="M15" s="327"/>
    </row>
    <row r="16" spans="2:13" ht="19.5" customHeight="1" thickBot="1" x14ac:dyDescent="0.3">
      <c r="B16" s="328"/>
      <c r="C16" s="329"/>
      <c r="D16" s="329"/>
      <c r="E16" s="330"/>
      <c r="F16" s="328"/>
      <c r="G16" s="329"/>
      <c r="H16" s="329"/>
      <c r="I16" s="330"/>
      <c r="J16" s="328"/>
      <c r="K16" s="329"/>
      <c r="L16" s="329"/>
      <c r="M16" s="330"/>
    </row>
    <row r="17" spans="2:13" ht="15" customHeight="1" x14ac:dyDescent="0.25">
      <c r="B17" s="287" t="s">
        <v>63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505</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52.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65</v>
      </c>
      <c r="F28" s="316"/>
      <c r="G28" s="316"/>
      <c r="H28" s="313"/>
      <c r="I28" s="318" t="s">
        <v>421</v>
      </c>
      <c r="J28" s="319"/>
      <c r="K28" s="312" t="s">
        <v>16</v>
      </c>
      <c r="L28" s="316"/>
      <c r="M28" s="313"/>
    </row>
    <row r="29" spans="2:13" ht="49.5" customHeight="1" thickBot="1" x14ac:dyDescent="0.3">
      <c r="B29" s="311"/>
      <c r="C29" s="314"/>
      <c r="D29" s="315"/>
      <c r="E29" s="314"/>
      <c r="F29" s="317"/>
      <c r="G29" s="317"/>
      <c r="H29" s="315"/>
      <c r="I29" s="320"/>
      <c r="J29" s="321"/>
      <c r="K29" s="314"/>
      <c r="L29" s="317"/>
      <c r="M29" s="315"/>
    </row>
    <row r="30" spans="2:13" ht="36" customHeight="1" thickBot="1" x14ac:dyDescent="0.3">
      <c r="B30" s="284"/>
      <c r="C30" s="285"/>
      <c r="D30" s="285"/>
      <c r="E30" s="285"/>
      <c r="F30" s="285"/>
      <c r="G30" s="285"/>
      <c r="H30" s="285"/>
      <c r="I30" s="285"/>
      <c r="J30" s="285"/>
      <c r="K30" s="285"/>
      <c r="L30" s="285"/>
      <c r="M30" s="286"/>
    </row>
    <row r="31" spans="2:13" ht="18.75" customHeight="1" x14ac:dyDescent="0.25">
      <c r="B31" s="272" t="s">
        <v>17</v>
      </c>
      <c r="C31" s="273"/>
      <c r="D31" s="273"/>
      <c r="E31" s="274"/>
      <c r="F31" s="272" t="s">
        <v>18</v>
      </c>
      <c r="G31" s="273"/>
      <c r="H31" s="273"/>
      <c r="I31" s="274"/>
      <c r="J31" s="272" t="s">
        <v>19</v>
      </c>
      <c r="K31" s="273"/>
      <c r="L31" s="273"/>
      <c r="M31" s="274"/>
    </row>
    <row r="32" spans="2:13" ht="29.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18" customFormat="1" ht="22.5" customHeight="1" thickBot="1" x14ac:dyDescent="0.3">
      <c r="B35" s="269" t="s">
        <v>61</v>
      </c>
      <c r="C35" s="270"/>
      <c r="D35" s="270"/>
      <c r="E35" s="270"/>
      <c r="F35" s="270"/>
      <c r="G35" s="270"/>
      <c r="H35" s="270"/>
      <c r="I35" s="270"/>
      <c r="J35" s="270"/>
      <c r="K35" s="270"/>
      <c r="L35" s="270"/>
      <c r="M35" s="271"/>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25" top="0.75" bottom="0.75" header="0.3" footer="0.3"/>
  <pageSetup paperSize="9" scale="56" orientation="portrait" r:id="rId1"/>
  <colBreaks count="1" manualBreakCount="1">
    <brk id="13" max="1048575" man="1"/>
  </colBreaks>
  <drawing r:id="rId2"/>
  <legacyDrawing r:id="rId3"/>
  <oleObjects>
    <mc:AlternateContent xmlns:mc="http://schemas.openxmlformats.org/markup-compatibility/2006">
      <mc:Choice Requires="x14">
        <oleObject progId="PBrush" shapeId="407558" r:id="rId4">
          <objectPr defaultSize="0" autoPict="0" r:id="rId5">
            <anchor moveWithCells="1" sizeWithCells="1">
              <from>
                <xdr:col>1</xdr:col>
                <xdr:colOff>95250</xdr:colOff>
                <xdr:row>3</xdr:row>
                <xdr:rowOff>85725</xdr:rowOff>
              </from>
              <to>
                <xdr:col>2</xdr:col>
                <xdr:colOff>447675</xdr:colOff>
                <xdr:row>7</xdr:row>
                <xdr:rowOff>9525</xdr:rowOff>
              </to>
            </anchor>
          </objectPr>
        </oleObject>
      </mc:Choice>
      <mc:Fallback>
        <oleObject progId="PBrush" shapeId="407558" r:id="rId4"/>
      </mc:Fallback>
    </mc:AlternateContent>
  </oleObjects>
  <mc:AlternateContent xmlns:mc="http://schemas.openxmlformats.org/markup-compatibility/2006">
    <mc:Choice Requires="x14">
      <controls>
        <mc:AlternateContent xmlns:mc="http://schemas.openxmlformats.org/markup-compatibility/2006">
          <mc:Choice Requires="x14">
            <control shapeId="407553" r:id="rId6" name="Check Box 1">
              <controlPr defaultSize="0" autoFill="0" autoLine="0" autoPict="0">
                <anchor moveWithCells="1">
                  <from>
                    <xdr:col>3</xdr:col>
                    <xdr:colOff>381000</xdr:colOff>
                    <xdr:row>35</xdr:row>
                    <xdr:rowOff>0</xdr:rowOff>
                  </from>
                  <to>
                    <xdr:col>4</xdr:col>
                    <xdr:colOff>419100</xdr:colOff>
                    <xdr:row>36</xdr:row>
                    <xdr:rowOff>38100</xdr:rowOff>
                  </to>
                </anchor>
              </controlPr>
            </control>
          </mc:Choice>
        </mc:AlternateContent>
        <mc:AlternateContent xmlns:mc="http://schemas.openxmlformats.org/markup-compatibility/2006">
          <mc:Choice Requires="x14">
            <control shapeId="407554" r:id="rId7" name="Check Box 2">
              <controlPr defaultSize="0" autoFill="0" autoLine="0" autoPict="0">
                <anchor moveWithCells="1">
                  <from>
                    <xdr:col>6</xdr:col>
                    <xdr:colOff>180975</xdr:colOff>
                    <xdr:row>35</xdr:row>
                    <xdr:rowOff>0</xdr:rowOff>
                  </from>
                  <to>
                    <xdr:col>6</xdr:col>
                    <xdr:colOff>1009650</xdr:colOff>
                    <xdr:row>36</xdr:row>
                    <xdr:rowOff>9525</xdr:rowOff>
                  </to>
                </anchor>
              </controlPr>
            </control>
          </mc:Choice>
        </mc:AlternateContent>
        <mc:AlternateContent xmlns:mc="http://schemas.openxmlformats.org/markup-compatibility/2006">
          <mc:Choice Requires="x14">
            <control shapeId="407555"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407556" r:id="rId9" name="Check Box 4">
              <controlPr defaultSize="0" autoFill="0" autoLine="0" autoPict="0">
                <anchor moveWithCells="1">
                  <from>
                    <xdr:col>10</xdr:col>
                    <xdr:colOff>381000</xdr:colOff>
                    <xdr:row>35</xdr:row>
                    <xdr:rowOff>0</xdr:rowOff>
                  </from>
                  <to>
                    <xdr:col>11</xdr:col>
                    <xdr:colOff>609600</xdr:colOff>
                    <xdr:row>36</xdr:row>
                    <xdr:rowOff>38100</xdr:rowOff>
                  </to>
                </anchor>
              </controlPr>
            </control>
          </mc:Choice>
        </mc:AlternateContent>
        <mc:AlternateContent xmlns:mc="http://schemas.openxmlformats.org/markup-compatibility/2006">
          <mc:Choice Requires="x14">
            <control shapeId="407557" r:id="rId10" name="Check Box 5">
              <controlPr defaultSize="0" autoFill="0" autoLine="0" autoPict="0">
                <anchor moveWithCells="1">
                  <from>
                    <xdr:col>11</xdr:col>
                    <xdr:colOff>552450</xdr:colOff>
                    <xdr:row>35</xdr:row>
                    <xdr:rowOff>0</xdr:rowOff>
                  </from>
                  <to>
                    <xdr:col>12</xdr:col>
                    <xdr:colOff>628650</xdr:colOff>
                    <xdr:row>36</xdr:row>
                    <xdr:rowOff>38100</xdr:rowOff>
                  </to>
                </anchor>
              </controlPr>
            </control>
          </mc:Choice>
        </mc:AlternateContent>
        <mc:AlternateContent xmlns:mc="http://schemas.openxmlformats.org/markup-compatibility/2006">
          <mc:Choice Requires="x14">
            <control shapeId="407559" r:id="rId11" name="Check Box 7">
              <controlPr defaultSize="0" autoFill="0" autoLine="0" autoPict="0">
                <anchor moveWithCells="1">
                  <from>
                    <xdr:col>2</xdr:col>
                    <xdr:colOff>476250</xdr:colOff>
                    <xdr:row>34</xdr:row>
                    <xdr:rowOff>47625</xdr:rowOff>
                  </from>
                  <to>
                    <xdr:col>3</xdr:col>
                    <xdr:colOff>180975</xdr:colOff>
                    <xdr:row>34</xdr:row>
                    <xdr:rowOff>247650</xdr:rowOff>
                  </to>
                </anchor>
              </controlPr>
            </control>
          </mc:Choice>
        </mc:AlternateContent>
        <mc:AlternateContent xmlns:mc="http://schemas.openxmlformats.org/markup-compatibility/2006">
          <mc:Choice Requires="x14">
            <control shapeId="407560" r:id="rId12" name="Check Box 8">
              <controlPr defaultSize="0" autoFill="0" autoLine="0" autoPict="0">
                <anchor moveWithCells="1">
                  <from>
                    <xdr:col>4</xdr:col>
                    <xdr:colOff>400050</xdr:colOff>
                    <xdr:row>34</xdr:row>
                    <xdr:rowOff>57150</xdr:rowOff>
                  </from>
                  <to>
                    <xdr:col>4</xdr:col>
                    <xdr:colOff>657225</xdr:colOff>
                    <xdr:row>34</xdr:row>
                    <xdr:rowOff>247650</xdr:rowOff>
                  </to>
                </anchor>
              </controlPr>
            </control>
          </mc:Choice>
        </mc:AlternateContent>
        <mc:AlternateContent xmlns:mc="http://schemas.openxmlformats.org/markup-compatibility/2006">
          <mc:Choice Requires="x14">
            <control shapeId="407561" r:id="rId13" name="Check Box 9">
              <controlPr defaultSize="0" autoFill="0" autoLine="0" autoPict="0">
                <anchor moveWithCells="1">
                  <from>
                    <xdr:col>7</xdr:col>
                    <xdr:colOff>1104900</xdr:colOff>
                    <xdr:row>34</xdr:row>
                    <xdr:rowOff>57150</xdr:rowOff>
                  </from>
                  <to>
                    <xdr:col>8</xdr:col>
                    <xdr:colOff>85725</xdr:colOff>
                    <xdr:row>34</xdr:row>
                    <xdr:rowOff>228600</xdr:rowOff>
                  </to>
                </anchor>
              </controlPr>
            </control>
          </mc:Choice>
        </mc:AlternateContent>
        <mc:AlternateContent xmlns:mc="http://schemas.openxmlformats.org/markup-compatibility/2006">
          <mc:Choice Requires="x14">
            <control shapeId="407562" r:id="rId14" name="Check Box 10">
              <controlPr defaultSize="0" autoFill="0" autoLine="0" autoPict="0">
                <anchor moveWithCells="1">
                  <from>
                    <xdr:col>6</xdr:col>
                    <xdr:colOff>457200</xdr:colOff>
                    <xdr:row>34</xdr:row>
                    <xdr:rowOff>66675</xdr:rowOff>
                  </from>
                  <to>
                    <xdr:col>6</xdr:col>
                    <xdr:colOff>657225</xdr:colOff>
                    <xdr:row>34</xdr:row>
                    <xdr:rowOff>276225</xdr:rowOff>
                  </to>
                </anchor>
              </controlPr>
            </control>
          </mc:Choice>
        </mc:AlternateContent>
        <mc:AlternateContent xmlns:mc="http://schemas.openxmlformats.org/markup-compatibility/2006">
          <mc:Choice Requires="x14">
            <control shapeId="407563" r:id="rId15" name="Check Box 11">
              <controlPr defaultSize="0" autoFill="0" autoLine="0" autoPict="0">
                <anchor moveWithCells="1">
                  <from>
                    <xdr:col>9</xdr:col>
                    <xdr:colOff>409575</xdr:colOff>
                    <xdr:row>34</xdr:row>
                    <xdr:rowOff>66675</xdr:rowOff>
                  </from>
                  <to>
                    <xdr:col>10</xdr:col>
                    <xdr:colOff>228600</xdr:colOff>
                    <xdr:row>34</xdr:row>
                    <xdr:rowOff>228600</xdr:rowOff>
                  </to>
                </anchor>
              </controlPr>
            </control>
          </mc:Choice>
        </mc:AlternateContent>
      </controls>
    </mc:Choice>
  </mc:AlternateContent>
</worksheet>
</file>

<file path=xl/worksheets/sheet1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sheetPr>
    <tabColor theme="9" tint="-0.499984740745262"/>
    <pageSetUpPr fitToPage="1"/>
  </sheetPr>
  <dimension ref="B1:P39"/>
  <sheetViews>
    <sheetView rightToLeft="1" view="pageBreakPreview" topLeftCell="B1" zoomScale="85" zoomScaleNormal="85" zoomScaleSheetLayoutView="85" workbookViewId="0">
      <selection activeCell="J14" sqref="J14:M16"/>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424</v>
      </c>
      <c r="G11" s="332"/>
      <c r="H11" s="332"/>
      <c r="I11" s="333"/>
      <c r="J11" s="331" t="s">
        <v>427</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6" ht="15" customHeight="1" x14ac:dyDescent="0.25">
      <c r="B17" s="385" t="s">
        <v>54</v>
      </c>
      <c r="C17" s="386"/>
      <c r="D17" s="386"/>
      <c r="E17" s="386"/>
      <c r="F17" s="386"/>
      <c r="G17" s="386"/>
      <c r="H17" s="386"/>
      <c r="I17" s="386"/>
      <c r="J17" s="386"/>
      <c r="K17" s="386"/>
      <c r="L17" s="386"/>
      <c r="M17" s="387"/>
    </row>
    <row r="18" spans="2:16" ht="15" customHeight="1" x14ac:dyDescent="0.25">
      <c r="B18" s="388"/>
      <c r="C18" s="389"/>
      <c r="D18" s="389"/>
      <c r="E18" s="389"/>
      <c r="F18" s="389"/>
      <c r="G18" s="389"/>
      <c r="H18" s="389"/>
      <c r="I18" s="389"/>
      <c r="J18" s="389"/>
      <c r="K18" s="389"/>
      <c r="L18" s="389"/>
      <c r="M18" s="390"/>
    </row>
    <row r="19" spans="2:16" ht="41.25" customHeight="1" thickBot="1" x14ac:dyDescent="0.3">
      <c r="B19" s="388"/>
      <c r="C19" s="389"/>
      <c r="D19" s="389"/>
      <c r="E19" s="389"/>
      <c r="F19" s="389"/>
      <c r="G19" s="389"/>
      <c r="H19" s="389"/>
      <c r="I19" s="389"/>
      <c r="J19" s="389"/>
      <c r="K19" s="389"/>
      <c r="L19" s="389"/>
      <c r="M19" s="390"/>
    </row>
    <row r="20" spans="2:16" ht="15" customHeight="1" x14ac:dyDescent="0.25">
      <c r="B20" s="391" t="s">
        <v>425</v>
      </c>
      <c r="C20" s="392"/>
      <c r="D20" s="392"/>
      <c r="E20" s="392"/>
      <c r="F20" s="392"/>
      <c r="G20" s="392"/>
      <c r="H20" s="392"/>
      <c r="I20" s="392"/>
      <c r="J20" s="392"/>
      <c r="K20" s="392"/>
      <c r="L20" s="392"/>
      <c r="M20" s="393"/>
    </row>
    <row r="21" spans="2:16" ht="15" customHeight="1" x14ac:dyDescent="0.25">
      <c r="B21" s="394"/>
      <c r="C21" s="395"/>
      <c r="D21" s="395"/>
      <c r="E21" s="395"/>
      <c r="F21" s="395"/>
      <c r="G21" s="395"/>
      <c r="H21" s="395"/>
      <c r="I21" s="395"/>
      <c r="J21" s="395"/>
      <c r="K21" s="395"/>
      <c r="L21" s="395"/>
      <c r="M21" s="396"/>
    </row>
    <row r="22" spans="2:16" ht="15" customHeight="1" x14ac:dyDescent="0.25">
      <c r="B22" s="394"/>
      <c r="C22" s="395"/>
      <c r="D22" s="395"/>
      <c r="E22" s="395"/>
      <c r="F22" s="395"/>
      <c r="G22" s="395"/>
      <c r="H22" s="395"/>
      <c r="I22" s="395"/>
      <c r="J22" s="395"/>
      <c r="K22" s="395"/>
      <c r="L22" s="395"/>
      <c r="M22" s="396"/>
    </row>
    <row r="23" spans="2:16" ht="15.75" customHeight="1" x14ac:dyDescent="0.25">
      <c r="B23" s="394"/>
      <c r="C23" s="395"/>
      <c r="D23" s="395"/>
      <c r="E23" s="395"/>
      <c r="F23" s="395"/>
      <c r="G23" s="395"/>
      <c r="H23" s="395"/>
      <c r="I23" s="395"/>
      <c r="J23" s="395"/>
      <c r="K23" s="395"/>
      <c r="L23" s="395"/>
      <c r="M23" s="396"/>
    </row>
    <row r="24" spans="2:16" ht="51.75" customHeight="1" thickBot="1" x14ac:dyDescent="0.3">
      <c r="B24" s="394"/>
      <c r="C24" s="395"/>
      <c r="D24" s="395"/>
      <c r="E24" s="395"/>
      <c r="F24" s="395"/>
      <c r="G24" s="395"/>
      <c r="H24" s="395"/>
      <c r="I24" s="395"/>
      <c r="J24" s="395"/>
      <c r="K24" s="395"/>
      <c r="L24" s="395"/>
      <c r="M24" s="396"/>
    </row>
    <row r="25" spans="2:16" ht="31.5" customHeight="1" thickBot="1" x14ac:dyDescent="0.3">
      <c r="B25" s="299"/>
      <c r="C25" s="300"/>
      <c r="D25" s="300"/>
      <c r="E25" s="300"/>
      <c r="F25" s="300"/>
      <c r="G25" s="300"/>
      <c r="H25" s="300"/>
      <c r="I25" s="300"/>
      <c r="J25" s="300"/>
      <c r="K25" s="300"/>
      <c r="L25" s="300"/>
      <c r="M25" s="301"/>
    </row>
    <row r="26" spans="2:16" ht="15.75" customHeight="1" x14ac:dyDescent="0.25">
      <c r="B26" s="397" t="s">
        <v>9</v>
      </c>
      <c r="C26" s="399" t="s">
        <v>10</v>
      </c>
      <c r="D26" s="400"/>
      <c r="E26" s="399" t="s">
        <v>11</v>
      </c>
      <c r="F26" s="400"/>
      <c r="G26" s="400"/>
      <c r="H26" s="403"/>
      <c r="I26" s="399" t="s">
        <v>12</v>
      </c>
      <c r="J26" s="403"/>
      <c r="K26" s="399" t="s">
        <v>13</v>
      </c>
      <c r="L26" s="400"/>
      <c r="M26" s="403"/>
    </row>
    <row r="27" spans="2:16" ht="15.75" customHeight="1" thickBot="1" x14ac:dyDescent="0.3">
      <c r="B27" s="398"/>
      <c r="C27" s="401"/>
      <c r="D27" s="402"/>
      <c r="E27" s="401"/>
      <c r="F27" s="402"/>
      <c r="G27" s="402"/>
      <c r="H27" s="404"/>
      <c r="I27" s="401"/>
      <c r="J27" s="404"/>
      <c r="K27" s="401"/>
      <c r="L27" s="402"/>
      <c r="M27" s="404"/>
    </row>
    <row r="28" spans="2:16" ht="49.5" customHeight="1" x14ac:dyDescent="0.25">
      <c r="B28" s="405">
        <v>24</v>
      </c>
      <c r="C28" s="312" t="s">
        <v>14</v>
      </c>
      <c r="D28" s="313"/>
      <c r="E28" s="331" t="s">
        <v>15</v>
      </c>
      <c r="F28" s="332"/>
      <c r="G28" s="332"/>
      <c r="H28" s="333"/>
      <c r="I28" s="318" t="s">
        <v>421</v>
      </c>
      <c r="J28" s="319"/>
      <c r="K28" s="322" t="s">
        <v>16</v>
      </c>
      <c r="L28" s="323"/>
      <c r="M28" s="324"/>
      <c r="P28" t="s">
        <v>339</v>
      </c>
    </row>
    <row r="29" spans="2:16" ht="57" customHeight="1" thickBot="1" x14ac:dyDescent="0.3">
      <c r="B29" s="406"/>
      <c r="C29" s="314"/>
      <c r="D29" s="315"/>
      <c r="E29" s="337"/>
      <c r="F29" s="338"/>
      <c r="G29" s="338"/>
      <c r="H29" s="339"/>
      <c r="I29" s="320"/>
      <c r="J29" s="321"/>
      <c r="K29" s="328"/>
      <c r="L29" s="329"/>
      <c r="M29" s="330"/>
    </row>
    <row r="30" spans="2:16" ht="37.5" customHeight="1" thickBot="1" x14ac:dyDescent="0.3">
      <c r="B30" s="382"/>
      <c r="C30" s="383"/>
      <c r="D30" s="383"/>
      <c r="E30" s="383"/>
      <c r="F30" s="383"/>
      <c r="G30" s="383"/>
      <c r="H30" s="383"/>
      <c r="I30" s="383"/>
      <c r="J30" s="383"/>
      <c r="K30" s="383"/>
      <c r="L30" s="383"/>
      <c r="M30" s="384"/>
    </row>
    <row r="31" spans="2:16" ht="18.75" customHeight="1" x14ac:dyDescent="0.25">
      <c r="B31" s="375" t="s">
        <v>17</v>
      </c>
      <c r="C31" s="376"/>
      <c r="D31" s="376"/>
      <c r="E31" s="377"/>
      <c r="F31" s="375" t="s">
        <v>18</v>
      </c>
      <c r="G31" s="376"/>
      <c r="H31" s="376"/>
      <c r="I31" s="377"/>
      <c r="J31" s="375" t="s">
        <v>19</v>
      </c>
      <c r="K31" s="376"/>
      <c r="L31" s="376"/>
      <c r="M31" s="377"/>
    </row>
    <row r="32" spans="2:16"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B35:M35"/>
    <mergeCell ref="D39:E39"/>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64" orientation="portrait" r:id="rId1"/>
  <colBreaks count="1" manualBreakCount="1">
    <brk id="13" max="1048575" man="1"/>
  </colBreaks>
  <drawing r:id="rId2"/>
  <legacyDrawing r:id="rId3"/>
  <oleObjects>
    <mc:AlternateContent xmlns:mc="http://schemas.openxmlformats.org/markup-compatibility/2006">
      <mc:Choice Requires="x14">
        <oleObject progId="PBrush" shapeId="336901"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336901" r:id="rId4"/>
      </mc:Fallback>
    </mc:AlternateContent>
  </oleObjects>
  <mc:AlternateContent xmlns:mc="http://schemas.openxmlformats.org/markup-compatibility/2006">
    <mc:Choice Requires="x14">
      <controls>
        <mc:AlternateContent xmlns:mc="http://schemas.openxmlformats.org/markup-compatibility/2006">
          <mc:Choice Requires="x14">
            <control shapeId="336897" r:id="rId6" name="Check Box 1">
              <controlPr defaultSize="0" autoFill="0" autoLine="0" autoPict="0">
                <anchor moveWithCells="1">
                  <from>
                    <xdr:col>2</xdr:col>
                    <xdr:colOff>476250</xdr:colOff>
                    <xdr:row>34</xdr:row>
                    <xdr:rowOff>47625</xdr:rowOff>
                  </from>
                  <to>
                    <xdr:col>3</xdr:col>
                    <xdr:colOff>152400</xdr:colOff>
                    <xdr:row>34</xdr:row>
                    <xdr:rowOff>247650</xdr:rowOff>
                  </to>
                </anchor>
              </controlPr>
            </control>
          </mc:Choice>
        </mc:AlternateContent>
        <mc:AlternateContent xmlns:mc="http://schemas.openxmlformats.org/markup-compatibility/2006">
          <mc:Choice Requires="x14">
            <control shapeId="336898"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336899" r:id="rId8" name="Check Box 3">
              <controlPr defaultSize="0" autoFill="0" autoLine="0" autoPict="0">
                <anchor moveWithCells="1">
                  <from>
                    <xdr:col>7</xdr:col>
                    <xdr:colOff>1104900</xdr:colOff>
                    <xdr:row>34</xdr:row>
                    <xdr:rowOff>57150</xdr:rowOff>
                  </from>
                  <to>
                    <xdr:col>8</xdr:col>
                    <xdr:colOff>76200</xdr:colOff>
                    <xdr:row>34</xdr:row>
                    <xdr:rowOff>228600</xdr:rowOff>
                  </to>
                </anchor>
              </controlPr>
            </control>
          </mc:Choice>
        </mc:AlternateContent>
        <mc:AlternateContent xmlns:mc="http://schemas.openxmlformats.org/markup-compatibility/2006">
          <mc:Choice Requires="x14">
            <control shapeId="336900" r:id="rId9" name="Check Box 4">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336902" r:id="rId10" name="Check Box 6">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sheetPr>
    <tabColor theme="9" tint="-0.249977111117893"/>
  </sheetPr>
  <dimension ref="B1:AU53"/>
  <sheetViews>
    <sheetView rightToLeft="1" view="pageBreakPreview" zoomScale="10" zoomScaleNormal="100" zoomScaleSheetLayoutView="10" workbookViewId="0">
      <selection activeCell="B4" sqref="B4:N4"/>
    </sheetView>
  </sheetViews>
  <sheetFormatPr defaultRowHeight="23.25" x14ac:dyDescent="0.35"/>
  <cols>
    <col min="2" max="2" width="25.7109375" customWidth="1"/>
    <col min="3" max="3" width="32" customWidth="1"/>
    <col min="4" max="4" width="20.42578125" customWidth="1"/>
    <col min="5" max="5" width="32"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420</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59.5" customHeight="1" thickBot="1" x14ac:dyDescent="0.3">
      <c r="B4" s="522" t="s">
        <v>54</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03.25" customHeight="1" thickBot="1" x14ac:dyDescent="1.1499999999999999">
      <c r="B6" s="121" t="s">
        <v>9</v>
      </c>
      <c r="C6" s="434" t="s">
        <v>11</v>
      </c>
      <c r="D6" s="435"/>
      <c r="E6" s="435"/>
      <c r="F6" s="435"/>
      <c r="G6" s="436"/>
      <c r="H6" s="121" t="s">
        <v>122</v>
      </c>
      <c r="I6" s="121" t="s">
        <v>23</v>
      </c>
      <c r="J6" s="121" t="s">
        <v>24</v>
      </c>
      <c r="K6" s="121" t="s">
        <v>121</v>
      </c>
      <c r="L6" s="121" t="s">
        <v>183</v>
      </c>
      <c r="M6" s="121" t="s">
        <v>181</v>
      </c>
      <c r="N6" s="121" t="s">
        <v>124</v>
      </c>
    </row>
    <row r="7" spans="2:47" s="36" customFormat="1" ht="249.95" customHeight="1" thickBot="1" x14ac:dyDescent="1.1000000000000001">
      <c r="B7" s="67">
        <v>1</v>
      </c>
      <c r="C7" s="555" t="s">
        <v>385</v>
      </c>
      <c r="D7" s="492" t="s">
        <v>191</v>
      </c>
      <c r="E7" s="493"/>
      <c r="F7" s="493"/>
      <c r="G7" s="120" t="s">
        <v>100</v>
      </c>
      <c r="H7" s="45">
        <v>2.19</v>
      </c>
      <c r="I7" s="69">
        <v>2</v>
      </c>
      <c r="J7" s="70">
        <v>5486</v>
      </c>
      <c r="K7" s="70">
        <v>5486</v>
      </c>
      <c r="L7" s="46">
        <v>0</v>
      </c>
      <c r="M7" s="88">
        <f>ROUNDUP(H7*K7/1000,1)</f>
        <v>12.1</v>
      </c>
      <c r="N7" s="88">
        <f>ROUNDUP(M7*I7-I7*L7,1)</f>
        <v>24.2</v>
      </c>
    </row>
    <row r="8" spans="2:47" s="36" customFormat="1" ht="249.95" customHeight="1" thickBot="1" x14ac:dyDescent="1.1000000000000001">
      <c r="B8" s="67">
        <v>2</v>
      </c>
      <c r="C8" s="556"/>
      <c r="D8" s="492" t="s">
        <v>386</v>
      </c>
      <c r="E8" s="493"/>
      <c r="F8" s="493"/>
      <c r="G8" s="120" t="s">
        <v>97</v>
      </c>
      <c r="H8" s="45">
        <v>0.93400000000000005</v>
      </c>
      <c r="I8" s="72">
        <v>1</v>
      </c>
      <c r="J8" s="70">
        <v>1794</v>
      </c>
      <c r="K8" s="70">
        <v>1794</v>
      </c>
      <c r="L8" s="46">
        <v>0</v>
      </c>
      <c r="M8" s="88">
        <f>ROUNDUP(H8*K8/1000,1)</f>
        <v>1.7000000000000002</v>
      </c>
      <c r="N8" s="88">
        <f>ROUNDUP(M8*I8-I8*L8,1)</f>
        <v>1.7</v>
      </c>
    </row>
    <row r="9" spans="2:47" s="36" customFormat="1" ht="249.95" customHeight="1" thickBot="1" x14ac:dyDescent="1.1000000000000001">
      <c r="B9" s="42">
        <v>3</v>
      </c>
      <c r="C9" s="556"/>
      <c r="D9" s="492" t="s">
        <v>387</v>
      </c>
      <c r="E9" s="493"/>
      <c r="F9" s="493"/>
      <c r="G9" s="120" t="s">
        <v>97</v>
      </c>
      <c r="H9" s="45">
        <v>0.93400000000000005</v>
      </c>
      <c r="I9" s="72">
        <v>2</v>
      </c>
      <c r="J9" s="70">
        <v>3124</v>
      </c>
      <c r="K9" s="70">
        <v>2860</v>
      </c>
      <c r="L9" s="46">
        <v>0</v>
      </c>
      <c r="M9" s="88">
        <f>ROUNDUP(H9*K9/1000,1)</f>
        <v>2.7</v>
      </c>
      <c r="N9" s="88">
        <f>ROUNDUP(M9*I9-I9*L9,1)</f>
        <v>5.4</v>
      </c>
    </row>
    <row r="10" spans="2:47" s="36" customFormat="1" ht="249.95" customHeight="1" thickBot="1" x14ac:dyDescent="1.1000000000000001">
      <c r="B10" s="67">
        <v>4</v>
      </c>
      <c r="C10" s="492" t="s">
        <v>161</v>
      </c>
      <c r="D10" s="493"/>
      <c r="E10" s="493"/>
      <c r="F10" s="494"/>
      <c r="G10" s="47" t="s">
        <v>388</v>
      </c>
      <c r="H10" s="120">
        <v>45.869</v>
      </c>
      <c r="I10" s="101">
        <v>1</v>
      </c>
      <c r="J10" s="118" t="s">
        <v>160</v>
      </c>
      <c r="K10" s="118" t="s">
        <v>160</v>
      </c>
      <c r="L10" s="116">
        <v>0.86899999999999999</v>
      </c>
      <c r="M10" s="49">
        <v>45.869</v>
      </c>
      <c r="N10" s="97">
        <f t="shared" ref="N10" si="0">ROUND(M10*I10-I10*L10,1)</f>
        <v>45</v>
      </c>
    </row>
    <row r="11" spans="2:47" s="96" customFormat="1" ht="249.95" customHeight="1" thickBot="1" x14ac:dyDescent="1.3">
      <c r="B11" s="67">
        <v>5</v>
      </c>
      <c r="C11" s="488" t="s">
        <v>127</v>
      </c>
      <c r="D11" s="489"/>
      <c r="E11" s="489"/>
      <c r="F11" s="490"/>
      <c r="G11" s="119" t="s">
        <v>27</v>
      </c>
      <c r="H11" s="102">
        <v>1.8280000000000001</v>
      </c>
      <c r="I11" s="101">
        <v>1</v>
      </c>
      <c r="J11" s="100">
        <v>37000</v>
      </c>
      <c r="K11" s="100">
        <v>33324</v>
      </c>
      <c r="L11" s="99">
        <v>1.335</v>
      </c>
      <c r="M11" s="98">
        <f t="shared" ref="M11:M23" si="1">H11*K11/1000</f>
        <v>60.916272000000006</v>
      </c>
      <c r="N11" s="97">
        <f>ROUND(M11*I11-I11*L11,1)</f>
        <v>59.6</v>
      </c>
    </row>
    <row r="12" spans="2:47" s="96" customFormat="1" ht="249.95" customHeight="1" thickBot="1" x14ac:dyDescent="1.3">
      <c r="B12" s="42">
        <v>6</v>
      </c>
      <c r="C12" s="565" t="s">
        <v>389</v>
      </c>
      <c r="D12" s="570" t="s">
        <v>390</v>
      </c>
      <c r="E12" s="570"/>
      <c r="F12" s="570"/>
      <c r="G12" s="119" t="s">
        <v>76</v>
      </c>
      <c r="H12" s="102">
        <v>1.22</v>
      </c>
      <c r="I12" s="106">
        <v>1</v>
      </c>
      <c r="J12" s="100">
        <v>5486</v>
      </c>
      <c r="K12" s="100">
        <v>5486</v>
      </c>
      <c r="L12" s="99">
        <v>0.1583</v>
      </c>
      <c r="M12" s="98">
        <f t="shared" si="1"/>
        <v>6.69292</v>
      </c>
      <c r="N12" s="97">
        <f t="shared" ref="N12:N34" si="2">ROUNDUP(M12*I12-I12*L12,1)</f>
        <v>6.6</v>
      </c>
    </row>
    <row r="13" spans="2:47" s="96" customFormat="1" ht="249.95" customHeight="1" thickBot="1" x14ac:dyDescent="1.3">
      <c r="B13" s="67">
        <v>7</v>
      </c>
      <c r="C13" s="566"/>
      <c r="D13" s="488" t="s">
        <v>391</v>
      </c>
      <c r="E13" s="489"/>
      <c r="F13" s="490"/>
      <c r="G13" s="119" t="s">
        <v>76</v>
      </c>
      <c r="H13" s="102">
        <v>1.22</v>
      </c>
      <c r="I13" s="101">
        <v>1</v>
      </c>
      <c r="J13" s="100">
        <v>5486</v>
      </c>
      <c r="K13" s="100">
        <v>5486</v>
      </c>
      <c r="L13" s="99">
        <v>0.126</v>
      </c>
      <c r="M13" s="98">
        <f t="shared" si="1"/>
        <v>6.69292</v>
      </c>
      <c r="N13" s="97">
        <f t="shared" si="2"/>
        <v>6.6</v>
      </c>
    </row>
    <row r="14" spans="2:47" s="96" customFormat="1" ht="249.95" customHeight="1" thickBot="1" x14ac:dyDescent="1.3">
      <c r="B14" s="67">
        <v>8</v>
      </c>
      <c r="C14" s="566"/>
      <c r="D14" s="488" t="s">
        <v>392</v>
      </c>
      <c r="E14" s="489"/>
      <c r="F14" s="490"/>
      <c r="G14" s="119" t="s">
        <v>35</v>
      </c>
      <c r="H14" s="102">
        <v>0.94399999999999995</v>
      </c>
      <c r="I14" s="101">
        <v>2</v>
      </c>
      <c r="J14" s="100">
        <v>2948</v>
      </c>
      <c r="K14" s="100">
        <v>2718</v>
      </c>
      <c r="L14" s="99">
        <v>0</v>
      </c>
      <c r="M14" s="98">
        <f t="shared" si="1"/>
        <v>2.5657920000000001</v>
      </c>
      <c r="N14" s="97">
        <f t="shared" si="2"/>
        <v>5.1999999999999993</v>
      </c>
    </row>
    <row r="15" spans="2:47" s="96" customFormat="1" ht="249.95" customHeight="1" thickBot="1" x14ac:dyDescent="1.3">
      <c r="B15" s="42">
        <v>9</v>
      </c>
      <c r="C15" s="569"/>
      <c r="D15" s="488" t="s">
        <v>393</v>
      </c>
      <c r="E15" s="489"/>
      <c r="F15" s="490"/>
      <c r="G15" s="119" t="s">
        <v>35</v>
      </c>
      <c r="H15" s="102">
        <v>0.94399999999999995</v>
      </c>
      <c r="I15" s="101">
        <v>1</v>
      </c>
      <c r="J15" s="100">
        <v>1629</v>
      </c>
      <c r="K15" s="100">
        <v>1629</v>
      </c>
      <c r="L15" s="99">
        <v>0</v>
      </c>
      <c r="M15" s="98">
        <f t="shared" si="1"/>
        <v>1.5377759999999998</v>
      </c>
      <c r="N15" s="97">
        <f t="shared" si="2"/>
        <v>1.6</v>
      </c>
    </row>
    <row r="16" spans="2:47" s="96" customFormat="1" ht="249.95" customHeight="1" thickBot="1" x14ac:dyDescent="1.3">
      <c r="B16" s="67">
        <v>10</v>
      </c>
      <c r="C16" s="565" t="s">
        <v>394</v>
      </c>
      <c r="D16" s="570" t="s">
        <v>390</v>
      </c>
      <c r="E16" s="570"/>
      <c r="F16" s="570"/>
      <c r="G16" s="119" t="s">
        <v>76</v>
      </c>
      <c r="H16" s="102">
        <v>1.22</v>
      </c>
      <c r="I16" s="106">
        <v>1</v>
      </c>
      <c r="J16" s="100">
        <v>5486</v>
      </c>
      <c r="K16" s="100">
        <v>5486</v>
      </c>
      <c r="L16" s="99">
        <v>0.1583</v>
      </c>
      <c r="M16" s="98">
        <f t="shared" si="1"/>
        <v>6.69292</v>
      </c>
      <c r="N16" s="97">
        <f t="shared" si="2"/>
        <v>6.6</v>
      </c>
    </row>
    <row r="17" spans="2:14" s="96" customFormat="1" ht="249.95" customHeight="1" thickBot="1" x14ac:dyDescent="1.3">
      <c r="B17" s="67">
        <v>11</v>
      </c>
      <c r="C17" s="566"/>
      <c r="D17" s="488" t="s">
        <v>391</v>
      </c>
      <c r="E17" s="489"/>
      <c r="F17" s="490"/>
      <c r="G17" s="119" t="s">
        <v>76</v>
      </c>
      <c r="H17" s="102">
        <v>1.22</v>
      </c>
      <c r="I17" s="101">
        <v>1</v>
      </c>
      <c r="J17" s="100">
        <v>5486</v>
      </c>
      <c r="K17" s="100">
        <v>5486</v>
      </c>
      <c r="L17" s="99">
        <v>0.126</v>
      </c>
      <c r="M17" s="98">
        <f t="shared" si="1"/>
        <v>6.69292</v>
      </c>
      <c r="N17" s="97">
        <f t="shared" si="2"/>
        <v>6.6</v>
      </c>
    </row>
    <row r="18" spans="2:14" s="96" customFormat="1" ht="249.95" customHeight="1" thickBot="1" x14ac:dyDescent="1.3">
      <c r="B18" s="42">
        <v>12</v>
      </c>
      <c r="C18" s="566"/>
      <c r="D18" s="488" t="s">
        <v>395</v>
      </c>
      <c r="E18" s="489"/>
      <c r="F18" s="490"/>
      <c r="G18" s="119" t="s">
        <v>35</v>
      </c>
      <c r="H18" s="102">
        <v>0.94399999999999995</v>
      </c>
      <c r="I18" s="101">
        <v>2</v>
      </c>
      <c r="J18" s="100">
        <v>2948</v>
      </c>
      <c r="K18" s="100">
        <v>2718</v>
      </c>
      <c r="L18" s="99">
        <v>0</v>
      </c>
      <c r="M18" s="98">
        <f t="shared" si="1"/>
        <v>2.5657920000000001</v>
      </c>
      <c r="N18" s="97">
        <f t="shared" si="2"/>
        <v>5.1999999999999993</v>
      </c>
    </row>
    <row r="19" spans="2:14" s="96" customFormat="1" ht="249.95" customHeight="1" thickBot="1" x14ac:dyDescent="1.3">
      <c r="B19" s="67">
        <v>13</v>
      </c>
      <c r="C19" s="569"/>
      <c r="D19" s="488" t="s">
        <v>396</v>
      </c>
      <c r="E19" s="489"/>
      <c r="F19" s="490"/>
      <c r="G19" s="119" t="s">
        <v>35</v>
      </c>
      <c r="H19" s="102">
        <v>0.94399999999999995</v>
      </c>
      <c r="I19" s="101">
        <v>1</v>
      </c>
      <c r="J19" s="100">
        <v>1629</v>
      </c>
      <c r="K19" s="100">
        <v>1629</v>
      </c>
      <c r="L19" s="99">
        <v>0</v>
      </c>
      <c r="M19" s="98">
        <f t="shared" si="1"/>
        <v>1.5377759999999998</v>
      </c>
      <c r="N19" s="97">
        <f t="shared" si="2"/>
        <v>1.6</v>
      </c>
    </row>
    <row r="20" spans="2:14" s="96" customFormat="1" ht="249.95" customHeight="1" thickBot="1" x14ac:dyDescent="1.3">
      <c r="B20" s="67">
        <v>14</v>
      </c>
      <c r="C20" s="565" t="s">
        <v>397</v>
      </c>
      <c r="D20" s="570" t="s">
        <v>398</v>
      </c>
      <c r="E20" s="570"/>
      <c r="F20" s="570"/>
      <c r="G20" s="119" t="s">
        <v>76</v>
      </c>
      <c r="H20" s="102">
        <v>1.22</v>
      </c>
      <c r="I20" s="106">
        <v>1</v>
      </c>
      <c r="J20" s="100">
        <v>5259</v>
      </c>
      <c r="K20" s="100">
        <v>5259</v>
      </c>
      <c r="L20" s="99">
        <v>0.1583</v>
      </c>
      <c r="M20" s="98">
        <f t="shared" si="1"/>
        <v>6.4159799999999994</v>
      </c>
      <c r="N20" s="97">
        <f t="shared" si="2"/>
        <v>6.3</v>
      </c>
    </row>
    <row r="21" spans="2:14" s="96" customFormat="1" ht="249.95" customHeight="1" thickBot="1" x14ac:dyDescent="1.3">
      <c r="B21" s="42">
        <v>15</v>
      </c>
      <c r="C21" s="566"/>
      <c r="D21" s="488" t="s">
        <v>399</v>
      </c>
      <c r="E21" s="489"/>
      <c r="F21" s="490"/>
      <c r="G21" s="119" t="s">
        <v>76</v>
      </c>
      <c r="H21" s="102">
        <v>1.22</v>
      </c>
      <c r="I21" s="101">
        <v>1</v>
      </c>
      <c r="J21" s="100">
        <v>5259</v>
      </c>
      <c r="K21" s="100">
        <v>5259</v>
      </c>
      <c r="L21" s="99">
        <v>0.1583</v>
      </c>
      <c r="M21" s="98">
        <f t="shared" si="1"/>
        <v>6.4159799999999994</v>
      </c>
      <c r="N21" s="97">
        <f t="shared" si="2"/>
        <v>6.3</v>
      </c>
    </row>
    <row r="22" spans="2:14" s="96" customFormat="1" ht="249.95" customHeight="1" thickBot="1" x14ac:dyDescent="1.3">
      <c r="B22" s="67">
        <v>16</v>
      </c>
      <c r="C22" s="566"/>
      <c r="D22" s="488" t="s">
        <v>400</v>
      </c>
      <c r="E22" s="489"/>
      <c r="F22" s="490"/>
      <c r="G22" s="119" t="s">
        <v>97</v>
      </c>
      <c r="H22" s="102">
        <v>0.93400000000000005</v>
      </c>
      <c r="I22" s="101">
        <v>1</v>
      </c>
      <c r="J22" s="100">
        <v>2171</v>
      </c>
      <c r="K22" s="100">
        <v>2060</v>
      </c>
      <c r="L22" s="99">
        <v>0</v>
      </c>
      <c r="M22" s="98">
        <f t="shared" si="1"/>
        <v>1.9240400000000002</v>
      </c>
      <c r="N22" s="97">
        <f t="shared" si="2"/>
        <v>2</v>
      </c>
    </row>
    <row r="23" spans="2:14" s="96" customFormat="1" ht="249.95" customHeight="1" thickBot="1" x14ac:dyDescent="1.3">
      <c r="B23" s="67">
        <v>17</v>
      </c>
      <c r="C23" s="566"/>
      <c r="D23" s="488" t="s">
        <v>401</v>
      </c>
      <c r="E23" s="489"/>
      <c r="F23" s="490"/>
      <c r="G23" s="119" t="s">
        <v>97</v>
      </c>
      <c r="H23" s="102">
        <v>0.93400000000000005</v>
      </c>
      <c r="I23" s="101">
        <v>2</v>
      </c>
      <c r="J23" s="100">
        <v>2330</v>
      </c>
      <c r="K23" s="100">
        <v>2199</v>
      </c>
      <c r="L23" s="99">
        <v>0</v>
      </c>
      <c r="M23" s="98">
        <f t="shared" si="1"/>
        <v>2.0538660000000002</v>
      </c>
      <c r="N23" s="97">
        <f t="shared" si="2"/>
        <v>4.1999999999999993</v>
      </c>
    </row>
    <row r="24" spans="2:14" s="96" customFormat="1" ht="249.95" customHeight="1" thickBot="1" x14ac:dyDescent="1.3">
      <c r="B24" s="42">
        <v>18</v>
      </c>
      <c r="C24" s="555" t="s">
        <v>402</v>
      </c>
      <c r="D24" s="488" t="s">
        <v>191</v>
      </c>
      <c r="E24" s="489"/>
      <c r="F24" s="490"/>
      <c r="G24" s="119" t="s">
        <v>100</v>
      </c>
      <c r="H24" s="102">
        <v>2.19</v>
      </c>
      <c r="I24" s="101">
        <v>2</v>
      </c>
      <c r="J24" s="100">
        <v>5486</v>
      </c>
      <c r="K24" s="100">
        <v>5486</v>
      </c>
      <c r="L24" s="99">
        <v>0</v>
      </c>
      <c r="M24" s="98">
        <f t="shared" ref="M24:M26" si="3">ROUNDUP(H24*K24/1000,1)</f>
        <v>12.1</v>
      </c>
      <c r="N24" s="97">
        <f t="shared" si="2"/>
        <v>24.2</v>
      </c>
    </row>
    <row r="25" spans="2:14" s="96" customFormat="1" ht="249.95" customHeight="1" thickBot="1" x14ac:dyDescent="1.3">
      <c r="B25" s="67">
        <v>19</v>
      </c>
      <c r="C25" s="556"/>
      <c r="D25" s="488" t="s">
        <v>403</v>
      </c>
      <c r="E25" s="489"/>
      <c r="F25" s="490"/>
      <c r="G25" s="119" t="s">
        <v>97</v>
      </c>
      <c r="H25" s="102">
        <v>0.93400000000000005</v>
      </c>
      <c r="I25" s="101">
        <v>1</v>
      </c>
      <c r="J25" s="100">
        <v>1794</v>
      </c>
      <c r="K25" s="100">
        <v>1794</v>
      </c>
      <c r="L25" s="99">
        <v>0</v>
      </c>
      <c r="M25" s="98">
        <f t="shared" si="3"/>
        <v>1.7000000000000002</v>
      </c>
      <c r="N25" s="97">
        <f t="shared" si="2"/>
        <v>1.7</v>
      </c>
    </row>
    <row r="26" spans="2:14" s="96" customFormat="1" ht="249.95" customHeight="1" thickBot="1" x14ac:dyDescent="1.3">
      <c r="B26" s="67">
        <v>20</v>
      </c>
      <c r="C26" s="559"/>
      <c r="D26" s="488" t="s">
        <v>404</v>
      </c>
      <c r="E26" s="489"/>
      <c r="F26" s="490"/>
      <c r="G26" s="119" t="s">
        <v>97</v>
      </c>
      <c r="H26" s="102">
        <v>0.93400000000000005</v>
      </c>
      <c r="I26" s="101">
        <v>2</v>
      </c>
      <c r="J26" s="100">
        <v>3124</v>
      </c>
      <c r="K26" s="100">
        <v>2860</v>
      </c>
      <c r="L26" s="99">
        <v>0</v>
      </c>
      <c r="M26" s="98">
        <f t="shared" si="3"/>
        <v>2.7</v>
      </c>
      <c r="N26" s="97">
        <f t="shared" si="2"/>
        <v>5.4</v>
      </c>
    </row>
    <row r="27" spans="2:14" s="96" customFormat="1" ht="249.95" customHeight="1" thickBot="1" x14ac:dyDescent="1.3">
      <c r="B27" s="42">
        <v>21</v>
      </c>
      <c r="C27" s="488" t="s">
        <v>405</v>
      </c>
      <c r="D27" s="489"/>
      <c r="E27" s="489"/>
      <c r="F27" s="490"/>
      <c r="G27" s="119" t="s">
        <v>29</v>
      </c>
      <c r="H27" s="102">
        <v>1.284</v>
      </c>
      <c r="I27" s="101">
        <v>1</v>
      </c>
      <c r="J27" s="100">
        <v>1814</v>
      </c>
      <c r="K27" s="100">
        <v>1814</v>
      </c>
      <c r="L27" s="99">
        <v>0</v>
      </c>
      <c r="M27" s="98">
        <f t="shared" ref="M27:M38" si="4">H27*K27/1000</f>
        <v>2.3291759999999999</v>
      </c>
      <c r="N27" s="97">
        <f t="shared" si="2"/>
        <v>2.4</v>
      </c>
    </row>
    <row r="28" spans="2:14" s="96" customFormat="1" ht="249.95" customHeight="1" thickBot="1" x14ac:dyDescent="1.3">
      <c r="B28" s="67">
        <v>22</v>
      </c>
      <c r="C28" s="488" t="s">
        <v>406</v>
      </c>
      <c r="D28" s="489"/>
      <c r="E28" s="489"/>
      <c r="F28" s="490"/>
      <c r="G28" s="119" t="s">
        <v>35</v>
      </c>
      <c r="H28" s="102">
        <v>0.94399999999999995</v>
      </c>
      <c r="I28" s="101">
        <v>1</v>
      </c>
      <c r="J28" s="100">
        <v>2418</v>
      </c>
      <c r="K28" s="100">
        <v>2251</v>
      </c>
      <c r="L28" s="99">
        <v>0</v>
      </c>
      <c r="M28" s="98">
        <f t="shared" si="4"/>
        <v>2.1249440000000002</v>
      </c>
      <c r="N28" s="97">
        <f t="shared" si="2"/>
        <v>2.2000000000000002</v>
      </c>
    </row>
    <row r="29" spans="2:14" s="96" customFormat="1" ht="249.95" customHeight="1" thickBot="1" x14ac:dyDescent="1.3">
      <c r="B29" s="67">
        <v>23</v>
      </c>
      <c r="C29" s="488" t="s">
        <v>407</v>
      </c>
      <c r="D29" s="489"/>
      <c r="E29" s="489"/>
      <c r="F29" s="490"/>
      <c r="G29" s="119" t="s">
        <v>35</v>
      </c>
      <c r="H29" s="102">
        <v>0.94399999999999995</v>
      </c>
      <c r="I29" s="106">
        <v>8</v>
      </c>
      <c r="J29" s="100">
        <v>2402</v>
      </c>
      <c r="K29" s="100">
        <v>2251</v>
      </c>
      <c r="L29" s="99">
        <v>0</v>
      </c>
      <c r="M29" s="98">
        <f t="shared" si="4"/>
        <v>2.1249440000000002</v>
      </c>
      <c r="N29" s="97">
        <f t="shared" si="2"/>
        <v>17</v>
      </c>
    </row>
    <row r="30" spans="2:14" s="96" customFormat="1" ht="249.95" customHeight="1" thickBot="1" x14ac:dyDescent="1.3">
      <c r="B30" s="42">
        <v>24</v>
      </c>
      <c r="C30" s="488" t="s">
        <v>408</v>
      </c>
      <c r="D30" s="489"/>
      <c r="E30" s="489"/>
      <c r="F30" s="490"/>
      <c r="G30" s="119" t="s">
        <v>35</v>
      </c>
      <c r="H30" s="102">
        <v>0.94399999999999995</v>
      </c>
      <c r="I30" s="101">
        <v>7</v>
      </c>
      <c r="J30" s="100">
        <v>1510</v>
      </c>
      <c r="K30" s="100">
        <v>1510</v>
      </c>
      <c r="L30" s="99">
        <v>0</v>
      </c>
      <c r="M30" s="98">
        <f t="shared" si="4"/>
        <v>1.4254399999999998</v>
      </c>
      <c r="N30" s="97">
        <f t="shared" si="2"/>
        <v>10</v>
      </c>
    </row>
    <row r="31" spans="2:14" s="96" customFormat="1" ht="249.95" customHeight="1" thickBot="1" x14ac:dyDescent="1.3">
      <c r="B31" s="67">
        <v>25</v>
      </c>
      <c r="C31" s="488" t="s">
        <v>409</v>
      </c>
      <c r="D31" s="489"/>
      <c r="E31" s="489"/>
      <c r="F31" s="490"/>
      <c r="G31" s="119" t="s">
        <v>76</v>
      </c>
      <c r="H31" s="102">
        <v>1.22</v>
      </c>
      <c r="I31" s="101">
        <v>2</v>
      </c>
      <c r="J31" s="100">
        <v>7829</v>
      </c>
      <c r="K31" s="100">
        <v>7829</v>
      </c>
      <c r="L31" s="99">
        <v>0.252</v>
      </c>
      <c r="M31" s="98">
        <f t="shared" si="4"/>
        <v>9.55138</v>
      </c>
      <c r="N31" s="97">
        <f t="shared" si="2"/>
        <v>18.600000000000001</v>
      </c>
    </row>
    <row r="32" spans="2:14" s="96" customFormat="1" ht="249.95" customHeight="1" thickBot="1" x14ac:dyDescent="1.3">
      <c r="B32" s="67">
        <v>26</v>
      </c>
      <c r="C32" s="488" t="s">
        <v>410</v>
      </c>
      <c r="D32" s="489"/>
      <c r="E32" s="489"/>
      <c r="F32" s="490"/>
      <c r="G32" s="119" t="s">
        <v>76</v>
      </c>
      <c r="H32" s="102">
        <v>1.22</v>
      </c>
      <c r="I32" s="101">
        <v>1</v>
      </c>
      <c r="J32" s="100">
        <v>6970</v>
      </c>
      <c r="K32" s="100">
        <v>6970</v>
      </c>
      <c r="L32" s="99">
        <v>0.252</v>
      </c>
      <c r="M32" s="98">
        <f t="shared" si="4"/>
        <v>8.5033999999999992</v>
      </c>
      <c r="N32" s="97">
        <f t="shared" si="2"/>
        <v>8.2999999999999989</v>
      </c>
    </row>
    <row r="33" spans="2:14" s="96" customFormat="1" ht="249.95" customHeight="1" thickBot="1" x14ac:dyDescent="1.3">
      <c r="B33" s="42">
        <v>27</v>
      </c>
      <c r="C33" s="488" t="s">
        <v>411</v>
      </c>
      <c r="D33" s="489"/>
      <c r="E33" s="489"/>
      <c r="F33" s="490"/>
      <c r="G33" s="119" t="s">
        <v>76</v>
      </c>
      <c r="H33" s="102">
        <v>1.22</v>
      </c>
      <c r="I33" s="106">
        <v>2</v>
      </c>
      <c r="J33" s="100">
        <v>7829</v>
      </c>
      <c r="K33" s="100">
        <v>7829</v>
      </c>
      <c r="L33" s="99">
        <v>0.252</v>
      </c>
      <c r="M33" s="98">
        <f t="shared" si="4"/>
        <v>9.55138</v>
      </c>
      <c r="N33" s="97">
        <f t="shared" si="2"/>
        <v>18.600000000000001</v>
      </c>
    </row>
    <row r="34" spans="2:14" s="96" customFormat="1" ht="249.95" customHeight="1" thickBot="1" x14ac:dyDescent="1.3">
      <c r="B34" s="67">
        <v>28</v>
      </c>
      <c r="C34" s="488" t="s">
        <v>412</v>
      </c>
      <c r="D34" s="489"/>
      <c r="E34" s="489"/>
      <c r="F34" s="490"/>
      <c r="G34" s="119" t="s">
        <v>76</v>
      </c>
      <c r="H34" s="102">
        <v>1.22</v>
      </c>
      <c r="I34" s="101">
        <v>1</v>
      </c>
      <c r="J34" s="100">
        <v>6970</v>
      </c>
      <c r="K34" s="100">
        <v>6970</v>
      </c>
      <c r="L34" s="99">
        <v>0.252</v>
      </c>
      <c r="M34" s="98">
        <f t="shared" si="4"/>
        <v>8.5033999999999992</v>
      </c>
      <c r="N34" s="97">
        <f t="shared" si="2"/>
        <v>8.2999999999999989</v>
      </c>
    </row>
    <row r="35" spans="2:14" s="96" customFormat="1" ht="249.95" customHeight="1" thickBot="1" x14ac:dyDescent="1.3">
      <c r="B35" s="67">
        <v>29</v>
      </c>
      <c r="C35" s="488" t="s">
        <v>127</v>
      </c>
      <c r="D35" s="489"/>
      <c r="E35" s="489"/>
      <c r="F35" s="490"/>
      <c r="G35" s="119" t="s">
        <v>27</v>
      </c>
      <c r="H35" s="102">
        <v>1.8280000000000001</v>
      </c>
      <c r="I35" s="101">
        <v>1</v>
      </c>
      <c r="J35" s="100">
        <v>24800</v>
      </c>
      <c r="K35" s="100">
        <v>21132</v>
      </c>
      <c r="L35" s="99">
        <v>0.4914</v>
      </c>
      <c r="M35" s="98">
        <f t="shared" si="4"/>
        <v>38.629296000000004</v>
      </c>
      <c r="N35" s="97">
        <f>ROUND(M35*I35-I35*L35,1)</f>
        <v>38.1</v>
      </c>
    </row>
    <row r="36" spans="2:14" s="96" customFormat="1" ht="249.95" customHeight="1" thickBot="1" x14ac:dyDescent="1.3">
      <c r="B36" s="42">
        <v>30</v>
      </c>
      <c r="C36" s="488" t="s">
        <v>407</v>
      </c>
      <c r="D36" s="489"/>
      <c r="E36" s="489"/>
      <c r="F36" s="490"/>
      <c r="G36" s="119" t="s">
        <v>35</v>
      </c>
      <c r="H36" s="102">
        <v>0.94399999999999995</v>
      </c>
      <c r="I36" s="106">
        <v>3</v>
      </c>
      <c r="J36" s="100">
        <v>2402</v>
      </c>
      <c r="K36" s="100">
        <v>2251</v>
      </c>
      <c r="L36" s="99">
        <v>0</v>
      </c>
      <c r="M36" s="98">
        <f t="shared" si="4"/>
        <v>2.1249440000000002</v>
      </c>
      <c r="N36" s="97">
        <f t="shared" ref="N36:N38" si="5">ROUNDUP(M36*I36-I36*L36,1)</f>
        <v>6.3999999999999995</v>
      </c>
    </row>
    <row r="37" spans="2:14" s="96" customFormat="1" ht="249.95" customHeight="1" thickBot="1" x14ac:dyDescent="1.3">
      <c r="B37" s="67">
        <v>31</v>
      </c>
      <c r="C37" s="488" t="s">
        <v>408</v>
      </c>
      <c r="D37" s="489"/>
      <c r="E37" s="489"/>
      <c r="F37" s="490"/>
      <c r="G37" s="119" t="s">
        <v>35</v>
      </c>
      <c r="H37" s="102">
        <v>0.94399999999999995</v>
      </c>
      <c r="I37" s="101">
        <v>3</v>
      </c>
      <c r="J37" s="100">
        <v>1510</v>
      </c>
      <c r="K37" s="100">
        <v>1510</v>
      </c>
      <c r="L37" s="99">
        <v>0</v>
      </c>
      <c r="M37" s="98">
        <f t="shared" si="4"/>
        <v>1.4254399999999998</v>
      </c>
      <c r="N37" s="97">
        <f t="shared" si="5"/>
        <v>4.3</v>
      </c>
    </row>
    <row r="38" spans="2:14" s="96" customFormat="1" ht="249.95" customHeight="1" thickBot="1" x14ac:dyDescent="1.3">
      <c r="B38" s="67">
        <v>32</v>
      </c>
      <c r="C38" s="488" t="s">
        <v>413</v>
      </c>
      <c r="D38" s="489"/>
      <c r="E38" s="489"/>
      <c r="F38" s="490"/>
      <c r="G38" s="119" t="s">
        <v>29</v>
      </c>
      <c r="H38" s="102">
        <v>1.284</v>
      </c>
      <c r="I38" s="106">
        <v>1</v>
      </c>
      <c r="J38" s="100">
        <v>1510</v>
      </c>
      <c r="K38" s="100">
        <v>1510</v>
      </c>
      <c r="L38" s="99">
        <v>0</v>
      </c>
      <c r="M38" s="98">
        <f t="shared" si="4"/>
        <v>1.9388400000000001</v>
      </c>
      <c r="N38" s="97">
        <f t="shared" si="5"/>
        <v>2</v>
      </c>
    </row>
    <row r="39" spans="2:14" s="36" customFormat="1" ht="249.95" customHeight="1" thickBot="1" x14ac:dyDescent="1.1000000000000001">
      <c r="B39" s="42">
        <v>33</v>
      </c>
      <c r="C39" s="492" t="s">
        <v>161</v>
      </c>
      <c r="D39" s="493"/>
      <c r="E39" s="493"/>
      <c r="F39" s="494"/>
      <c r="G39" s="47" t="s">
        <v>414</v>
      </c>
      <c r="H39" s="120">
        <v>45.869</v>
      </c>
      <c r="I39" s="101">
        <v>1</v>
      </c>
      <c r="J39" s="118" t="s">
        <v>160</v>
      </c>
      <c r="K39" s="118" t="s">
        <v>160</v>
      </c>
      <c r="L39" s="116">
        <v>0.86899999999999999</v>
      </c>
      <c r="M39" s="49">
        <v>45.869</v>
      </c>
      <c r="N39" s="97">
        <f t="shared" ref="N39" si="6">ROUND(M39*I39-I39*L39,1)</f>
        <v>45</v>
      </c>
    </row>
    <row r="40" spans="2:14" s="96" customFormat="1" ht="249.95" customHeight="1" thickBot="1" x14ac:dyDescent="1.3">
      <c r="B40" s="67">
        <v>34</v>
      </c>
      <c r="C40" s="488" t="s">
        <v>415</v>
      </c>
      <c r="D40" s="489"/>
      <c r="E40" s="489"/>
      <c r="F40" s="490"/>
      <c r="G40" s="119" t="s">
        <v>35</v>
      </c>
      <c r="H40" s="102">
        <v>0.94399999999999995</v>
      </c>
      <c r="I40" s="101">
        <v>1</v>
      </c>
      <c r="J40" s="100">
        <v>2071</v>
      </c>
      <c r="K40" s="100">
        <v>1946</v>
      </c>
      <c r="L40" s="99">
        <v>0</v>
      </c>
      <c r="M40" s="98">
        <f t="shared" ref="M40:M45" si="7">H40*K40/1000</f>
        <v>1.837024</v>
      </c>
      <c r="N40" s="97">
        <f t="shared" ref="N40:N45" si="8">ROUNDUP(M40*I40-I40*L40,1)</f>
        <v>1.9000000000000001</v>
      </c>
    </row>
    <row r="41" spans="2:14" s="96" customFormat="1" ht="249.95" customHeight="1" thickBot="1" x14ac:dyDescent="1.3">
      <c r="B41" s="67">
        <v>35</v>
      </c>
      <c r="C41" s="488" t="s">
        <v>408</v>
      </c>
      <c r="D41" s="489"/>
      <c r="E41" s="489"/>
      <c r="F41" s="490"/>
      <c r="G41" s="119" t="s">
        <v>35</v>
      </c>
      <c r="H41" s="102">
        <v>0.94399999999999995</v>
      </c>
      <c r="I41" s="101">
        <v>1</v>
      </c>
      <c r="J41" s="100">
        <v>1510</v>
      </c>
      <c r="K41" s="100">
        <v>1510</v>
      </c>
      <c r="L41" s="99">
        <v>0</v>
      </c>
      <c r="M41" s="98">
        <f t="shared" si="7"/>
        <v>1.4254399999999998</v>
      </c>
      <c r="N41" s="97">
        <f t="shared" si="8"/>
        <v>1.5</v>
      </c>
    </row>
    <row r="42" spans="2:14" s="96" customFormat="1" ht="249.95" customHeight="1" thickBot="1" x14ac:dyDescent="1.3">
      <c r="B42" s="42">
        <v>36</v>
      </c>
      <c r="C42" s="488" t="s">
        <v>416</v>
      </c>
      <c r="D42" s="489"/>
      <c r="E42" s="489"/>
      <c r="F42" s="490"/>
      <c r="G42" s="119" t="s">
        <v>35</v>
      </c>
      <c r="H42" s="102">
        <v>0.94399999999999995</v>
      </c>
      <c r="I42" s="101">
        <v>1</v>
      </c>
      <c r="J42" s="100">
        <v>2055</v>
      </c>
      <c r="K42" s="100">
        <v>1908</v>
      </c>
      <c r="L42" s="99">
        <v>0</v>
      </c>
      <c r="M42" s="98">
        <f t="shared" si="7"/>
        <v>1.8011519999999999</v>
      </c>
      <c r="N42" s="97">
        <f t="shared" si="8"/>
        <v>1.9000000000000001</v>
      </c>
    </row>
    <row r="43" spans="2:14" s="96" customFormat="1" ht="249.95" customHeight="1" thickBot="1" x14ac:dyDescent="1.3">
      <c r="B43" s="67">
        <v>37</v>
      </c>
      <c r="C43" s="488" t="s">
        <v>417</v>
      </c>
      <c r="D43" s="489"/>
      <c r="E43" s="489"/>
      <c r="F43" s="490"/>
      <c r="G43" s="119" t="s">
        <v>35</v>
      </c>
      <c r="H43" s="102">
        <v>0.94399999999999995</v>
      </c>
      <c r="I43" s="101">
        <v>1</v>
      </c>
      <c r="J43" s="100">
        <v>2017</v>
      </c>
      <c r="K43" s="100">
        <v>1847</v>
      </c>
      <c r="L43" s="99">
        <v>0</v>
      </c>
      <c r="M43" s="98">
        <f t="shared" si="7"/>
        <v>1.743568</v>
      </c>
      <c r="N43" s="97">
        <f t="shared" si="8"/>
        <v>1.8</v>
      </c>
    </row>
    <row r="44" spans="2:14" s="96" customFormat="1" ht="249.95" customHeight="1" thickBot="1" x14ac:dyDescent="1.3">
      <c r="B44" s="67">
        <v>38</v>
      </c>
      <c r="C44" s="488" t="s">
        <v>405</v>
      </c>
      <c r="D44" s="489"/>
      <c r="E44" s="489"/>
      <c r="F44" s="490"/>
      <c r="G44" s="119" t="s">
        <v>29</v>
      </c>
      <c r="H44" s="102">
        <v>1.284</v>
      </c>
      <c r="I44" s="106">
        <v>1</v>
      </c>
      <c r="J44" s="100">
        <v>1814</v>
      </c>
      <c r="K44" s="100">
        <v>1814</v>
      </c>
      <c r="L44" s="99">
        <v>0</v>
      </c>
      <c r="M44" s="98">
        <f t="shared" si="7"/>
        <v>2.3291759999999999</v>
      </c>
      <c r="N44" s="97">
        <f t="shared" si="8"/>
        <v>2.4</v>
      </c>
    </row>
    <row r="45" spans="2:14" s="96" customFormat="1" ht="249.95" customHeight="1" thickBot="1" x14ac:dyDescent="1.3">
      <c r="B45" s="42">
        <v>39</v>
      </c>
      <c r="C45" s="488" t="s">
        <v>413</v>
      </c>
      <c r="D45" s="489"/>
      <c r="E45" s="489"/>
      <c r="F45" s="490"/>
      <c r="G45" s="119" t="s">
        <v>29</v>
      </c>
      <c r="H45" s="102">
        <v>1.284</v>
      </c>
      <c r="I45" s="106">
        <v>1</v>
      </c>
      <c r="J45" s="100">
        <v>1510</v>
      </c>
      <c r="K45" s="100">
        <v>1510</v>
      </c>
      <c r="L45" s="99">
        <v>0</v>
      </c>
      <c r="M45" s="98">
        <f t="shared" si="7"/>
        <v>1.9388400000000001</v>
      </c>
      <c r="N45" s="97">
        <f t="shared" si="8"/>
        <v>2</v>
      </c>
    </row>
    <row r="46" spans="2:14" s="50" customFormat="1" ht="219.75" customHeight="1" thickBot="1" x14ac:dyDescent="1.1000000000000001">
      <c r="B46" s="458" t="s">
        <v>30</v>
      </c>
      <c r="C46" s="459"/>
      <c r="D46" s="459"/>
      <c r="E46" s="459"/>
      <c r="F46" s="459"/>
      <c r="G46" s="459"/>
      <c r="H46" s="459"/>
      <c r="I46" s="459"/>
      <c r="J46" s="459"/>
      <c r="K46" s="459"/>
      <c r="L46" s="459"/>
      <c r="M46" s="460"/>
      <c r="N46" s="95">
        <f>SUM(N7:N45)</f>
        <v>418.69999999999993</v>
      </c>
    </row>
    <row r="47" spans="2:14" s="50" customFormat="1" ht="232.5" customHeight="1" thickBot="1" x14ac:dyDescent="1.1000000000000001">
      <c r="B47" s="513" t="s">
        <v>53</v>
      </c>
      <c r="C47" s="513"/>
      <c r="D47" s="513"/>
      <c r="E47" s="513"/>
      <c r="F47" s="513"/>
      <c r="G47" s="513"/>
      <c r="H47" s="513"/>
      <c r="I47" s="513"/>
      <c r="J47" s="513"/>
      <c r="K47" s="513"/>
      <c r="L47" s="513"/>
      <c r="M47" s="513"/>
      <c r="N47" s="88">
        <f>N46*2</f>
        <v>837.39999999999986</v>
      </c>
    </row>
    <row r="48" spans="2:14" s="51" customFormat="1" ht="58.5" customHeight="1" x14ac:dyDescent="1.1000000000000001">
      <c r="B48" s="577"/>
      <c r="C48" s="578"/>
      <c r="D48" s="578"/>
      <c r="E48" s="578"/>
      <c r="F48" s="578"/>
      <c r="G48" s="578"/>
      <c r="H48" s="578"/>
      <c r="I48" s="578"/>
      <c r="J48" s="578"/>
      <c r="K48" s="578"/>
      <c r="L48" s="578"/>
      <c r="M48" s="578"/>
      <c r="N48" s="579"/>
    </row>
    <row r="49" spans="2:18" s="51" customFormat="1" ht="43.5" customHeight="1" thickBot="1" x14ac:dyDescent="1.1499999999999999">
      <c r="B49" s="580"/>
      <c r="C49" s="581"/>
      <c r="D49" s="581"/>
      <c r="E49" s="581"/>
      <c r="F49" s="581"/>
      <c r="G49" s="581"/>
      <c r="H49" s="581"/>
      <c r="I49" s="581"/>
      <c r="J49" s="581"/>
      <c r="K49" s="581"/>
      <c r="L49" s="581"/>
      <c r="M49" s="581"/>
      <c r="N49" s="582"/>
    </row>
    <row r="50" spans="2:18" s="117" customFormat="1" ht="174.95" customHeight="1" x14ac:dyDescent="0.25">
      <c r="B50" s="422" t="s">
        <v>320</v>
      </c>
      <c r="C50" s="422"/>
      <c r="D50" s="422"/>
      <c r="E50" s="422"/>
      <c r="F50" s="422"/>
      <c r="G50" s="422"/>
      <c r="H50" s="422"/>
      <c r="I50" s="422" t="s">
        <v>319</v>
      </c>
      <c r="J50" s="422"/>
      <c r="K50" s="422"/>
      <c r="L50" s="422"/>
      <c r="M50" s="422"/>
      <c r="N50" s="422"/>
    </row>
    <row r="51" spans="2:18" s="51" customFormat="1" ht="409.5" customHeight="1" thickBot="1" x14ac:dyDescent="1.1499999999999999">
      <c r="B51" s="423"/>
      <c r="C51" s="423"/>
      <c r="D51" s="423"/>
      <c r="E51" s="423"/>
      <c r="F51" s="423"/>
      <c r="G51" s="423"/>
      <c r="H51" s="423"/>
      <c r="I51" s="423"/>
      <c r="J51" s="423"/>
      <c r="K51" s="423"/>
      <c r="L51" s="423"/>
      <c r="M51" s="423"/>
      <c r="N51" s="423"/>
    </row>
    <row r="52" spans="2:18" s="58" customFormat="1" ht="174.95" customHeight="1" thickBot="1" x14ac:dyDescent="1.1499999999999999">
      <c r="B52" s="53" t="s">
        <v>45</v>
      </c>
      <c r="C52" s="54"/>
      <c r="D52" s="54"/>
      <c r="E52" s="54"/>
      <c r="F52" s="54"/>
      <c r="G52" s="54"/>
      <c r="H52" s="54"/>
      <c r="I52" s="54"/>
      <c r="J52" s="54"/>
      <c r="K52" s="54"/>
      <c r="L52" s="54"/>
      <c r="M52" s="54"/>
      <c r="N52" s="55"/>
      <c r="O52" s="56"/>
      <c r="P52" s="68"/>
      <c r="Q52" s="35"/>
      <c r="R52" s="35"/>
    </row>
    <row r="53" spans="2:18" s="51" customFormat="1" ht="174.95" customHeight="1" x14ac:dyDescent="1.1000000000000001"/>
  </sheetData>
  <mergeCells count="55">
    <mergeCell ref="C45:F45"/>
    <mergeCell ref="B46:M46"/>
    <mergeCell ref="B47:M47"/>
    <mergeCell ref="B48:N49"/>
    <mergeCell ref="B50:H51"/>
    <mergeCell ref="I50:N51"/>
    <mergeCell ref="C44:F44"/>
    <mergeCell ref="C33:F33"/>
    <mergeCell ref="C34:F34"/>
    <mergeCell ref="C35:F35"/>
    <mergeCell ref="C36:F36"/>
    <mergeCell ref="C37:F37"/>
    <mergeCell ref="C38:F38"/>
    <mergeCell ref="C39:F39"/>
    <mergeCell ref="C40:F40"/>
    <mergeCell ref="C41:F41"/>
    <mergeCell ref="C42:F42"/>
    <mergeCell ref="C43:F43"/>
    <mergeCell ref="C32:F32"/>
    <mergeCell ref="C20:C23"/>
    <mergeCell ref="D20:F20"/>
    <mergeCell ref="D21:F21"/>
    <mergeCell ref="D22:F22"/>
    <mergeCell ref="D23:F23"/>
    <mergeCell ref="C24:C26"/>
    <mergeCell ref="D24:F24"/>
    <mergeCell ref="D25:F25"/>
    <mergeCell ref="D26:F26"/>
    <mergeCell ref="C27:F27"/>
    <mergeCell ref="C28:F28"/>
    <mergeCell ref="C29:F29"/>
    <mergeCell ref="C30:F30"/>
    <mergeCell ref="C31:F31"/>
    <mergeCell ref="C12:C15"/>
    <mergeCell ref="D12:F12"/>
    <mergeCell ref="D13:F13"/>
    <mergeCell ref="D14:F14"/>
    <mergeCell ref="D15:F15"/>
    <mergeCell ref="C16:C19"/>
    <mergeCell ref="D16:F16"/>
    <mergeCell ref="D17:F17"/>
    <mergeCell ref="D18:F18"/>
    <mergeCell ref="D19:F19"/>
    <mergeCell ref="C11:F11"/>
    <mergeCell ref="B2:F3"/>
    <mergeCell ref="G2:K3"/>
    <mergeCell ref="L2:N3"/>
    <mergeCell ref="B4:N4"/>
    <mergeCell ref="B5:N5"/>
    <mergeCell ref="C6:G6"/>
    <mergeCell ref="C7:C9"/>
    <mergeCell ref="D7:F7"/>
    <mergeCell ref="D8:F8"/>
    <mergeCell ref="D9:F9"/>
    <mergeCell ref="C10:F10"/>
  </mergeCells>
  <printOptions horizontalCentered="1"/>
  <pageMargins left="0.25" right="0.25" top="1" bottom="1" header="0.5" footer="0.255"/>
  <pageSetup paperSize="9" scale="10" orientation="portrait" r:id="rId1"/>
  <drawing r:id="rId2"/>
</worksheet>
</file>

<file path=xl/worksheets/sheet1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sheetPr>
    <tabColor theme="9" tint="-0.499984740745262"/>
    <pageSetUpPr fitToPage="1"/>
  </sheetPr>
  <dimension ref="B1:O35"/>
  <sheetViews>
    <sheetView rightToLeft="1" view="pageBreakPreview" topLeftCell="A10" zoomScale="80" zoomScaleNormal="85" zoomScaleSheetLayoutView="80" workbookViewId="0">
      <selection activeCell="J14" sqref="J14:M16"/>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426</v>
      </c>
      <c r="G11" s="332"/>
      <c r="H11" s="332"/>
      <c r="I11" s="333"/>
      <c r="J11" s="331" t="s">
        <v>427</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430</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55</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428</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15.75" customHeight="1" thickBot="1" x14ac:dyDescent="0.3">
      <c r="B27" s="398"/>
      <c r="C27" s="401"/>
      <c r="D27" s="402"/>
      <c r="E27" s="401"/>
      <c r="F27" s="402"/>
      <c r="G27" s="402"/>
      <c r="H27" s="404"/>
      <c r="I27" s="401"/>
      <c r="J27" s="404"/>
      <c r="K27" s="401"/>
      <c r="L27" s="402"/>
      <c r="M27" s="404"/>
    </row>
    <row r="28" spans="2:15" ht="36" customHeight="1" x14ac:dyDescent="0.25">
      <c r="B28" s="405">
        <v>21</v>
      </c>
      <c r="C28" s="312">
        <v>641903122</v>
      </c>
      <c r="D28" s="313"/>
      <c r="E28" s="322" t="s">
        <v>56</v>
      </c>
      <c r="F28" s="323"/>
      <c r="G28" s="323"/>
      <c r="H28" s="324"/>
      <c r="I28" s="318" t="s">
        <v>429</v>
      </c>
      <c r="J28" s="319"/>
      <c r="K28" s="322" t="s">
        <v>16</v>
      </c>
      <c r="L28" s="323"/>
      <c r="M28" s="324"/>
    </row>
    <row r="29" spans="2:15" ht="57" customHeight="1" thickBot="1" x14ac:dyDescent="0.3">
      <c r="B29" s="406"/>
      <c r="C29" s="314"/>
      <c r="D29" s="315"/>
      <c r="E29" s="328"/>
      <c r="F29" s="329"/>
      <c r="G29" s="329"/>
      <c r="H29" s="330"/>
      <c r="I29" s="320"/>
      <c r="J29" s="321"/>
      <c r="K29" s="328"/>
      <c r="L29" s="329"/>
      <c r="M29" s="330"/>
      <c r="O29" s="108">
        <v>327.62000000000006</v>
      </c>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5.5" customHeight="1" thickBot="1" x14ac:dyDescent="0.3">
      <c r="B35" s="370" t="s">
        <v>47</v>
      </c>
      <c r="C35" s="371"/>
      <c r="D35" s="371"/>
      <c r="E35" s="371"/>
      <c r="F35" s="371"/>
      <c r="G35" s="371"/>
      <c r="H35" s="371"/>
      <c r="I35" s="371"/>
      <c r="J35" s="371"/>
      <c r="K35" s="371"/>
      <c r="L35" s="371"/>
      <c r="M35" s="372"/>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337921"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337921" r:id="rId4"/>
      </mc:Fallback>
    </mc:AlternateContent>
  </oleObjects>
  <mc:AlternateContent xmlns:mc="http://schemas.openxmlformats.org/markup-compatibility/2006">
    <mc:Choice Requires="x14">
      <controls>
        <mc:AlternateContent xmlns:mc="http://schemas.openxmlformats.org/markup-compatibility/2006">
          <mc:Choice Requires="x14">
            <control shapeId="337922"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337923"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337924"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337925"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337926"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sheetPr>
    <tabColor theme="9" tint="-0.249977111117893"/>
  </sheetPr>
  <dimension ref="B1:AU53"/>
  <sheetViews>
    <sheetView rightToLeft="1" view="pageBreakPreview" zoomScale="25" zoomScaleNormal="100" zoomScaleSheetLayoutView="25" workbookViewId="0">
      <selection activeCell="B4" sqref="B4:N4"/>
    </sheetView>
  </sheetViews>
  <sheetFormatPr defaultRowHeight="23.25" x14ac:dyDescent="0.35"/>
  <cols>
    <col min="2" max="2" width="25.7109375" customWidth="1"/>
    <col min="3" max="3" width="32" customWidth="1"/>
    <col min="4" max="4" width="20.42578125" customWidth="1"/>
    <col min="5" max="5" width="32"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419</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59.5" customHeight="1" thickBot="1" x14ac:dyDescent="0.3">
      <c r="B4" s="522" t="s">
        <v>55</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03.25" customHeight="1" thickBot="1" x14ac:dyDescent="1.1499999999999999">
      <c r="B6" s="121" t="s">
        <v>9</v>
      </c>
      <c r="C6" s="434" t="s">
        <v>11</v>
      </c>
      <c r="D6" s="435"/>
      <c r="E6" s="435"/>
      <c r="F6" s="435"/>
      <c r="G6" s="436"/>
      <c r="H6" s="121" t="s">
        <v>122</v>
      </c>
      <c r="I6" s="121" t="s">
        <v>23</v>
      </c>
      <c r="J6" s="121" t="s">
        <v>24</v>
      </c>
      <c r="K6" s="121" t="s">
        <v>121</v>
      </c>
      <c r="L6" s="121" t="s">
        <v>183</v>
      </c>
      <c r="M6" s="121" t="s">
        <v>181</v>
      </c>
      <c r="N6" s="121" t="s">
        <v>124</v>
      </c>
    </row>
    <row r="7" spans="2:47" s="36" customFormat="1" ht="249.95" customHeight="1" thickBot="1" x14ac:dyDescent="1.1000000000000001">
      <c r="B7" s="67">
        <v>1</v>
      </c>
      <c r="C7" s="555" t="s">
        <v>385</v>
      </c>
      <c r="D7" s="492" t="s">
        <v>191</v>
      </c>
      <c r="E7" s="493"/>
      <c r="F7" s="493"/>
      <c r="G7" s="120" t="s">
        <v>100</v>
      </c>
      <c r="H7" s="45">
        <v>2.19</v>
      </c>
      <c r="I7" s="69">
        <v>0</v>
      </c>
      <c r="J7" s="70">
        <v>5486</v>
      </c>
      <c r="K7" s="70">
        <v>5486</v>
      </c>
      <c r="L7" s="46">
        <v>0</v>
      </c>
      <c r="M7" s="88">
        <f>ROUNDUP(H7*K7/1000,1)</f>
        <v>12.1</v>
      </c>
      <c r="N7" s="88">
        <f>ROUND(M7*I7-I7*L7,1)</f>
        <v>0</v>
      </c>
    </row>
    <row r="8" spans="2:47" s="36" customFormat="1" ht="249.95" customHeight="1" thickBot="1" x14ac:dyDescent="1.1000000000000001">
      <c r="B8" s="67">
        <v>2</v>
      </c>
      <c r="C8" s="556"/>
      <c r="D8" s="492" t="s">
        <v>386</v>
      </c>
      <c r="E8" s="493"/>
      <c r="F8" s="493"/>
      <c r="G8" s="120" t="s">
        <v>97</v>
      </c>
      <c r="H8" s="45">
        <v>0.93400000000000005</v>
      </c>
      <c r="I8" s="72">
        <v>1</v>
      </c>
      <c r="J8" s="70">
        <v>1794</v>
      </c>
      <c r="K8" s="70">
        <v>1794</v>
      </c>
      <c r="L8" s="46">
        <v>0</v>
      </c>
      <c r="M8" s="88">
        <f>ROUNDUP(H8*K8/1000,1)</f>
        <v>1.7000000000000002</v>
      </c>
      <c r="N8" s="88">
        <f t="shared" ref="N8:N45" si="0">ROUND(M8*I8-I8*L8,1)</f>
        <v>1.7</v>
      </c>
    </row>
    <row r="9" spans="2:47" s="36" customFormat="1" ht="249.95" customHeight="1" thickBot="1" x14ac:dyDescent="1.1000000000000001">
      <c r="B9" s="42">
        <v>3</v>
      </c>
      <c r="C9" s="556"/>
      <c r="D9" s="492" t="s">
        <v>387</v>
      </c>
      <c r="E9" s="493"/>
      <c r="F9" s="493"/>
      <c r="G9" s="120" t="s">
        <v>97</v>
      </c>
      <c r="H9" s="45">
        <v>0.93400000000000005</v>
      </c>
      <c r="I9" s="72">
        <v>2</v>
      </c>
      <c r="J9" s="70">
        <v>3124</v>
      </c>
      <c r="K9" s="70">
        <v>2860</v>
      </c>
      <c r="L9" s="46">
        <v>0</v>
      </c>
      <c r="M9" s="88">
        <f>ROUNDUP(H9*K9/1000,1)</f>
        <v>2.7</v>
      </c>
      <c r="N9" s="88">
        <f t="shared" si="0"/>
        <v>5.4</v>
      </c>
    </row>
    <row r="10" spans="2:47" s="36" customFormat="1" ht="249.95" customHeight="1" thickBot="1" x14ac:dyDescent="1.1000000000000001">
      <c r="B10" s="67">
        <v>4</v>
      </c>
      <c r="C10" s="492" t="s">
        <v>161</v>
      </c>
      <c r="D10" s="493"/>
      <c r="E10" s="493"/>
      <c r="F10" s="494"/>
      <c r="G10" s="47" t="s">
        <v>388</v>
      </c>
      <c r="H10" s="120" t="s">
        <v>160</v>
      </c>
      <c r="I10" s="101">
        <v>1</v>
      </c>
      <c r="J10" s="118" t="s">
        <v>160</v>
      </c>
      <c r="K10" s="118" t="s">
        <v>160</v>
      </c>
      <c r="L10" s="116">
        <v>1.575</v>
      </c>
      <c r="M10" s="49">
        <v>9.6280000000000001</v>
      </c>
      <c r="N10" s="88">
        <f t="shared" si="0"/>
        <v>8.1</v>
      </c>
    </row>
    <row r="11" spans="2:47" s="96" customFormat="1" ht="249.95" customHeight="1" thickBot="1" x14ac:dyDescent="1.3">
      <c r="B11" s="67">
        <v>5</v>
      </c>
      <c r="C11" s="488" t="s">
        <v>127</v>
      </c>
      <c r="D11" s="489"/>
      <c r="E11" s="489"/>
      <c r="F11" s="490"/>
      <c r="G11" s="119" t="s">
        <v>27</v>
      </c>
      <c r="H11" s="102">
        <v>1.8280000000000001</v>
      </c>
      <c r="I11" s="101">
        <v>0</v>
      </c>
      <c r="J11" s="100">
        <v>37000</v>
      </c>
      <c r="K11" s="100">
        <v>33324</v>
      </c>
      <c r="L11" s="99">
        <v>1.335</v>
      </c>
      <c r="M11" s="98">
        <f t="shared" ref="M11:M23" si="1">H11*K11/1000</f>
        <v>60.916272000000006</v>
      </c>
      <c r="N11" s="88">
        <f t="shared" si="0"/>
        <v>0</v>
      </c>
    </row>
    <row r="12" spans="2:47" s="96" customFormat="1" ht="249.95" customHeight="1" thickBot="1" x14ac:dyDescent="1.3">
      <c r="B12" s="42">
        <v>6</v>
      </c>
      <c r="C12" s="565" t="s">
        <v>389</v>
      </c>
      <c r="D12" s="570" t="s">
        <v>390</v>
      </c>
      <c r="E12" s="570"/>
      <c r="F12" s="570"/>
      <c r="G12" s="119" t="s">
        <v>76</v>
      </c>
      <c r="H12" s="102">
        <v>1.22</v>
      </c>
      <c r="I12" s="106">
        <v>1</v>
      </c>
      <c r="J12" s="100">
        <v>5486</v>
      </c>
      <c r="K12" s="100">
        <v>5486</v>
      </c>
      <c r="L12" s="99">
        <v>0.1583</v>
      </c>
      <c r="M12" s="98">
        <f t="shared" si="1"/>
        <v>6.69292</v>
      </c>
      <c r="N12" s="88">
        <f t="shared" si="0"/>
        <v>6.5</v>
      </c>
    </row>
    <row r="13" spans="2:47" s="96" customFormat="1" ht="249.95" customHeight="1" thickBot="1" x14ac:dyDescent="1.3">
      <c r="B13" s="67">
        <v>7</v>
      </c>
      <c r="C13" s="566"/>
      <c r="D13" s="488" t="s">
        <v>391</v>
      </c>
      <c r="E13" s="489"/>
      <c r="F13" s="490"/>
      <c r="G13" s="119" t="s">
        <v>76</v>
      </c>
      <c r="H13" s="102">
        <v>1.22</v>
      </c>
      <c r="I13" s="101">
        <v>1</v>
      </c>
      <c r="J13" s="100">
        <v>5486</v>
      </c>
      <c r="K13" s="100">
        <v>5486</v>
      </c>
      <c r="L13" s="99">
        <v>0.126</v>
      </c>
      <c r="M13" s="98">
        <f t="shared" si="1"/>
        <v>6.69292</v>
      </c>
      <c r="N13" s="88">
        <f t="shared" si="0"/>
        <v>6.6</v>
      </c>
    </row>
    <row r="14" spans="2:47" s="96" customFormat="1" ht="249.95" customHeight="1" thickBot="1" x14ac:dyDescent="1.3">
      <c r="B14" s="67">
        <v>8</v>
      </c>
      <c r="C14" s="566"/>
      <c r="D14" s="488" t="s">
        <v>392</v>
      </c>
      <c r="E14" s="489"/>
      <c r="F14" s="490"/>
      <c r="G14" s="119" t="s">
        <v>35</v>
      </c>
      <c r="H14" s="102">
        <v>0.94399999999999995</v>
      </c>
      <c r="I14" s="101">
        <v>2</v>
      </c>
      <c r="J14" s="100">
        <v>2948</v>
      </c>
      <c r="K14" s="100">
        <v>2718</v>
      </c>
      <c r="L14" s="99">
        <v>0</v>
      </c>
      <c r="M14" s="98">
        <f t="shared" si="1"/>
        <v>2.5657920000000001</v>
      </c>
      <c r="N14" s="88">
        <f t="shared" si="0"/>
        <v>5.0999999999999996</v>
      </c>
    </row>
    <row r="15" spans="2:47" s="96" customFormat="1" ht="249.95" customHeight="1" thickBot="1" x14ac:dyDescent="1.3">
      <c r="B15" s="42">
        <v>9</v>
      </c>
      <c r="C15" s="569"/>
      <c r="D15" s="488" t="s">
        <v>393</v>
      </c>
      <c r="E15" s="489"/>
      <c r="F15" s="490"/>
      <c r="G15" s="119" t="s">
        <v>35</v>
      </c>
      <c r="H15" s="102">
        <v>0.94399999999999995</v>
      </c>
      <c r="I15" s="101">
        <v>1</v>
      </c>
      <c r="J15" s="100">
        <v>1629</v>
      </c>
      <c r="K15" s="100">
        <v>1629</v>
      </c>
      <c r="L15" s="99">
        <v>0</v>
      </c>
      <c r="M15" s="98">
        <f t="shared" si="1"/>
        <v>1.5377759999999998</v>
      </c>
      <c r="N15" s="88">
        <f t="shared" si="0"/>
        <v>1.5</v>
      </c>
    </row>
    <row r="16" spans="2:47" s="96" customFormat="1" ht="249.95" customHeight="1" thickBot="1" x14ac:dyDescent="1.3">
      <c r="B16" s="67">
        <v>10</v>
      </c>
      <c r="C16" s="565" t="s">
        <v>394</v>
      </c>
      <c r="D16" s="570" t="s">
        <v>390</v>
      </c>
      <c r="E16" s="570"/>
      <c r="F16" s="570"/>
      <c r="G16" s="119" t="s">
        <v>76</v>
      </c>
      <c r="H16" s="102">
        <v>1.22</v>
      </c>
      <c r="I16" s="106">
        <v>1</v>
      </c>
      <c r="J16" s="100">
        <v>5486</v>
      </c>
      <c r="K16" s="100">
        <v>5486</v>
      </c>
      <c r="L16" s="99">
        <v>0.1583</v>
      </c>
      <c r="M16" s="98">
        <f t="shared" si="1"/>
        <v>6.69292</v>
      </c>
      <c r="N16" s="88">
        <f t="shared" si="0"/>
        <v>6.5</v>
      </c>
    </row>
    <row r="17" spans="2:14" s="96" customFormat="1" ht="249.95" customHeight="1" thickBot="1" x14ac:dyDescent="1.3">
      <c r="B17" s="67">
        <v>11</v>
      </c>
      <c r="C17" s="566"/>
      <c r="D17" s="488" t="s">
        <v>391</v>
      </c>
      <c r="E17" s="489"/>
      <c r="F17" s="490"/>
      <c r="G17" s="119" t="s">
        <v>76</v>
      </c>
      <c r="H17" s="102">
        <v>1.22</v>
      </c>
      <c r="I17" s="101">
        <v>1</v>
      </c>
      <c r="J17" s="100">
        <v>5486</v>
      </c>
      <c r="K17" s="100">
        <v>5486</v>
      </c>
      <c r="L17" s="99">
        <v>0.126</v>
      </c>
      <c r="M17" s="98">
        <f t="shared" si="1"/>
        <v>6.69292</v>
      </c>
      <c r="N17" s="88">
        <f t="shared" si="0"/>
        <v>6.6</v>
      </c>
    </row>
    <row r="18" spans="2:14" s="96" customFormat="1" ht="249.95" customHeight="1" thickBot="1" x14ac:dyDescent="1.3">
      <c r="B18" s="42">
        <v>12</v>
      </c>
      <c r="C18" s="566"/>
      <c r="D18" s="488" t="s">
        <v>395</v>
      </c>
      <c r="E18" s="489"/>
      <c r="F18" s="490"/>
      <c r="G18" s="119" t="s">
        <v>35</v>
      </c>
      <c r="H18" s="102">
        <v>0.94399999999999995</v>
      </c>
      <c r="I18" s="101">
        <v>2</v>
      </c>
      <c r="J18" s="100">
        <v>2948</v>
      </c>
      <c r="K18" s="100">
        <v>2718</v>
      </c>
      <c r="L18" s="99">
        <v>0</v>
      </c>
      <c r="M18" s="98">
        <f t="shared" si="1"/>
        <v>2.5657920000000001</v>
      </c>
      <c r="N18" s="88">
        <f t="shared" si="0"/>
        <v>5.0999999999999996</v>
      </c>
    </row>
    <row r="19" spans="2:14" s="96" customFormat="1" ht="249.95" customHeight="1" thickBot="1" x14ac:dyDescent="1.3">
      <c r="B19" s="67">
        <v>13</v>
      </c>
      <c r="C19" s="569"/>
      <c r="D19" s="488" t="s">
        <v>396</v>
      </c>
      <c r="E19" s="489"/>
      <c r="F19" s="490"/>
      <c r="G19" s="119" t="s">
        <v>35</v>
      </c>
      <c r="H19" s="102">
        <v>0.94399999999999995</v>
      </c>
      <c r="I19" s="101">
        <v>1</v>
      </c>
      <c r="J19" s="100">
        <v>1629</v>
      </c>
      <c r="K19" s="100">
        <v>1629</v>
      </c>
      <c r="L19" s="99">
        <v>0</v>
      </c>
      <c r="M19" s="98">
        <f t="shared" si="1"/>
        <v>1.5377759999999998</v>
      </c>
      <c r="N19" s="88">
        <f t="shared" si="0"/>
        <v>1.5</v>
      </c>
    </row>
    <row r="20" spans="2:14" s="96" customFormat="1" ht="249.95" customHeight="1" thickBot="1" x14ac:dyDescent="1.3">
      <c r="B20" s="67">
        <v>14</v>
      </c>
      <c r="C20" s="565" t="s">
        <v>397</v>
      </c>
      <c r="D20" s="570" t="s">
        <v>398</v>
      </c>
      <c r="E20" s="570"/>
      <c r="F20" s="570"/>
      <c r="G20" s="119" t="s">
        <v>76</v>
      </c>
      <c r="H20" s="102">
        <v>1.22</v>
      </c>
      <c r="I20" s="106">
        <v>1</v>
      </c>
      <c r="J20" s="100">
        <v>5259</v>
      </c>
      <c r="K20" s="100">
        <v>5259</v>
      </c>
      <c r="L20" s="99">
        <v>0.1583</v>
      </c>
      <c r="M20" s="98">
        <f t="shared" si="1"/>
        <v>6.4159799999999994</v>
      </c>
      <c r="N20" s="88">
        <f t="shared" si="0"/>
        <v>6.3</v>
      </c>
    </row>
    <row r="21" spans="2:14" s="96" customFormat="1" ht="249.95" customHeight="1" thickBot="1" x14ac:dyDescent="1.3">
      <c r="B21" s="42">
        <v>15</v>
      </c>
      <c r="C21" s="566"/>
      <c r="D21" s="488" t="s">
        <v>399</v>
      </c>
      <c r="E21" s="489"/>
      <c r="F21" s="490"/>
      <c r="G21" s="119" t="s">
        <v>76</v>
      </c>
      <c r="H21" s="102">
        <v>1.22</v>
      </c>
      <c r="I21" s="101">
        <v>1</v>
      </c>
      <c r="J21" s="100">
        <v>5259</v>
      </c>
      <c r="K21" s="100">
        <v>5259</v>
      </c>
      <c r="L21" s="99">
        <v>0.1583</v>
      </c>
      <c r="M21" s="98">
        <f t="shared" si="1"/>
        <v>6.4159799999999994</v>
      </c>
      <c r="N21" s="88">
        <f t="shared" si="0"/>
        <v>6.3</v>
      </c>
    </row>
    <row r="22" spans="2:14" s="96" customFormat="1" ht="249.95" customHeight="1" thickBot="1" x14ac:dyDescent="1.3">
      <c r="B22" s="67">
        <v>16</v>
      </c>
      <c r="C22" s="566"/>
      <c r="D22" s="488" t="s">
        <v>400</v>
      </c>
      <c r="E22" s="489"/>
      <c r="F22" s="490"/>
      <c r="G22" s="119" t="s">
        <v>97</v>
      </c>
      <c r="H22" s="102">
        <v>0.93400000000000005</v>
      </c>
      <c r="I22" s="101">
        <v>1</v>
      </c>
      <c r="J22" s="100">
        <v>2171</v>
      </c>
      <c r="K22" s="100">
        <v>2060</v>
      </c>
      <c r="L22" s="99">
        <v>0</v>
      </c>
      <c r="M22" s="98">
        <f t="shared" si="1"/>
        <v>1.9240400000000002</v>
      </c>
      <c r="N22" s="88">
        <f t="shared" si="0"/>
        <v>1.9</v>
      </c>
    </row>
    <row r="23" spans="2:14" s="96" customFormat="1" ht="249.95" customHeight="1" thickBot="1" x14ac:dyDescent="1.3">
      <c r="B23" s="67">
        <v>17</v>
      </c>
      <c r="C23" s="566"/>
      <c r="D23" s="488" t="s">
        <v>401</v>
      </c>
      <c r="E23" s="489"/>
      <c r="F23" s="490"/>
      <c r="G23" s="119" t="s">
        <v>97</v>
      </c>
      <c r="H23" s="102">
        <v>0.93400000000000005</v>
      </c>
      <c r="I23" s="101">
        <v>2</v>
      </c>
      <c r="J23" s="100">
        <v>2330</v>
      </c>
      <c r="K23" s="100">
        <v>2199</v>
      </c>
      <c r="L23" s="99">
        <v>0</v>
      </c>
      <c r="M23" s="98">
        <f t="shared" si="1"/>
        <v>2.0538660000000002</v>
      </c>
      <c r="N23" s="88">
        <f t="shared" si="0"/>
        <v>4.0999999999999996</v>
      </c>
    </row>
    <row r="24" spans="2:14" s="96" customFormat="1" ht="249.95" customHeight="1" thickBot="1" x14ac:dyDescent="1.3">
      <c r="B24" s="42">
        <v>18</v>
      </c>
      <c r="C24" s="555" t="s">
        <v>402</v>
      </c>
      <c r="D24" s="488" t="s">
        <v>191</v>
      </c>
      <c r="E24" s="489"/>
      <c r="F24" s="490"/>
      <c r="G24" s="119" t="s">
        <v>100</v>
      </c>
      <c r="H24" s="102">
        <v>2.19</v>
      </c>
      <c r="I24" s="101">
        <v>0</v>
      </c>
      <c r="J24" s="100">
        <v>5486</v>
      </c>
      <c r="K24" s="100">
        <v>5486</v>
      </c>
      <c r="L24" s="99">
        <v>0</v>
      </c>
      <c r="M24" s="98">
        <f t="shared" ref="M24:M26" si="2">ROUNDUP(H24*K24/1000,1)</f>
        <v>12.1</v>
      </c>
      <c r="N24" s="88">
        <f t="shared" si="0"/>
        <v>0</v>
      </c>
    </row>
    <row r="25" spans="2:14" s="96" customFormat="1" ht="249.95" customHeight="1" thickBot="1" x14ac:dyDescent="1.3">
      <c r="B25" s="67">
        <v>19</v>
      </c>
      <c r="C25" s="556"/>
      <c r="D25" s="488" t="s">
        <v>403</v>
      </c>
      <c r="E25" s="489"/>
      <c r="F25" s="490"/>
      <c r="G25" s="119" t="s">
        <v>97</v>
      </c>
      <c r="H25" s="102">
        <v>0.93400000000000005</v>
      </c>
      <c r="I25" s="101">
        <v>1</v>
      </c>
      <c r="J25" s="100">
        <v>1794</v>
      </c>
      <c r="K25" s="100">
        <v>1794</v>
      </c>
      <c r="L25" s="99">
        <v>0</v>
      </c>
      <c r="M25" s="98">
        <f t="shared" si="2"/>
        <v>1.7000000000000002</v>
      </c>
      <c r="N25" s="88">
        <f t="shared" si="0"/>
        <v>1.7</v>
      </c>
    </row>
    <row r="26" spans="2:14" s="96" customFormat="1" ht="249.95" customHeight="1" thickBot="1" x14ac:dyDescent="1.3">
      <c r="B26" s="67">
        <v>20</v>
      </c>
      <c r="C26" s="559"/>
      <c r="D26" s="488" t="s">
        <v>404</v>
      </c>
      <c r="E26" s="489"/>
      <c r="F26" s="490"/>
      <c r="G26" s="119" t="s">
        <v>97</v>
      </c>
      <c r="H26" s="102">
        <v>0.93400000000000005</v>
      </c>
      <c r="I26" s="101">
        <v>2</v>
      </c>
      <c r="J26" s="100">
        <v>3124</v>
      </c>
      <c r="K26" s="100">
        <v>2860</v>
      </c>
      <c r="L26" s="99">
        <v>0</v>
      </c>
      <c r="M26" s="98">
        <f t="shared" si="2"/>
        <v>2.7</v>
      </c>
      <c r="N26" s="88">
        <f t="shared" si="0"/>
        <v>5.4</v>
      </c>
    </row>
    <row r="27" spans="2:14" s="96" customFormat="1" ht="249.95" customHeight="1" thickBot="1" x14ac:dyDescent="1.3">
      <c r="B27" s="42">
        <v>21</v>
      </c>
      <c r="C27" s="488" t="s">
        <v>405</v>
      </c>
      <c r="D27" s="489"/>
      <c r="E27" s="489"/>
      <c r="F27" s="490"/>
      <c r="G27" s="119" t="s">
        <v>29</v>
      </c>
      <c r="H27" s="102">
        <v>1.284</v>
      </c>
      <c r="I27" s="101">
        <v>0</v>
      </c>
      <c r="J27" s="100">
        <v>1814</v>
      </c>
      <c r="K27" s="100">
        <v>1814</v>
      </c>
      <c r="L27" s="99">
        <v>0</v>
      </c>
      <c r="M27" s="98">
        <f t="shared" ref="M27:M38" si="3">H27*K27/1000</f>
        <v>2.3291759999999999</v>
      </c>
      <c r="N27" s="88">
        <f t="shared" si="0"/>
        <v>0</v>
      </c>
    </row>
    <row r="28" spans="2:14" s="96" customFormat="1" ht="249.95" customHeight="1" thickBot="1" x14ac:dyDescent="1.3">
      <c r="B28" s="67">
        <v>22</v>
      </c>
      <c r="C28" s="488" t="s">
        <v>406</v>
      </c>
      <c r="D28" s="489"/>
      <c r="E28" s="489"/>
      <c r="F28" s="490"/>
      <c r="G28" s="119" t="s">
        <v>35</v>
      </c>
      <c r="H28" s="102">
        <v>0.94399999999999995</v>
      </c>
      <c r="I28" s="101">
        <v>1</v>
      </c>
      <c r="J28" s="100">
        <v>2418</v>
      </c>
      <c r="K28" s="100">
        <v>2251</v>
      </c>
      <c r="L28" s="99">
        <v>0</v>
      </c>
      <c r="M28" s="98">
        <f t="shared" si="3"/>
        <v>2.1249440000000002</v>
      </c>
      <c r="N28" s="88">
        <f t="shared" si="0"/>
        <v>2.1</v>
      </c>
    </row>
    <row r="29" spans="2:14" s="96" customFormat="1" ht="249.95" customHeight="1" thickBot="1" x14ac:dyDescent="1.3">
      <c r="B29" s="67">
        <v>23</v>
      </c>
      <c r="C29" s="488" t="s">
        <v>407</v>
      </c>
      <c r="D29" s="489"/>
      <c r="E29" s="489"/>
      <c r="F29" s="490"/>
      <c r="G29" s="119" t="s">
        <v>35</v>
      </c>
      <c r="H29" s="102">
        <v>0.94399999999999995</v>
      </c>
      <c r="I29" s="106">
        <v>8</v>
      </c>
      <c r="J29" s="100">
        <v>2402</v>
      </c>
      <c r="K29" s="100">
        <v>2251</v>
      </c>
      <c r="L29" s="99">
        <v>0</v>
      </c>
      <c r="M29" s="98">
        <f t="shared" si="3"/>
        <v>2.1249440000000002</v>
      </c>
      <c r="N29" s="88">
        <f t="shared" si="0"/>
        <v>17</v>
      </c>
    </row>
    <row r="30" spans="2:14" s="96" customFormat="1" ht="249.95" customHeight="1" thickBot="1" x14ac:dyDescent="1.3">
      <c r="B30" s="42">
        <v>24</v>
      </c>
      <c r="C30" s="488" t="s">
        <v>408</v>
      </c>
      <c r="D30" s="489"/>
      <c r="E30" s="489"/>
      <c r="F30" s="490"/>
      <c r="G30" s="119" t="s">
        <v>35</v>
      </c>
      <c r="H30" s="102">
        <v>0.94399999999999995</v>
      </c>
      <c r="I30" s="101">
        <v>7</v>
      </c>
      <c r="J30" s="100">
        <v>1510</v>
      </c>
      <c r="K30" s="100">
        <v>1510</v>
      </c>
      <c r="L30" s="99">
        <v>0</v>
      </c>
      <c r="M30" s="98">
        <f t="shared" si="3"/>
        <v>1.4254399999999998</v>
      </c>
      <c r="N30" s="88">
        <f t="shared" si="0"/>
        <v>10</v>
      </c>
    </row>
    <row r="31" spans="2:14" s="96" customFormat="1" ht="249.95" customHeight="1" thickBot="1" x14ac:dyDescent="1.3">
      <c r="B31" s="67">
        <v>25</v>
      </c>
      <c r="C31" s="488" t="s">
        <v>409</v>
      </c>
      <c r="D31" s="489"/>
      <c r="E31" s="489"/>
      <c r="F31" s="490"/>
      <c r="G31" s="119" t="s">
        <v>76</v>
      </c>
      <c r="H31" s="102">
        <v>1.22</v>
      </c>
      <c r="I31" s="101">
        <v>2</v>
      </c>
      <c r="J31" s="100">
        <v>7829</v>
      </c>
      <c r="K31" s="100">
        <v>7829</v>
      </c>
      <c r="L31" s="99">
        <v>0.252</v>
      </c>
      <c r="M31" s="98">
        <f t="shared" si="3"/>
        <v>9.55138</v>
      </c>
      <c r="N31" s="88">
        <f t="shared" si="0"/>
        <v>18.600000000000001</v>
      </c>
    </row>
    <row r="32" spans="2:14" s="96" customFormat="1" ht="249.95" customHeight="1" thickBot="1" x14ac:dyDescent="1.3">
      <c r="B32" s="67">
        <v>26</v>
      </c>
      <c r="C32" s="488" t="s">
        <v>410</v>
      </c>
      <c r="D32" s="489"/>
      <c r="E32" s="489"/>
      <c r="F32" s="490"/>
      <c r="G32" s="119" t="s">
        <v>76</v>
      </c>
      <c r="H32" s="102">
        <v>1.22</v>
      </c>
      <c r="I32" s="101">
        <v>1</v>
      </c>
      <c r="J32" s="100">
        <v>6970</v>
      </c>
      <c r="K32" s="100">
        <v>6970</v>
      </c>
      <c r="L32" s="99">
        <v>0.252</v>
      </c>
      <c r="M32" s="98">
        <f t="shared" si="3"/>
        <v>8.5033999999999992</v>
      </c>
      <c r="N32" s="88">
        <f t="shared" si="0"/>
        <v>8.3000000000000007</v>
      </c>
    </row>
    <row r="33" spans="2:14" s="96" customFormat="1" ht="249.95" customHeight="1" thickBot="1" x14ac:dyDescent="1.3">
      <c r="B33" s="42">
        <v>27</v>
      </c>
      <c r="C33" s="488" t="s">
        <v>411</v>
      </c>
      <c r="D33" s="489"/>
      <c r="E33" s="489"/>
      <c r="F33" s="490"/>
      <c r="G33" s="119" t="s">
        <v>76</v>
      </c>
      <c r="H33" s="102">
        <v>1.22</v>
      </c>
      <c r="I33" s="106">
        <v>2</v>
      </c>
      <c r="J33" s="100">
        <v>7829</v>
      </c>
      <c r="K33" s="100">
        <v>7829</v>
      </c>
      <c r="L33" s="99">
        <v>0.252</v>
      </c>
      <c r="M33" s="98">
        <f t="shared" si="3"/>
        <v>9.55138</v>
      </c>
      <c r="N33" s="88">
        <f t="shared" si="0"/>
        <v>18.600000000000001</v>
      </c>
    </row>
    <row r="34" spans="2:14" s="96" customFormat="1" ht="249.95" customHeight="1" thickBot="1" x14ac:dyDescent="1.3">
      <c r="B34" s="67">
        <v>28</v>
      </c>
      <c r="C34" s="488" t="s">
        <v>412</v>
      </c>
      <c r="D34" s="489"/>
      <c r="E34" s="489"/>
      <c r="F34" s="490"/>
      <c r="G34" s="119" t="s">
        <v>76</v>
      </c>
      <c r="H34" s="102">
        <v>1.22</v>
      </c>
      <c r="I34" s="101">
        <v>1</v>
      </c>
      <c r="J34" s="100">
        <v>6970</v>
      </c>
      <c r="K34" s="100">
        <v>6970</v>
      </c>
      <c r="L34" s="99">
        <v>0.252</v>
      </c>
      <c r="M34" s="98">
        <f t="shared" si="3"/>
        <v>8.5033999999999992</v>
      </c>
      <c r="N34" s="88">
        <f t="shared" si="0"/>
        <v>8.3000000000000007</v>
      </c>
    </row>
    <row r="35" spans="2:14" s="96" customFormat="1" ht="249.95" customHeight="1" thickBot="1" x14ac:dyDescent="1.3">
      <c r="B35" s="67">
        <v>29</v>
      </c>
      <c r="C35" s="488" t="s">
        <v>127</v>
      </c>
      <c r="D35" s="489"/>
      <c r="E35" s="489"/>
      <c r="F35" s="490"/>
      <c r="G35" s="119" t="s">
        <v>27</v>
      </c>
      <c r="H35" s="102">
        <v>1.8280000000000001</v>
      </c>
      <c r="I35" s="101">
        <v>0</v>
      </c>
      <c r="J35" s="100">
        <v>24800</v>
      </c>
      <c r="K35" s="100">
        <v>21132</v>
      </c>
      <c r="L35" s="99">
        <v>0.4914</v>
      </c>
      <c r="M35" s="98">
        <f t="shared" si="3"/>
        <v>38.629296000000004</v>
      </c>
      <c r="N35" s="88">
        <f t="shared" si="0"/>
        <v>0</v>
      </c>
    </row>
    <row r="36" spans="2:14" s="96" customFormat="1" ht="249.95" customHeight="1" thickBot="1" x14ac:dyDescent="1.3">
      <c r="B36" s="42">
        <v>30</v>
      </c>
      <c r="C36" s="488" t="s">
        <v>407</v>
      </c>
      <c r="D36" s="489"/>
      <c r="E36" s="489"/>
      <c r="F36" s="490"/>
      <c r="G36" s="119" t="s">
        <v>35</v>
      </c>
      <c r="H36" s="102">
        <v>0.94399999999999995</v>
      </c>
      <c r="I36" s="106">
        <v>3</v>
      </c>
      <c r="J36" s="100">
        <v>2402</v>
      </c>
      <c r="K36" s="100">
        <v>2251</v>
      </c>
      <c r="L36" s="99">
        <v>0</v>
      </c>
      <c r="M36" s="98">
        <f t="shared" si="3"/>
        <v>2.1249440000000002</v>
      </c>
      <c r="N36" s="88">
        <f t="shared" si="0"/>
        <v>6.4</v>
      </c>
    </row>
    <row r="37" spans="2:14" s="96" customFormat="1" ht="249.95" customHeight="1" thickBot="1" x14ac:dyDescent="1.3">
      <c r="B37" s="67">
        <v>31</v>
      </c>
      <c r="C37" s="488" t="s">
        <v>408</v>
      </c>
      <c r="D37" s="489"/>
      <c r="E37" s="489"/>
      <c r="F37" s="490"/>
      <c r="G37" s="119" t="s">
        <v>35</v>
      </c>
      <c r="H37" s="102">
        <v>0.94399999999999995</v>
      </c>
      <c r="I37" s="101">
        <v>3</v>
      </c>
      <c r="J37" s="100">
        <v>1510</v>
      </c>
      <c r="K37" s="100">
        <v>1510</v>
      </c>
      <c r="L37" s="99">
        <v>0</v>
      </c>
      <c r="M37" s="98">
        <f t="shared" si="3"/>
        <v>1.4254399999999998</v>
      </c>
      <c r="N37" s="88">
        <f t="shared" si="0"/>
        <v>4.3</v>
      </c>
    </row>
    <row r="38" spans="2:14" s="96" customFormat="1" ht="249.95" customHeight="1" thickBot="1" x14ac:dyDescent="1.3">
      <c r="B38" s="67">
        <v>32</v>
      </c>
      <c r="C38" s="488" t="s">
        <v>413</v>
      </c>
      <c r="D38" s="489"/>
      <c r="E38" s="489"/>
      <c r="F38" s="490"/>
      <c r="G38" s="119" t="s">
        <v>29</v>
      </c>
      <c r="H38" s="102">
        <v>1.284</v>
      </c>
      <c r="I38" s="106">
        <v>0</v>
      </c>
      <c r="J38" s="100">
        <v>1510</v>
      </c>
      <c r="K38" s="100">
        <v>1510</v>
      </c>
      <c r="L38" s="99">
        <v>0</v>
      </c>
      <c r="M38" s="98">
        <f t="shared" si="3"/>
        <v>1.9388400000000001</v>
      </c>
      <c r="N38" s="88">
        <f t="shared" si="0"/>
        <v>0</v>
      </c>
    </row>
    <row r="39" spans="2:14" s="36" customFormat="1" ht="249.95" customHeight="1" thickBot="1" x14ac:dyDescent="1.1000000000000001">
      <c r="B39" s="42">
        <v>33</v>
      </c>
      <c r="C39" s="492" t="s">
        <v>161</v>
      </c>
      <c r="D39" s="493"/>
      <c r="E39" s="493"/>
      <c r="F39" s="494"/>
      <c r="G39" s="47" t="s">
        <v>414</v>
      </c>
      <c r="H39" s="120" t="s">
        <v>160</v>
      </c>
      <c r="I39" s="101">
        <v>1</v>
      </c>
      <c r="J39" s="118" t="s">
        <v>160</v>
      </c>
      <c r="K39" s="118" t="s">
        <v>160</v>
      </c>
      <c r="L39" s="116">
        <f>2*0.588+0.399</f>
        <v>1.575</v>
      </c>
      <c r="M39" s="49">
        <f>4.352+3.802+1.474</f>
        <v>9.6280000000000001</v>
      </c>
      <c r="N39" s="88">
        <f t="shared" si="0"/>
        <v>8.1</v>
      </c>
    </row>
    <row r="40" spans="2:14" s="96" customFormat="1" ht="249.95" customHeight="1" thickBot="1" x14ac:dyDescent="1.3">
      <c r="B40" s="67">
        <v>34</v>
      </c>
      <c r="C40" s="488" t="s">
        <v>415</v>
      </c>
      <c r="D40" s="489"/>
      <c r="E40" s="489"/>
      <c r="F40" s="490"/>
      <c r="G40" s="119" t="s">
        <v>35</v>
      </c>
      <c r="H40" s="102">
        <v>0.94399999999999995</v>
      </c>
      <c r="I40" s="101">
        <v>1</v>
      </c>
      <c r="J40" s="100">
        <v>2071</v>
      </c>
      <c r="K40" s="100">
        <v>1946</v>
      </c>
      <c r="L40" s="99">
        <v>0</v>
      </c>
      <c r="M40" s="98">
        <f t="shared" ref="M40:M45" si="4">H40*K40/1000</f>
        <v>1.837024</v>
      </c>
      <c r="N40" s="88">
        <f t="shared" si="0"/>
        <v>1.8</v>
      </c>
    </row>
    <row r="41" spans="2:14" s="96" customFormat="1" ht="249.95" customHeight="1" thickBot="1" x14ac:dyDescent="1.3">
      <c r="B41" s="67">
        <v>35</v>
      </c>
      <c r="C41" s="488" t="s">
        <v>408</v>
      </c>
      <c r="D41" s="489"/>
      <c r="E41" s="489"/>
      <c r="F41" s="490"/>
      <c r="G41" s="119" t="s">
        <v>35</v>
      </c>
      <c r="H41" s="102">
        <v>0.94399999999999995</v>
      </c>
      <c r="I41" s="101">
        <v>1</v>
      </c>
      <c r="J41" s="100">
        <v>1510</v>
      </c>
      <c r="K41" s="100">
        <v>1510</v>
      </c>
      <c r="L41" s="99">
        <v>0</v>
      </c>
      <c r="M41" s="98">
        <f t="shared" si="4"/>
        <v>1.4254399999999998</v>
      </c>
      <c r="N41" s="88">
        <f t="shared" si="0"/>
        <v>1.4</v>
      </c>
    </row>
    <row r="42" spans="2:14" s="96" customFormat="1" ht="249.95" customHeight="1" thickBot="1" x14ac:dyDescent="1.3">
      <c r="B42" s="42">
        <v>36</v>
      </c>
      <c r="C42" s="488" t="s">
        <v>416</v>
      </c>
      <c r="D42" s="489"/>
      <c r="E42" s="489"/>
      <c r="F42" s="490"/>
      <c r="G42" s="119" t="s">
        <v>35</v>
      </c>
      <c r="H42" s="102">
        <v>0.94399999999999995</v>
      </c>
      <c r="I42" s="101">
        <v>1</v>
      </c>
      <c r="J42" s="100">
        <v>2055</v>
      </c>
      <c r="K42" s="100">
        <v>1908</v>
      </c>
      <c r="L42" s="99">
        <v>0</v>
      </c>
      <c r="M42" s="98">
        <f t="shared" si="4"/>
        <v>1.8011519999999999</v>
      </c>
      <c r="N42" s="88">
        <f t="shared" si="0"/>
        <v>1.8</v>
      </c>
    </row>
    <row r="43" spans="2:14" s="96" customFormat="1" ht="249.95" customHeight="1" thickBot="1" x14ac:dyDescent="1.3">
      <c r="B43" s="67">
        <v>37</v>
      </c>
      <c r="C43" s="488" t="s">
        <v>417</v>
      </c>
      <c r="D43" s="489"/>
      <c r="E43" s="489"/>
      <c r="F43" s="490"/>
      <c r="G43" s="119" t="s">
        <v>35</v>
      </c>
      <c r="H43" s="102">
        <v>0.94399999999999995</v>
      </c>
      <c r="I43" s="101">
        <v>1</v>
      </c>
      <c r="J43" s="100">
        <v>2017</v>
      </c>
      <c r="K43" s="100">
        <v>1847</v>
      </c>
      <c r="L43" s="99">
        <v>0</v>
      </c>
      <c r="M43" s="98">
        <f t="shared" si="4"/>
        <v>1.743568</v>
      </c>
      <c r="N43" s="88">
        <f t="shared" si="0"/>
        <v>1.7</v>
      </c>
    </row>
    <row r="44" spans="2:14" s="96" customFormat="1" ht="249.95" customHeight="1" thickBot="1" x14ac:dyDescent="1.3">
      <c r="B44" s="67">
        <v>38</v>
      </c>
      <c r="C44" s="488" t="s">
        <v>405</v>
      </c>
      <c r="D44" s="489"/>
      <c r="E44" s="489"/>
      <c r="F44" s="490"/>
      <c r="G44" s="119" t="s">
        <v>29</v>
      </c>
      <c r="H44" s="102">
        <v>1.284</v>
      </c>
      <c r="I44" s="106">
        <v>0</v>
      </c>
      <c r="J44" s="100">
        <v>1814</v>
      </c>
      <c r="K44" s="100">
        <v>1814</v>
      </c>
      <c r="L44" s="99">
        <v>0</v>
      </c>
      <c r="M44" s="98">
        <f t="shared" si="4"/>
        <v>2.3291759999999999</v>
      </c>
      <c r="N44" s="88">
        <f t="shared" si="0"/>
        <v>0</v>
      </c>
    </row>
    <row r="45" spans="2:14" s="96" customFormat="1" ht="249.95" customHeight="1" thickBot="1" x14ac:dyDescent="1.3">
      <c r="B45" s="42">
        <v>39</v>
      </c>
      <c r="C45" s="488" t="s">
        <v>413</v>
      </c>
      <c r="D45" s="489"/>
      <c r="E45" s="489"/>
      <c r="F45" s="490"/>
      <c r="G45" s="119" t="s">
        <v>29</v>
      </c>
      <c r="H45" s="102">
        <v>1.284</v>
      </c>
      <c r="I45" s="106">
        <v>0</v>
      </c>
      <c r="J45" s="100">
        <v>1510</v>
      </c>
      <c r="K45" s="100">
        <v>1510</v>
      </c>
      <c r="L45" s="99">
        <v>0</v>
      </c>
      <c r="M45" s="98">
        <f t="shared" si="4"/>
        <v>1.9388400000000001</v>
      </c>
      <c r="N45" s="88">
        <f t="shared" si="0"/>
        <v>0</v>
      </c>
    </row>
    <row r="46" spans="2:14" s="50" customFormat="1" ht="219.75" customHeight="1" thickBot="1" x14ac:dyDescent="1.1000000000000001">
      <c r="B46" s="458" t="s">
        <v>30</v>
      </c>
      <c r="C46" s="459"/>
      <c r="D46" s="459"/>
      <c r="E46" s="459"/>
      <c r="F46" s="459"/>
      <c r="G46" s="459"/>
      <c r="H46" s="459"/>
      <c r="I46" s="459"/>
      <c r="J46" s="459"/>
      <c r="K46" s="459"/>
      <c r="L46" s="459"/>
      <c r="M46" s="460"/>
      <c r="N46" s="95">
        <f>SUM(N7:N45)</f>
        <v>188.70000000000005</v>
      </c>
    </row>
    <row r="47" spans="2:14" s="50" customFormat="1" ht="232.5" customHeight="1" thickBot="1" x14ac:dyDescent="1.1000000000000001">
      <c r="B47" s="513" t="s">
        <v>53</v>
      </c>
      <c r="C47" s="513"/>
      <c r="D47" s="513"/>
      <c r="E47" s="513"/>
      <c r="F47" s="513"/>
      <c r="G47" s="513"/>
      <c r="H47" s="513"/>
      <c r="I47" s="513"/>
      <c r="J47" s="513"/>
      <c r="K47" s="513"/>
      <c r="L47" s="513"/>
      <c r="M47" s="513"/>
      <c r="N47" s="88">
        <f>N46*2</f>
        <v>377.40000000000009</v>
      </c>
    </row>
    <row r="48" spans="2:14" s="51" customFormat="1" ht="58.5" customHeight="1" x14ac:dyDescent="1.1000000000000001">
      <c r="B48" s="577"/>
      <c r="C48" s="578"/>
      <c r="D48" s="578"/>
      <c r="E48" s="578"/>
      <c r="F48" s="578"/>
      <c r="G48" s="578"/>
      <c r="H48" s="578"/>
      <c r="I48" s="578"/>
      <c r="J48" s="578"/>
      <c r="K48" s="578"/>
      <c r="L48" s="578"/>
      <c r="M48" s="578"/>
      <c r="N48" s="579"/>
    </row>
    <row r="49" spans="2:18" s="51" customFormat="1" ht="43.5" customHeight="1" thickBot="1" x14ac:dyDescent="1.1499999999999999">
      <c r="B49" s="580"/>
      <c r="C49" s="581"/>
      <c r="D49" s="581"/>
      <c r="E49" s="581"/>
      <c r="F49" s="581"/>
      <c r="G49" s="581"/>
      <c r="H49" s="581"/>
      <c r="I49" s="581"/>
      <c r="J49" s="581"/>
      <c r="K49" s="581"/>
      <c r="L49" s="581"/>
      <c r="M49" s="581"/>
      <c r="N49" s="582"/>
    </row>
    <row r="50" spans="2:18" s="117" customFormat="1" ht="174.95" customHeight="1" x14ac:dyDescent="0.25">
      <c r="B50" s="422" t="s">
        <v>320</v>
      </c>
      <c r="C50" s="422"/>
      <c r="D50" s="422"/>
      <c r="E50" s="422"/>
      <c r="F50" s="422"/>
      <c r="G50" s="422"/>
      <c r="H50" s="422"/>
      <c r="I50" s="422" t="s">
        <v>319</v>
      </c>
      <c r="J50" s="422"/>
      <c r="K50" s="422"/>
      <c r="L50" s="422"/>
      <c r="M50" s="422"/>
      <c r="N50" s="422"/>
    </row>
    <row r="51" spans="2:18" s="51" customFormat="1" ht="409.5" customHeight="1" thickBot="1" x14ac:dyDescent="1.1499999999999999">
      <c r="B51" s="423"/>
      <c r="C51" s="423"/>
      <c r="D51" s="423"/>
      <c r="E51" s="423"/>
      <c r="F51" s="423"/>
      <c r="G51" s="423"/>
      <c r="H51" s="423"/>
      <c r="I51" s="423"/>
      <c r="J51" s="423"/>
      <c r="K51" s="423"/>
      <c r="L51" s="423"/>
      <c r="M51" s="423"/>
      <c r="N51" s="423"/>
    </row>
    <row r="52" spans="2:18" s="58" customFormat="1" ht="174.95" customHeight="1" thickBot="1" x14ac:dyDescent="1.1499999999999999">
      <c r="B52" s="53" t="s">
        <v>45</v>
      </c>
      <c r="C52" s="54"/>
      <c r="D52" s="54"/>
      <c r="E52" s="54"/>
      <c r="F52" s="54"/>
      <c r="G52" s="54"/>
      <c r="H52" s="54"/>
      <c r="I52" s="54"/>
      <c r="J52" s="54"/>
      <c r="K52" s="54"/>
      <c r="L52" s="54"/>
      <c r="M52" s="54"/>
      <c r="N52" s="55"/>
      <c r="O52" s="56"/>
      <c r="P52" s="68"/>
      <c r="Q52" s="35"/>
      <c r="R52" s="35"/>
    </row>
    <row r="53" spans="2:18" s="51" customFormat="1" ht="174.95" customHeight="1" x14ac:dyDescent="1.1000000000000001"/>
  </sheetData>
  <mergeCells count="55">
    <mergeCell ref="C45:F45"/>
    <mergeCell ref="B46:M46"/>
    <mergeCell ref="B47:M47"/>
    <mergeCell ref="B48:N49"/>
    <mergeCell ref="B50:H51"/>
    <mergeCell ref="I50:N51"/>
    <mergeCell ref="C44:F44"/>
    <mergeCell ref="C33:F33"/>
    <mergeCell ref="C34:F34"/>
    <mergeCell ref="C35:F35"/>
    <mergeCell ref="C36:F36"/>
    <mergeCell ref="C37:F37"/>
    <mergeCell ref="C38:F38"/>
    <mergeCell ref="C39:F39"/>
    <mergeCell ref="C40:F40"/>
    <mergeCell ref="C41:F41"/>
    <mergeCell ref="C42:F42"/>
    <mergeCell ref="C43:F43"/>
    <mergeCell ref="C32:F32"/>
    <mergeCell ref="C20:C23"/>
    <mergeCell ref="D20:F20"/>
    <mergeCell ref="D21:F21"/>
    <mergeCell ref="D22:F22"/>
    <mergeCell ref="D23:F23"/>
    <mergeCell ref="C24:C26"/>
    <mergeCell ref="D24:F24"/>
    <mergeCell ref="D25:F25"/>
    <mergeCell ref="D26:F26"/>
    <mergeCell ref="C27:F27"/>
    <mergeCell ref="C28:F28"/>
    <mergeCell ref="C29:F29"/>
    <mergeCell ref="C30:F30"/>
    <mergeCell ref="C31:F31"/>
    <mergeCell ref="C12:C15"/>
    <mergeCell ref="D12:F12"/>
    <mergeCell ref="D13:F13"/>
    <mergeCell ref="D14:F14"/>
    <mergeCell ref="D15:F15"/>
    <mergeCell ref="C16:C19"/>
    <mergeCell ref="D16:F16"/>
    <mergeCell ref="D17:F17"/>
    <mergeCell ref="D18:F18"/>
    <mergeCell ref="D19:F19"/>
    <mergeCell ref="C11:F11"/>
    <mergeCell ref="B2:F3"/>
    <mergeCell ref="G2:K3"/>
    <mergeCell ref="L2:N3"/>
    <mergeCell ref="B4:N4"/>
    <mergeCell ref="B5:N5"/>
    <mergeCell ref="C6:G6"/>
    <mergeCell ref="C7:C9"/>
    <mergeCell ref="D7:F7"/>
    <mergeCell ref="D8:F8"/>
    <mergeCell ref="D9:F9"/>
    <mergeCell ref="C10:F10"/>
  </mergeCells>
  <printOptions horizontalCentered="1"/>
  <pageMargins left="0.25" right="0.25" top="1" bottom="1" header="0.5" footer="0.255"/>
  <pageSetup paperSize="9" scale="10" orientation="portrait" r:id="rId1"/>
  <drawing r:id="rId2"/>
</worksheet>
</file>

<file path=xl/worksheets/sheet1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sheetPr>
    <tabColor theme="9" tint="-0.499984740745262"/>
    <pageSetUpPr fitToPage="1"/>
  </sheetPr>
  <dimension ref="A1:AG35"/>
  <sheetViews>
    <sheetView rightToLeft="1" view="pageBreakPreview" zoomScale="80" zoomScaleNormal="85" zoomScaleSheetLayoutView="80" workbookViewId="0">
      <selection activeCell="J14" sqref="J14:M16"/>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423</v>
      </c>
      <c r="G11" s="332"/>
      <c r="H11" s="332"/>
      <c r="I11" s="333"/>
      <c r="J11" s="331" t="s">
        <v>427</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51</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422</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9.75" customHeight="1" thickBot="1" x14ac:dyDescent="0.3">
      <c r="B27" s="398"/>
      <c r="C27" s="401"/>
      <c r="D27" s="402"/>
      <c r="E27" s="401"/>
      <c r="F27" s="402"/>
      <c r="G27" s="402"/>
      <c r="H27" s="404"/>
      <c r="I27" s="401"/>
      <c r="J27" s="404"/>
      <c r="K27" s="401"/>
      <c r="L27" s="402"/>
      <c r="M27" s="404"/>
    </row>
    <row r="28" spans="2:15" ht="36" customHeight="1" x14ac:dyDescent="0.25">
      <c r="B28" s="405">
        <v>17</v>
      </c>
      <c r="C28" s="312">
        <v>641903107</v>
      </c>
      <c r="D28" s="313"/>
      <c r="E28" s="322" t="s">
        <v>52</v>
      </c>
      <c r="F28" s="323"/>
      <c r="G28" s="323"/>
      <c r="H28" s="324"/>
      <c r="I28" s="318" t="s">
        <v>421</v>
      </c>
      <c r="J28" s="319"/>
      <c r="K28" s="322" t="s">
        <v>16</v>
      </c>
      <c r="L28" s="323"/>
      <c r="M28" s="324"/>
    </row>
    <row r="29" spans="2:15" ht="45" customHeight="1" thickBot="1" x14ac:dyDescent="0.3">
      <c r="B29" s="406"/>
      <c r="C29" s="314"/>
      <c r="D29" s="315"/>
      <c r="E29" s="328"/>
      <c r="F29" s="329"/>
      <c r="G29" s="329"/>
      <c r="H29" s="330"/>
      <c r="I29" s="320"/>
      <c r="J29" s="321"/>
      <c r="K29" s="328"/>
      <c r="L29" s="329"/>
      <c r="M29" s="330"/>
      <c r="O29">
        <v>452.42</v>
      </c>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20" customFormat="1" ht="25.5" customHeight="1" thickBot="1" x14ac:dyDescent="0.3">
      <c r="A35" s="21"/>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338945"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338945" r:id="rId4"/>
      </mc:Fallback>
    </mc:AlternateContent>
  </oleObjects>
  <mc:AlternateContent xmlns:mc="http://schemas.openxmlformats.org/markup-compatibility/2006">
    <mc:Choice Requires="x14">
      <controls>
        <mc:AlternateContent xmlns:mc="http://schemas.openxmlformats.org/markup-compatibility/2006">
          <mc:Choice Requires="x14">
            <control shapeId="338946"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338947"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338948"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338949"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338950"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sheetPr>
    <tabColor theme="9" tint="-0.249977111117893"/>
  </sheetPr>
  <dimension ref="B1:AU53"/>
  <sheetViews>
    <sheetView rightToLeft="1" view="pageBreakPreview" topLeftCell="A16" zoomScale="25" zoomScaleNormal="100" zoomScaleSheetLayoutView="25" workbookViewId="0">
      <selection activeCell="B4" sqref="B4:N4"/>
    </sheetView>
  </sheetViews>
  <sheetFormatPr defaultRowHeight="23.25" x14ac:dyDescent="0.35"/>
  <cols>
    <col min="2" max="2" width="25.7109375" customWidth="1"/>
    <col min="3" max="3" width="32" customWidth="1"/>
    <col min="4" max="4" width="20.42578125" customWidth="1"/>
    <col min="5" max="5" width="32"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418</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59.5" customHeight="1" thickBot="1" x14ac:dyDescent="0.3">
      <c r="B4" s="522" t="s">
        <v>172</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03.25" customHeight="1" thickBot="1" x14ac:dyDescent="1.1499999999999999">
      <c r="B6" s="121" t="s">
        <v>9</v>
      </c>
      <c r="C6" s="434" t="s">
        <v>11</v>
      </c>
      <c r="D6" s="435"/>
      <c r="E6" s="435"/>
      <c r="F6" s="435"/>
      <c r="G6" s="436"/>
      <c r="H6" s="121" t="s">
        <v>122</v>
      </c>
      <c r="I6" s="121" t="s">
        <v>23</v>
      </c>
      <c r="J6" s="121" t="s">
        <v>24</v>
      </c>
      <c r="K6" s="121" t="s">
        <v>121</v>
      </c>
      <c r="L6" s="121" t="s">
        <v>183</v>
      </c>
      <c r="M6" s="121" t="s">
        <v>181</v>
      </c>
      <c r="N6" s="121" t="s">
        <v>124</v>
      </c>
    </row>
    <row r="7" spans="2:47" s="36" customFormat="1" ht="249.95" customHeight="1" thickBot="1" x14ac:dyDescent="1.1000000000000001">
      <c r="B7" s="67">
        <v>1</v>
      </c>
      <c r="C7" s="555" t="s">
        <v>385</v>
      </c>
      <c r="D7" s="492" t="s">
        <v>191</v>
      </c>
      <c r="E7" s="493"/>
      <c r="F7" s="493"/>
      <c r="G7" s="120" t="s">
        <v>100</v>
      </c>
      <c r="H7" s="45">
        <v>2.19</v>
      </c>
      <c r="I7" s="69">
        <v>2</v>
      </c>
      <c r="J7" s="70">
        <v>5486</v>
      </c>
      <c r="K7" s="70">
        <v>5486</v>
      </c>
      <c r="L7" s="46">
        <v>0</v>
      </c>
      <c r="M7" s="88">
        <f>ROUNDUP(H7*K7/1000,1)</f>
        <v>12.1</v>
      </c>
      <c r="N7" s="88">
        <f>ROUNDUP(M7*I7-I7*L7,1)</f>
        <v>24.2</v>
      </c>
    </row>
    <row r="8" spans="2:47" s="36" customFormat="1" ht="249.95" customHeight="1" thickBot="1" x14ac:dyDescent="1.1000000000000001">
      <c r="B8" s="67">
        <v>2</v>
      </c>
      <c r="C8" s="556"/>
      <c r="D8" s="492" t="s">
        <v>386</v>
      </c>
      <c r="E8" s="493"/>
      <c r="F8" s="493"/>
      <c r="G8" s="120" t="s">
        <v>97</v>
      </c>
      <c r="H8" s="45">
        <v>0.93400000000000005</v>
      </c>
      <c r="I8" s="72">
        <v>1</v>
      </c>
      <c r="J8" s="70">
        <v>1794</v>
      </c>
      <c r="K8" s="70">
        <v>1794</v>
      </c>
      <c r="L8" s="46">
        <v>0</v>
      </c>
      <c r="M8" s="88">
        <f>ROUNDUP(H8*K8/1000,1)</f>
        <v>1.7000000000000002</v>
      </c>
      <c r="N8" s="88">
        <f>ROUNDUP(M8*I8-I8*L8,1)</f>
        <v>1.7</v>
      </c>
    </row>
    <row r="9" spans="2:47" s="36" customFormat="1" ht="249.95" customHeight="1" thickBot="1" x14ac:dyDescent="1.1000000000000001">
      <c r="B9" s="42">
        <v>3</v>
      </c>
      <c r="C9" s="556"/>
      <c r="D9" s="492" t="s">
        <v>387</v>
      </c>
      <c r="E9" s="493"/>
      <c r="F9" s="493"/>
      <c r="G9" s="120" t="s">
        <v>97</v>
      </c>
      <c r="H9" s="45">
        <v>0.93400000000000005</v>
      </c>
      <c r="I9" s="72">
        <v>2</v>
      </c>
      <c r="J9" s="70">
        <v>3124</v>
      </c>
      <c r="K9" s="70">
        <v>2860</v>
      </c>
      <c r="L9" s="46">
        <v>0</v>
      </c>
      <c r="M9" s="88">
        <f>ROUNDUP(H9*K9/1000,1)</f>
        <v>2.7</v>
      </c>
      <c r="N9" s="88">
        <f>ROUNDUP(M9*I9-I9*L9,1)</f>
        <v>5.4</v>
      </c>
    </row>
    <row r="10" spans="2:47" s="36" customFormat="1" ht="249.95" customHeight="1" thickBot="1" x14ac:dyDescent="1.1000000000000001">
      <c r="B10" s="67">
        <v>4</v>
      </c>
      <c r="C10" s="492" t="s">
        <v>161</v>
      </c>
      <c r="D10" s="493"/>
      <c r="E10" s="493"/>
      <c r="F10" s="494"/>
      <c r="G10" s="47" t="s">
        <v>388</v>
      </c>
      <c r="H10" s="120">
        <v>45.869</v>
      </c>
      <c r="I10" s="101">
        <v>1</v>
      </c>
      <c r="J10" s="118" t="s">
        <v>160</v>
      </c>
      <c r="K10" s="118" t="s">
        <v>160</v>
      </c>
      <c r="L10" s="116">
        <v>0.86899999999999999</v>
      </c>
      <c r="M10" s="49">
        <v>45.869</v>
      </c>
      <c r="N10" s="97">
        <f t="shared" ref="N10" si="0">ROUND(M10*I10-I10*L10,1)</f>
        <v>45</v>
      </c>
    </row>
    <row r="11" spans="2:47" s="96" customFormat="1" ht="249.95" customHeight="1" thickBot="1" x14ac:dyDescent="1.3">
      <c r="B11" s="67">
        <v>5</v>
      </c>
      <c r="C11" s="488" t="s">
        <v>127</v>
      </c>
      <c r="D11" s="489"/>
      <c r="E11" s="489"/>
      <c r="F11" s="490"/>
      <c r="G11" s="119" t="s">
        <v>27</v>
      </c>
      <c r="H11" s="102">
        <v>1.8280000000000001</v>
      </c>
      <c r="I11" s="101">
        <v>1</v>
      </c>
      <c r="J11" s="100">
        <v>37000</v>
      </c>
      <c r="K11" s="100">
        <v>33324</v>
      </c>
      <c r="L11" s="99">
        <v>1.335</v>
      </c>
      <c r="M11" s="98">
        <f t="shared" ref="M11:M23" si="1">H11*K11/1000</f>
        <v>60.916272000000006</v>
      </c>
      <c r="N11" s="97">
        <f>ROUND(M11*I11-I11*L11,1)</f>
        <v>59.6</v>
      </c>
    </row>
    <row r="12" spans="2:47" s="96" customFormat="1" ht="249.95" customHeight="1" thickBot="1" x14ac:dyDescent="1.3">
      <c r="B12" s="42">
        <v>6</v>
      </c>
      <c r="C12" s="565" t="s">
        <v>389</v>
      </c>
      <c r="D12" s="570" t="s">
        <v>390</v>
      </c>
      <c r="E12" s="570"/>
      <c r="F12" s="570"/>
      <c r="G12" s="119" t="s">
        <v>76</v>
      </c>
      <c r="H12" s="102">
        <v>1.22</v>
      </c>
      <c r="I12" s="106">
        <v>1</v>
      </c>
      <c r="J12" s="100">
        <v>5486</v>
      </c>
      <c r="K12" s="100">
        <v>5486</v>
      </c>
      <c r="L12" s="99">
        <v>0.1583</v>
      </c>
      <c r="M12" s="98">
        <f t="shared" si="1"/>
        <v>6.69292</v>
      </c>
      <c r="N12" s="97">
        <f t="shared" ref="N12:N34" si="2">ROUNDUP(M12*I12-I12*L12,1)</f>
        <v>6.6</v>
      </c>
    </row>
    <row r="13" spans="2:47" s="96" customFormat="1" ht="249.95" customHeight="1" thickBot="1" x14ac:dyDescent="1.3">
      <c r="B13" s="67">
        <v>7</v>
      </c>
      <c r="C13" s="566"/>
      <c r="D13" s="488" t="s">
        <v>391</v>
      </c>
      <c r="E13" s="489"/>
      <c r="F13" s="490"/>
      <c r="G13" s="119" t="s">
        <v>76</v>
      </c>
      <c r="H13" s="102">
        <v>1.22</v>
      </c>
      <c r="I13" s="101">
        <v>1</v>
      </c>
      <c r="J13" s="100">
        <v>5486</v>
      </c>
      <c r="K13" s="100">
        <v>5486</v>
      </c>
      <c r="L13" s="99">
        <v>0.126</v>
      </c>
      <c r="M13" s="98">
        <f t="shared" si="1"/>
        <v>6.69292</v>
      </c>
      <c r="N13" s="97">
        <f t="shared" si="2"/>
        <v>6.6</v>
      </c>
    </row>
    <row r="14" spans="2:47" s="96" customFormat="1" ht="249.95" customHeight="1" thickBot="1" x14ac:dyDescent="1.3">
      <c r="B14" s="67">
        <v>8</v>
      </c>
      <c r="C14" s="566"/>
      <c r="D14" s="488" t="s">
        <v>392</v>
      </c>
      <c r="E14" s="489"/>
      <c r="F14" s="490"/>
      <c r="G14" s="119" t="s">
        <v>35</v>
      </c>
      <c r="H14" s="102">
        <v>0.94399999999999995</v>
      </c>
      <c r="I14" s="101">
        <v>2</v>
      </c>
      <c r="J14" s="100">
        <v>2948</v>
      </c>
      <c r="K14" s="100">
        <v>2718</v>
      </c>
      <c r="L14" s="99">
        <v>0</v>
      </c>
      <c r="M14" s="98">
        <f t="shared" si="1"/>
        <v>2.5657920000000001</v>
      </c>
      <c r="N14" s="97">
        <f t="shared" si="2"/>
        <v>5.1999999999999993</v>
      </c>
    </row>
    <row r="15" spans="2:47" s="96" customFormat="1" ht="249.95" customHeight="1" thickBot="1" x14ac:dyDescent="1.3">
      <c r="B15" s="42">
        <v>9</v>
      </c>
      <c r="C15" s="569"/>
      <c r="D15" s="488" t="s">
        <v>393</v>
      </c>
      <c r="E15" s="489"/>
      <c r="F15" s="490"/>
      <c r="G15" s="119" t="s">
        <v>35</v>
      </c>
      <c r="H15" s="102">
        <v>0.94399999999999995</v>
      </c>
      <c r="I15" s="101">
        <v>1</v>
      </c>
      <c r="J15" s="100">
        <v>1629</v>
      </c>
      <c r="K15" s="100">
        <v>1629</v>
      </c>
      <c r="L15" s="99">
        <v>0</v>
      </c>
      <c r="M15" s="98">
        <f t="shared" si="1"/>
        <v>1.5377759999999998</v>
      </c>
      <c r="N15" s="97">
        <f t="shared" si="2"/>
        <v>1.6</v>
      </c>
    </row>
    <row r="16" spans="2:47" s="96" customFormat="1" ht="249.95" customHeight="1" thickBot="1" x14ac:dyDescent="1.3">
      <c r="B16" s="67">
        <v>10</v>
      </c>
      <c r="C16" s="565" t="s">
        <v>394</v>
      </c>
      <c r="D16" s="570" t="s">
        <v>390</v>
      </c>
      <c r="E16" s="570"/>
      <c r="F16" s="570"/>
      <c r="G16" s="119" t="s">
        <v>76</v>
      </c>
      <c r="H16" s="102">
        <v>1.22</v>
      </c>
      <c r="I16" s="106">
        <v>1</v>
      </c>
      <c r="J16" s="100">
        <v>5486</v>
      </c>
      <c r="K16" s="100">
        <v>5486</v>
      </c>
      <c r="L16" s="99">
        <v>0.1583</v>
      </c>
      <c r="M16" s="98">
        <f t="shared" si="1"/>
        <v>6.69292</v>
      </c>
      <c r="N16" s="97">
        <f t="shared" si="2"/>
        <v>6.6</v>
      </c>
    </row>
    <row r="17" spans="2:14" s="96" customFormat="1" ht="249.95" customHeight="1" thickBot="1" x14ac:dyDescent="1.3">
      <c r="B17" s="67">
        <v>11</v>
      </c>
      <c r="C17" s="566"/>
      <c r="D17" s="488" t="s">
        <v>391</v>
      </c>
      <c r="E17" s="489"/>
      <c r="F17" s="490"/>
      <c r="G17" s="119" t="s">
        <v>76</v>
      </c>
      <c r="H17" s="102">
        <v>1.22</v>
      </c>
      <c r="I17" s="101">
        <v>1</v>
      </c>
      <c r="J17" s="100">
        <v>5486</v>
      </c>
      <c r="K17" s="100">
        <v>5486</v>
      </c>
      <c r="L17" s="99">
        <v>0.126</v>
      </c>
      <c r="M17" s="98">
        <f t="shared" si="1"/>
        <v>6.69292</v>
      </c>
      <c r="N17" s="97">
        <f t="shared" si="2"/>
        <v>6.6</v>
      </c>
    </row>
    <row r="18" spans="2:14" s="96" customFormat="1" ht="249.95" customHeight="1" thickBot="1" x14ac:dyDescent="1.3">
      <c r="B18" s="42">
        <v>12</v>
      </c>
      <c r="C18" s="566"/>
      <c r="D18" s="488" t="s">
        <v>395</v>
      </c>
      <c r="E18" s="489"/>
      <c r="F18" s="490"/>
      <c r="G18" s="119" t="s">
        <v>35</v>
      </c>
      <c r="H18" s="102">
        <v>0.94399999999999995</v>
      </c>
      <c r="I18" s="101">
        <v>2</v>
      </c>
      <c r="J18" s="100">
        <v>2948</v>
      </c>
      <c r="K18" s="100">
        <v>2718</v>
      </c>
      <c r="L18" s="99">
        <v>0</v>
      </c>
      <c r="M18" s="98">
        <f t="shared" si="1"/>
        <v>2.5657920000000001</v>
      </c>
      <c r="N18" s="97">
        <f t="shared" si="2"/>
        <v>5.1999999999999993</v>
      </c>
    </row>
    <row r="19" spans="2:14" s="96" customFormat="1" ht="249.95" customHeight="1" thickBot="1" x14ac:dyDescent="1.3">
      <c r="B19" s="67">
        <v>13</v>
      </c>
      <c r="C19" s="569"/>
      <c r="D19" s="488" t="s">
        <v>396</v>
      </c>
      <c r="E19" s="489"/>
      <c r="F19" s="490"/>
      <c r="G19" s="119" t="s">
        <v>35</v>
      </c>
      <c r="H19" s="102">
        <v>0.94399999999999995</v>
      </c>
      <c r="I19" s="101">
        <v>1</v>
      </c>
      <c r="J19" s="100">
        <v>1629</v>
      </c>
      <c r="K19" s="100">
        <v>1629</v>
      </c>
      <c r="L19" s="99">
        <v>0</v>
      </c>
      <c r="M19" s="98">
        <f t="shared" si="1"/>
        <v>1.5377759999999998</v>
      </c>
      <c r="N19" s="97">
        <f t="shared" si="2"/>
        <v>1.6</v>
      </c>
    </row>
    <row r="20" spans="2:14" s="96" customFormat="1" ht="249.95" customHeight="1" thickBot="1" x14ac:dyDescent="1.3">
      <c r="B20" s="67">
        <v>14</v>
      </c>
      <c r="C20" s="565" t="s">
        <v>397</v>
      </c>
      <c r="D20" s="570" t="s">
        <v>398</v>
      </c>
      <c r="E20" s="570"/>
      <c r="F20" s="570"/>
      <c r="G20" s="119" t="s">
        <v>76</v>
      </c>
      <c r="H20" s="102">
        <v>1.22</v>
      </c>
      <c r="I20" s="106">
        <v>1</v>
      </c>
      <c r="J20" s="100">
        <v>5259</v>
      </c>
      <c r="K20" s="100">
        <v>5259</v>
      </c>
      <c r="L20" s="99">
        <v>0.1583</v>
      </c>
      <c r="M20" s="98">
        <f t="shared" si="1"/>
        <v>6.4159799999999994</v>
      </c>
      <c r="N20" s="97">
        <f t="shared" si="2"/>
        <v>6.3</v>
      </c>
    </row>
    <row r="21" spans="2:14" s="96" customFormat="1" ht="249.95" customHeight="1" thickBot="1" x14ac:dyDescent="1.3">
      <c r="B21" s="42">
        <v>15</v>
      </c>
      <c r="C21" s="566"/>
      <c r="D21" s="488" t="s">
        <v>399</v>
      </c>
      <c r="E21" s="489"/>
      <c r="F21" s="490"/>
      <c r="G21" s="119" t="s">
        <v>76</v>
      </c>
      <c r="H21" s="102">
        <v>1.22</v>
      </c>
      <c r="I21" s="101">
        <v>1</v>
      </c>
      <c r="J21" s="100">
        <v>5259</v>
      </c>
      <c r="K21" s="100">
        <v>5259</v>
      </c>
      <c r="L21" s="99">
        <v>0.1583</v>
      </c>
      <c r="M21" s="98">
        <f t="shared" si="1"/>
        <v>6.4159799999999994</v>
      </c>
      <c r="N21" s="97">
        <f t="shared" si="2"/>
        <v>6.3</v>
      </c>
    </row>
    <row r="22" spans="2:14" s="96" customFormat="1" ht="249.95" customHeight="1" thickBot="1" x14ac:dyDescent="1.3">
      <c r="B22" s="67">
        <v>16</v>
      </c>
      <c r="C22" s="566"/>
      <c r="D22" s="488" t="s">
        <v>400</v>
      </c>
      <c r="E22" s="489"/>
      <c r="F22" s="490"/>
      <c r="G22" s="119" t="s">
        <v>97</v>
      </c>
      <c r="H22" s="102">
        <v>0.93400000000000005</v>
      </c>
      <c r="I22" s="101">
        <v>1</v>
      </c>
      <c r="J22" s="100">
        <v>2171</v>
      </c>
      <c r="K22" s="100">
        <v>2060</v>
      </c>
      <c r="L22" s="99">
        <v>0</v>
      </c>
      <c r="M22" s="98">
        <f t="shared" si="1"/>
        <v>1.9240400000000002</v>
      </c>
      <c r="N22" s="97">
        <f t="shared" si="2"/>
        <v>2</v>
      </c>
    </row>
    <row r="23" spans="2:14" s="96" customFormat="1" ht="249.95" customHeight="1" thickBot="1" x14ac:dyDescent="1.3">
      <c r="B23" s="67">
        <v>17</v>
      </c>
      <c r="C23" s="566"/>
      <c r="D23" s="488" t="s">
        <v>401</v>
      </c>
      <c r="E23" s="489"/>
      <c r="F23" s="490"/>
      <c r="G23" s="119" t="s">
        <v>97</v>
      </c>
      <c r="H23" s="102">
        <v>0.93400000000000005</v>
      </c>
      <c r="I23" s="101">
        <v>2</v>
      </c>
      <c r="J23" s="100">
        <v>2330</v>
      </c>
      <c r="K23" s="100">
        <v>2199</v>
      </c>
      <c r="L23" s="99">
        <v>0</v>
      </c>
      <c r="M23" s="98">
        <f t="shared" si="1"/>
        <v>2.0538660000000002</v>
      </c>
      <c r="N23" s="97">
        <f t="shared" si="2"/>
        <v>4.1999999999999993</v>
      </c>
    </row>
    <row r="24" spans="2:14" s="96" customFormat="1" ht="249.95" customHeight="1" thickBot="1" x14ac:dyDescent="1.3">
      <c r="B24" s="42">
        <v>18</v>
      </c>
      <c r="C24" s="555" t="s">
        <v>402</v>
      </c>
      <c r="D24" s="488" t="s">
        <v>191</v>
      </c>
      <c r="E24" s="489"/>
      <c r="F24" s="490"/>
      <c r="G24" s="119" t="s">
        <v>100</v>
      </c>
      <c r="H24" s="102">
        <v>2.19</v>
      </c>
      <c r="I24" s="101">
        <v>2</v>
      </c>
      <c r="J24" s="100">
        <v>5486</v>
      </c>
      <c r="K24" s="100">
        <v>5486</v>
      </c>
      <c r="L24" s="99">
        <v>0</v>
      </c>
      <c r="M24" s="98">
        <f t="shared" ref="M24:M26" si="3">ROUNDUP(H24*K24/1000,1)</f>
        <v>12.1</v>
      </c>
      <c r="N24" s="97">
        <f t="shared" si="2"/>
        <v>24.2</v>
      </c>
    </row>
    <row r="25" spans="2:14" s="96" customFormat="1" ht="249.95" customHeight="1" thickBot="1" x14ac:dyDescent="1.3">
      <c r="B25" s="67">
        <v>19</v>
      </c>
      <c r="C25" s="556"/>
      <c r="D25" s="488" t="s">
        <v>403</v>
      </c>
      <c r="E25" s="489"/>
      <c r="F25" s="490"/>
      <c r="G25" s="119" t="s">
        <v>97</v>
      </c>
      <c r="H25" s="102">
        <v>0.93400000000000005</v>
      </c>
      <c r="I25" s="101">
        <v>1</v>
      </c>
      <c r="J25" s="100">
        <v>1794</v>
      </c>
      <c r="K25" s="100">
        <v>1794</v>
      </c>
      <c r="L25" s="99">
        <v>0</v>
      </c>
      <c r="M25" s="98">
        <f t="shared" si="3"/>
        <v>1.7000000000000002</v>
      </c>
      <c r="N25" s="97">
        <f t="shared" si="2"/>
        <v>1.7</v>
      </c>
    </row>
    <row r="26" spans="2:14" s="96" customFormat="1" ht="249.95" customHeight="1" thickBot="1" x14ac:dyDescent="1.3">
      <c r="B26" s="67">
        <v>20</v>
      </c>
      <c r="C26" s="559"/>
      <c r="D26" s="488" t="s">
        <v>404</v>
      </c>
      <c r="E26" s="489"/>
      <c r="F26" s="490"/>
      <c r="G26" s="119" t="s">
        <v>97</v>
      </c>
      <c r="H26" s="102">
        <v>0.93400000000000005</v>
      </c>
      <c r="I26" s="101">
        <v>2</v>
      </c>
      <c r="J26" s="100">
        <v>3124</v>
      </c>
      <c r="K26" s="100">
        <v>2860</v>
      </c>
      <c r="L26" s="99">
        <v>0</v>
      </c>
      <c r="M26" s="98">
        <f t="shared" si="3"/>
        <v>2.7</v>
      </c>
      <c r="N26" s="97">
        <f t="shared" si="2"/>
        <v>5.4</v>
      </c>
    </row>
    <row r="27" spans="2:14" s="96" customFormat="1" ht="249.95" customHeight="1" thickBot="1" x14ac:dyDescent="1.3">
      <c r="B27" s="42">
        <v>21</v>
      </c>
      <c r="C27" s="488" t="s">
        <v>405</v>
      </c>
      <c r="D27" s="489"/>
      <c r="E27" s="489"/>
      <c r="F27" s="490"/>
      <c r="G27" s="119" t="s">
        <v>29</v>
      </c>
      <c r="H27" s="102">
        <v>1.284</v>
      </c>
      <c r="I27" s="101">
        <v>1</v>
      </c>
      <c r="J27" s="100">
        <v>1814</v>
      </c>
      <c r="K27" s="100">
        <v>1814</v>
      </c>
      <c r="L27" s="99">
        <v>0</v>
      </c>
      <c r="M27" s="98">
        <f t="shared" ref="M27:M38" si="4">H27*K27/1000</f>
        <v>2.3291759999999999</v>
      </c>
      <c r="N27" s="97">
        <f t="shared" si="2"/>
        <v>2.4</v>
      </c>
    </row>
    <row r="28" spans="2:14" s="96" customFormat="1" ht="249.95" customHeight="1" thickBot="1" x14ac:dyDescent="1.3">
      <c r="B28" s="67">
        <v>22</v>
      </c>
      <c r="C28" s="488" t="s">
        <v>406</v>
      </c>
      <c r="D28" s="489"/>
      <c r="E28" s="489"/>
      <c r="F28" s="490"/>
      <c r="G28" s="119" t="s">
        <v>35</v>
      </c>
      <c r="H28" s="102">
        <v>0.94399999999999995</v>
      </c>
      <c r="I28" s="101">
        <v>1</v>
      </c>
      <c r="J28" s="100">
        <v>2418</v>
      </c>
      <c r="K28" s="100">
        <v>2251</v>
      </c>
      <c r="L28" s="99">
        <v>0</v>
      </c>
      <c r="M28" s="98">
        <f t="shared" si="4"/>
        <v>2.1249440000000002</v>
      </c>
      <c r="N28" s="97">
        <f t="shared" si="2"/>
        <v>2.2000000000000002</v>
      </c>
    </row>
    <row r="29" spans="2:14" s="96" customFormat="1" ht="249.95" customHeight="1" thickBot="1" x14ac:dyDescent="1.3">
      <c r="B29" s="67">
        <v>23</v>
      </c>
      <c r="C29" s="488" t="s">
        <v>407</v>
      </c>
      <c r="D29" s="489"/>
      <c r="E29" s="489"/>
      <c r="F29" s="490"/>
      <c r="G29" s="119" t="s">
        <v>35</v>
      </c>
      <c r="H29" s="102">
        <v>0.94399999999999995</v>
      </c>
      <c r="I29" s="106">
        <v>8</v>
      </c>
      <c r="J29" s="100">
        <v>2402</v>
      </c>
      <c r="K29" s="100">
        <v>2251</v>
      </c>
      <c r="L29" s="99">
        <v>0</v>
      </c>
      <c r="M29" s="98">
        <f t="shared" si="4"/>
        <v>2.1249440000000002</v>
      </c>
      <c r="N29" s="97">
        <f t="shared" si="2"/>
        <v>17</v>
      </c>
    </row>
    <row r="30" spans="2:14" s="96" customFormat="1" ht="249.95" customHeight="1" thickBot="1" x14ac:dyDescent="1.3">
      <c r="B30" s="42">
        <v>24</v>
      </c>
      <c r="C30" s="488" t="s">
        <v>408</v>
      </c>
      <c r="D30" s="489"/>
      <c r="E30" s="489"/>
      <c r="F30" s="490"/>
      <c r="G30" s="119" t="s">
        <v>35</v>
      </c>
      <c r="H30" s="102">
        <v>0.94399999999999995</v>
      </c>
      <c r="I30" s="101">
        <v>7</v>
      </c>
      <c r="J30" s="100">
        <v>1510</v>
      </c>
      <c r="K30" s="100">
        <v>1510</v>
      </c>
      <c r="L30" s="99">
        <v>0</v>
      </c>
      <c r="M30" s="98">
        <f t="shared" si="4"/>
        <v>1.4254399999999998</v>
      </c>
      <c r="N30" s="97">
        <f t="shared" si="2"/>
        <v>10</v>
      </c>
    </row>
    <row r="31" spans="2:14" s="96" customFormat="1" ht="249.95" customHeight="1" thickBot="1" x14ac:dyDescent="1.3">
      <c r="B31" s="67">
        <v>25</v>
      </c>
      <c r="C31" s="488" t="s">
        <v>409</v>
      </c>
      <c r="D31" s="489"/>
      <c r="E31" s="489"/>
      <c r="F31" s="490"/>
      <c r="G31" s="119" t="s">
        <v>76</v>
      </c>
      <c r="H31" s="102">
        <v>1.22</v>
      </c>
      <c r="I31" s="101">
        <v>2</v>
      </c>
      <c r="J31" s="100">
        <v>7829</v>
      </c>
      <c r="K31" s="100">
        <v>7829</v>
      </c>
      <c r="L31" s="99">
        <v>0.252</v>
      </c>
      <c r="M31" s="98">
        <f t="shared" si="4"/>
        <v>9.55138</v>
      </c>
      <c r="N31" s="97">
        <f t="shared" si="2"/>
        <v>18.600000000000001</v>
      </c>
    </row>
    <row r="32" spans="2:14" s="96" customFormat="1" ht="249.95" customHeight="1" thickBot="1" x14ac:dyDescent="1.3">
      <c r="B32" s="67">
        <v>26</v>
      </c>
      <c r="C32" s="488" t="s">
        <v>410</v>
      </c>
      <c r="D32" s="489"/>
      <c r="E32" s="489"/>
      <c r="F32" s="490"/>
      <c r="G32" s="119" t="s">
        <v>76</v>
      </c>
      <c r="H32" s="102">
        <v>1.22</v>
      </c>
      <c r="I32" s="101">
        <v>1</v>
      </c>
      <c r="J32" s="100">
        <v>6970</v>
      </c>
      <c r="K32" s="100">
        <v>6970</v>
      </c>
      <c r="L32" s="99">
        <v>0.252</v>
      </c>
      <c r="M32" s="98">
        <f t="shared" si="4"/>
        <v>8.5033999999999992</v>
      </c>
      <c r="N32" s="97">
        <f t="shared" si="2"/>
        <v>8.2999999999999989</v>
      </c>
    </row>
    <row r="33" spans="2:14" s="96" customFormat="1" ht="249.95" customHeight="1" thickBot="1" x14ac:dyDescent="1.3">
      <c r="B33" s="42">
        <v>27</v>
      </c>
      <c r="C33" s="488" t="s">
        <v>411</v>
      </c>
      <c r="D33" s="489"/>
      <c r="E33" s="489"/>
      <c r="F33" s="490"/>
      <c r="G33" s="119" t="s">
        <v>76</v>
      </c>
      <c r="H33" s="102">
        <v>1.22</v>
      </c>
      <c r="I33" s="106">
        <v>2</v>
      </c>
      <c r="J33" s="100">
        <v>7829</v>
      </c>
      <c r="K33" s="100">
        <v>7829</v>
      </c>
      <c r="L33" s="99">
        <v>0.252</v>
      </c>
      <c r="M33" s="98">
        <f t="shared" si="4"/>
        <v>9.55138</v>
      </c>
      <c r="N33" s="97">
        <f t="shared" si="2"/>
        <v>18.600000000000001</v>
      </c>
    </row>
    <row r="34" spans="2:14" s="96" customFormat="1" ht="249.95" customHeight="1" thickBot="1" x14ac:dyDescent="1.3">
      <c r="B34" s="67">
        <v>28</v>
      </c>
      <c r="C34" s="488" t="s">
        <v>412</v>
      </c>
      <c r="D34" s="489"/>
      <c r="E34" s="489"/>
      <c r="F34" s="490"/>
      <c r="G34" s="119" t="s">
        <v>76</v>
      </c>
      <c r="H34" s="102">
        <v>1.22</v>
      </c>
      <c r="I34" s="101">
        <v>1</v>
      </c>
      <c r="J34" s="100">
        <v>6970</v>
      </c>
      <c r="K34" s="100">
        <v>6970</v>
      </c>
      <c r="L34" s="99">
        <v>0.252</v>
      </c>
      <c r="M34" s="98">
        <f t="shared" si="4"/>
        <v>8.5033999999999992</v>
      </c>
      <c r="N34" s="97">
        <f t="shared" si="2"/>
        <v>8.2999999999999989</v>
      </c>
    </row>
    <row r="35" spans="2:14" s="96" customFormat="1" ht="249.95" customHeight="1" thickBot="1" x14ac:dyDescent="1.3">
      <c r="B35" s="67">
        <v>29</v>
      </c>
      <c r="C35" s="488" t="s">
        <v>127</v>
      </c>
      <c r="D35" s="489"/>
      <c r="E35" s="489"/>
      <c r="F35" s="490"/>
      <c r="G35" s="119" t="s">
        <v>27</v>
      </c>
      <c r="H35" s="102">
        <v>1.8280000000000001</v>
      </c>
      <c r="I35" s="101">
        <v>1</v>
      </c>
      <c r="J35" s="100">
        <v>24800</v>
      </c>
      <c r="K35" s="100">
        <v>21132</v>
      </c>
      <c r="L35" s="99">
        <v>0.4914</v>
      </c>
      <c r="M35" s="98">
        <f t="shared" si="4"/>
        <v>38.629296000000004</v>
      </c>
      <c r="N35" s="97">
        <f>ROUND(M35*I35-I35*L35,1)</f>
        <v>38.1</v>
      </c>
    </row>
    <row r="36" spans="2:14" s="96" customFormat="1" ht="249.95" customHeight="1" thickBot="1" x14ac:dyDescent="1.3">
      <c r="B36" s="42">
        <v>30</v>
      </c>
      <c r="C36" s="488" t="s">
        <v>407</v>
      </c>
      <c r="D36" s="489"/>
      <c r="E36" s="489"/>
      <c r="F36" s="490"/>
      <c r="G36" s="119" t="s">
        <v>35</v>
      </c>
      <c r="H36" s="102">
        <v>0.94399999999999995</v>
      </c>
      <c r="I36" s="106">
        <v>3</v>
      </c>
      <c r="J36" s="100">
        <v>2402</v>
      </c>
      <c r="K36" s="100">
        <v>2251</v>
      </c>
      <c r="L36" s="99">
        <v>0</v>
      </c>
      <c r="M36" s="98">
        <f t="shared" si="4"/>
        <v>2.1249440000000002</v>
      </c>
      <c r="N36" s="97">
        <f t="shared" ref="N36:N38" si="5">ROUNDUP(M36*I36-I36*L36,1)</f>
        <v>6.3999999999999995</v>
      </c>
    </row>
    <row r="37" spans="2:14" s="96" customFormat="1" ht="249.95" customHeight="1" thickBot="1" x14ac:dyDescent="1.3">
      <c r="B37" s="67">
        <v>31</v>
      </c>
      <c r="C37" s="488" t="s">
        <v>408</v>
      </c>
      <c r="D37" s="489"/>
      <c r="E37" s="489"/>
      <c r="F37" s="490"/>
      <c r="G37" s="119" t="s">
        <v>35</v>
      </c>
      <c r="H37" s="102">
        <v>0.94399999999999995</v>
      </c>
      <c r="I37" s="101">
        <v>3</v>
      </c>
      <c r="J37" s="100">
        <v>1510</v>
      </c>
      <c r="K37" s="100">
        <v>1510</v>
      </c>
      <c r="L37" s="99">
        <v>0</v>
      </c>
      <c r="M37" s="98">
        <f t="shared" si="4"/>
        <v>1.4254399999999998</v>
      </c>
      <c r="N37" s="97">
        <f t="shared" si="5"/>
        <v>4.3</v>
      </c>
    </row>
    <row r="38" spans="2:14" s="96" customFormat="1" ht="249.95" customHeight="1" thickBot="1" x14ac:dyDescent="1.3">
      <c r="B38" s="67">
        <v>32</v>
      </c>
      <c r="C38" s="488" t="s">
        <v>413</v>
      </c>
      <c r="D38" s="489"/>
      <c r="E38" s="489"/>
      <c r="F38" s="490"/>
      <c r="G38" s="119" t="s">
        <v>29</v>
      </c>
      <c r="H38" s="102">
        <v>1.284</v>
      </c>
      <c r="I38" s="106">
        <v>1</v>
      </c>
      <c r="J38" s="100">
        <v>1510</v>
      </c>
      <c r="K38" s="100">
        <v>1510</v>
      </c>
      <c r="L38" s="99">
        <v>0</v>
      </c>
      <c r="M38" s="98">
        <f t="shared" si="4"/>
        <v>1.9388400000000001</v>
      </c>
      <c r="N38" s="97">
        <f t="shared" si="5"/>
        <v>2</v>
      </c>
    </row>
    <row r="39" spans="2:14" s="36" customFormat="1" ht="249.95" customHeight="1" thickBot="1" x14ac:dyDescent="1.1000000000000001">
      <c r="B39" s="42">
        <v>33</v>
      </c>
      <c r="C39" s="492" t="s">
        <v>161</v>
      </c>
      <c r="D39" s="493"/>
      <c r="E39" s="493"/>
      <c r="F39" s="494"/>
      <c r="G39" s="47" t="s">
        <v>414</v>
      </c>
      <c r="H39" s="120">
        <v>45.869</v>
      </c>
      <c r="I39" s="101">
        <v>1</v>
      </c>
      <c r="J39" s="118" t="s">
        <v>160</v>
      </c>
      <c r="K39" s="118" t="s">
        <v>160</v>
      </c>
      <c r="L39" s="116">
        <v>0.86899999999999999</v>
      </c>
      <c r="M39" s="49">
        <v>45.869</v>
      </c>
      <c r="N39" s="97">
        <f t="shared" ref="N39" si="6">ROUND(M39*I39-I39*L39,1)</f>
        <v>45</v>
      </c>
    </row>
    <row r="40" spans="2:14" s="96" customFormat="1" ht="249.95" customHeight="1" thickBot="1" x14ac:dyDescent="1.3">
      <c r="B40" s="67">
        <v>34</v>
      </c>
      <c r="C40" s="488" t="s">
        <v>415</v>
      </c>
      <c r="D40" s="489"/>
      <c r="E40" s="489"/>
      <c r="F40" s="490"/>
      <c r="G40" s="119" t="s">
        <v>35</v>
      </c>
      <c r="H40" s="102">
        <v>0.94399999999999995</v>
      </c>
      <c r="I40" s="101">
        <v>1</v>
      </c>
      <c r="J40" s="100">
        <v>2071</v>
      </c>
      <c r="K40" s="100">
        <v>1946</v>
      </c>
      <c r="L40" s="99">
        <v>0</v>
      </c>
      <c r="M40" s="98">
        <f t="shared" ref="M40:M45" si="7">H40*K40/1000</f>
        <v>1.837024</v>
      </c>
      <c r="N40" s="97">
        <f t="shared" ref="N40:N45" si="8">ROUNDUP(M40*I40-I40*L40,1)</f>
        <v>1.9000000000000001</v>
      </c>
    </row>
    <row r="41" spans="2:14" s="96" customFormat="1" ht="249.95" customHeight="1" thickBot="1" x14ac:dyDescent="1.3">
      <c r="B41" s="67">
        <v>35</v>
      </c>
      <c r="C41" s="488" t="s">
        <v>408</v>
      </c>
      <c r="D41" s="489"/>
      <c r="E41" s="489"/>
      <c r="F41" s="490"/>
      <c r="G41" s="119" t="s">
        <v>35</v>
      </c>
      <c r="H41" s="102">
        <v>0.94399999999999995</v>
      </c>
      <c r="I41" s="101">
        <v>1</v>
      </c>
      <c r="J41" s="100">
        <v>1510</v>
      </c>
      <c r="K41" s="100">
        <v>1510</v>
      </c>
      <c r="L41" s="99">
        <v>0</v>
      </c>
      <c r="M41" s="98">
        <f t="shared" si="7"/>
        <v>1.4254399999999998</v>
      </c>
      <c r="N41" s="97">
        <f t="shared" si="8"/>
        <v>1.5</v>
      </c>
    </row>
    <row r="42" spans="2:14" s="96" customFormat="1" ht="249.95" customHeight="1" thickBot="1" x14ac:dyDescent="1.3">
      <c r="B42" s="42">
        <v>36</v>
      </c>
      <c r="C42" s="488" t="s">
        <v>416</v>
      </c>
      <c r="D42" s="489"/>
      <c r="E42" s="489"/>
      <c r="F42" s="490"/>
      <c r="G42" s="119" t="s">
        <v>35</v>
      </c>
      <c r="H42" s="102">
        <v>0.94399999999999995</v>
      </c>
      <c r="I42" s="101">
        <v>1</v>
      </c>
      <c r="J42" s="100">
        <v>2055</v>
      </c>
      <c r="K42" s="100">
        <v>1908</v>
      </c>
      <c r="L42" s="99">
        <v>0</v>
      </c>
      <c r="M42" s="98">
        <f t="shared" si="7"/>
        <v>1.8011519999999999</v>
      </c>
      <c r="N42" s="97">
        <f t="shared" si="8"/>
        <v>1.9000000000000001</v>
      </c>
    </row>
    <row r="43" spans="2:14" s="96" customFormat="1" ht="249.95" customHeight="1" thickBot="1" x14ac:dyDescent="1.3">
      <c r="B43" s="67">
        <v>37</v>
      </c>
      <c r="C43" s="488" t="s">
        <v>417</v>
      </c>
      <c r="D43" s="489"/>
      <c r="E43" s="489"/>
      <c r="F43" s="490"/>
      <c r="G43" s="119" t="s">
        <v>35</v>
      </c>
      <c r="H43" s="102">
        <v>0.94399999999999995</v>
      </c>
      <c r="I43" s="101">
        <v>1</v>
      </c>
      <c r="J43" s="100">
        <v>2017</v>
      </c>
      <c r="K43" s="100">
        <v>1847</v>
      </c>
      <c r="L43" s="99">
        <v>0</v>
      </c>
      <c r="M43" s="98">
        <f t="shared" si="7"/>
        <v>1.743568</v>
      </c>
      <c r="N43" s="97">
        <f t="shared" si="8"/>
        <v>1.8</v>
      </c>
    </row>
    <row r="44" spans="2:14" s="96" customFormat="1" ht="249.95" customHeight="1" thickBot="1" x14ac:dyDescent="1.3">
      <c r="B44" s="67">
        <v>38</v>
      </c>
      <c r="C44" s="488" t="s">
        <v>405</v>
      </c>
      <c r="D44" s="489"/>
      <c r="E44" s="489"/>
      <c r="F44" s="490"/>
      <c r="G44" s="119" t="s">
        <v>29</v>
      </c>
      <c r="H44" s="102">
        <v>1.284</v>
      </c>
      <c r="I44" s="106">
        <v>1</v>
      </c>
      <c r="J44" s="100">
        <v>1814</v>
      </c>
      <c r="K44" s="100">
        <v>1814</v>
      </c>
      <c r="L44" s="99">
        <v>0</v>
      </c>
      <c r="M44" s="98">
        <f t="shared" si="7"/>
        <v>2.3291759999999999</v>
      </c>
      <c r="N44" s="97">
        <f t="shared" si="8"/>
        <v>2.4</v>
      </c>
    </row>
    <row r="45" spans="2:14" s="96" customFormat="1" ht="249.95" customHeight="1" thickBot="1" x14ac:dyDescent="1.3">
      <c r="B45" s="42">
        <v>39</v>
      </c>
      <c r="C45" s="488" t="s">
        <v>413</v>
      </c>
      <c r="D45" s="489"/>
      <c r="E45" s="489"/>
      <c r="F45" s="490"/>
      <c r="G45" s="119" t="s">
        <v>29</v>
      </c>
      <c r="H45" s="102">
        <v>1.284</v>
      </c>
      <c r="I45" s="106">
        <v>1</v>
      </c>
      <c r="J45" s="100">
        <v>1510</v>
      </c>
      <c r="K45" s="100">
        <v>1510</v>
      </c>
      <c r="L45" s="99">
        <v>0</v>
      </c>
      <c r="M45" s="98">
        <f t="shared" si="7"/>
        <v>1.9388400000000001</v>
      </c>
      <c r="N45" s="97">
        <f t="shared" si="8"/>
        <v>2</v>
      </c>
    </row>
    <row r="46" spans="2:14" s="50" customFormat="1" ht="219.75" customHeight="1" thickBot="1" x14ac:dyDescent="1.1000000000000001">
      <c r="B46" s="458" t="s">
        <v>30</v>
      </c>
      <c r="C46" s="459"/>
      <c r="D46" s="459"/>
      <c r="E46" s="459"/>
      <c r="F46" s="459"/>
      <c r="G46" s="459"/>
      <c r="H46" s="459"/>
      <c r="I46" s="459"/>
      <c r="J46" s="459"/>
      <c r="K46" s="459"/>
      <c r="L46" s="459"/>
      <c r="M46" s="460"/>
      <c r="N46" s="95">
        <f>SUM(N7:N45)</f>
        <v>418.69999999999993</v>
      </c>
    </row>
    <row r="47" spans="2:14" s="50" customFormat="1" ht="232.5" customHeight="1" thickBot="1" x14ac:dyDescent="1.1000000000000001">
      <c r="B47" s="513" t="s">
        <v>53</v>
      </c>
      <c r="C47" s="513"/>
      <c r="D47" s="513"/>
      <c r="E47" s="513"/>
      <c r="F47" s="513"/>
      <c r="G47" s="513"/>
      <c r="H47" s="513"/>
      <c r="I47" s="513"/>
      <c r="J47" s="513"/>
      <c r="K47" s="513"/>
      <c r="L47" s="513"/>
      <c r="M47" s="513"/>
      <c r="N47" s="88">
        <f>N46*2</f>
        <v>837.39999999999986</v>
      </c>
    </row>
    <row r="48" spans="2:14" s="51" customFormat="1" ht="58.5" customHeight="1" x14ac:dyDescent="1.1000000000000001">
      <c r="B48" s="577"/>
      <c r="C48" s="578"/>
      <c r="D48" s="578"/>
      <c r="E48" s="578"/>
      <c r="F48" s="578"/>
      <c r="G48" s="578"/>
      <c r="H48" s="578"/>
      <c r="I48" s="578"/>
      <c r="J48" s="578"/>
      <c r="K48" s="578"/>
      <c r="L48" s="578"/>
      <c r="M48" s="578"/>
      <c r="N48" s="579"/>
    </row>
    <row r="49" spans="2:18" s="51" customFormat="1" ht="43.5" customHeight="1" thickBot="1" x14ac:dyDescent="1.1499999999999999">
      <c r="B49" s="580"/>
      <c r="C49" s="581"/>
      <c r="D49" s="581"/>
      <c r="E49" s="581"/>
      <c r="F49" s="581"/>
      <c r="G49" s="581"/>
      <c r="H49" s="581"/>
      <c r="I49" s="581"/>
      <c r="J49" s="581"/>
      <c r="K49" s="581"/>
      <c r="L49" s="581"/>
      <c r="M49" s="581"/>
      <c r="N49" s="582"/>
    </row>
    <row r="50" spans="2:18" s="117" customFormat="1" ht="174.95" customHeight="1" x14ac:dyDescent="0.25">
      <c r="B50" s="422" t="s">
        <v>320</v>
      </c>
      <c r="C50" s="422"/>
      <c r="D50" s="422"/>
      <c r="E50" s="422"/>
      <c r="F50" s="422"/>
      <c r="G50" s="422"/>
      <c r="H50" s="422"/>
      <c r="I50" s="422" t="s">
        <v>319</v>
      </c>
      <c r="J50" s="422"/>
      <c r="K50" s="422"/>
      <c r="L50" s="422"/>
      <c r="M50" s="422"/>
      <c r="N50" s="422"/>
    </row>
    <row r="51" spans="2:18" s="51" customFormat="1" ht="409.5" customHeight="1" thickBot="1" x14ac:dyDescent="1.1499999999999999">
      <c r="B51" s="423"/>
      <c r="C51" s="423"/>
      <c r="D51" s="423"/>
      <c r="E51" s="423"/>
      <c r="F51" s="423"/>
      <c r="G51" s="423"/>
      <c r="H51" s="423"/>
      <c r="I51" s="423"/>
      <c r="J51" s="423"/>
      <c r="K51" s="423"/>
      <c r="L51" s="423"/>
      <c r="M51" s="423"/>
      <c r="N51" s="423"/>
    </row>
    <row r="52" spans="2:18" s="58" customFormat="1" ht="174.95" customHeight="1" thickBot="1" x14ac:dyDescent="1.1499999999999999">
      <c r="B52" s="53" t="s">
        <v>45</v>
      </c>
      <c r="C52" s="54"/>
      <c r="D52" s="54"/>
      <c r="E52" s="54"/>
      <c r="F52" s="54"/>
      <c r="G52" s="54"/>
      <c r="H52" s="54"/>
      <c r="I52" s="54"/>
      <c r="J52" s="54"/>
      <c r="K52" s="54"/>
      <c r="L52" s="54"/>
      <c r="M52" s="54"/>
      <c r="N52" s="55"/>
      <c r="O52" s="56"/>
      <c r="P52" s="68"/>
      <c r="Q52" s="35"/>
      <c r="R52" s="35"/>
    </row>
    <row r="53" spans="2:18" s="51" customFormat="1" ht="174.95" customHeight="1" x14ac:dyDescent="1.1000000000000001"/>
  </sheetData>
  <mergeCells count="55">
    <mergeCell ref="C45:F45"/>
    <mergeCell ref="B46:M46"/>
    <mergeCell ref="B48:N49"/>
    <mergeCell ref="B50:H51"/>
    <mergeCell ref="I50:N51"/>
    <mergeCell ref="B47:M47"/>
    <mergeCell ref="C44:F44"/>
    <mergeCell ref="C33:F33"/>
    <mergeCell ref="C34:F34"/>
    <mergeCell ref="C35:F35"/>
    <mergeCell ref="C36:F36"/>
    <mergeCell ref="C37:F37"/>
    <mergeCell ref="C38:F38"/>
    <mergeCell ref="C39:F39"/>
    <mergeCell ref="C40:F40"/>
    <mergeCell ref="C41:F41"/>
    <mergeCell ref="C42:F42"/>
    <mergeCell ref="C43:F43"/>
    <mergeCell ref="C32:F32"/>
    <mergeCell ref="C20:C23"/>
    <mergeCell ref="D20:F20"/>
    <mergeCell ref="D21:F21"/>
    <mergeCell ref="D22:F22"/>
    <mergeCell ref="D23:F23"/>
    <mergeCell ref="C24:C26"/>
    <mergeCell ref="D24:F24"/>
    <mergeCell ref="D25:F25"/>
    <mergeCell ref="D26:F26"/>
    <mergeCell ref="C27:F27"/>
    <mergeCell ref="C28:F28"/>
    <mergeCell ref="C29:F29"/>
    <mergeCell ref="C30:F30"/>
    <mergeCell ref="C31:F31"/>
    <mergeCell ref="C12:C15"/>
    <mergeCell ref="D12:F12"/>
    <mergeCell ref="D13:F13"/>
    <mergeCell ref="D14:F14"/>
    <mergeCell ref="D15:F15"/>
    <mergeCell ref="C16:C19"/>
    <mergeCell ref="D16:F16"/>
    <mergeCell ref="D17:F17"/>
    <mergeCell ref="D18:F18"/>
    <mergeCell ref="D19:F19"/>
    <mergeCell ref="C11:F11"/>
    <mergeCell ref="B2:F3"/>
    <mergeCell ref="G2:K3"/>
    <mergeCell ref="L2:N3"/>
    <mergeCell ref="B4:N4"/>
    <mergeCell ref="B5:N5"/>
    <mergeCell ref="C6:G6"/>
    <mergeCell ref="C7:C9"/>
    <mergeCell ref="D7:F7"/>
    <mergeCell ref="D8:F8"/>
    <mergeCell ref="D9:F9"/>
    <mergeCell ref="C10:F10"/>
  </mergeCells>
  <printOptions horizontalCentered="1"/>
  <pageMargins left="0.25" right="0.25" top="1" bottom="1" header="0.5" footer="0.255"/>
  <pageSetup paperSize="9" scale="10" orientation="portrait" r:id="rId1"/>
  <drawing r:id="rId2"/>
</worksheet>
</file>

<file path=xl/worksheets/sheet1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sheetPr>
    <tabColor theme="9" tint="-0.499984740745262"/>
    <pageSetUpPr fitToPage="1"/>
  </sheetPr>
  <dimension ref="B1:M35"/>
  <sheetViews>
    <sheetView rightToLeft="1" view="pageBreakPreview" topLeftCell="A13" zoomScale="85" zoomScaleNormal="85" zoomScaleSheetLayoutView="85" workbookViewId="0">
      <selection activeCell="B17" sqref="B17:M19"/>
    </sheetView>
  </sheetViews>
  <sheetFormatPr defaultRowHeight="15" x14ac:dyDescent="0.25"/>
  <cols>
    <col min="1" max="1" width="4.85546875" customWidth="1"/>
    <col min="4" max="4" width="11.85546875" customWidth="1"/>
    <col min="5" max="5" width="24" customWidth="1"/>
    <col min="7" max="7" width="20.140625" customWidth="1"/>
    <col min="8" max="8" width="18.7109375" customWidth="1"/>
    <col min="9" max="9" width="16.285156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377</v>
      </c>
      <c r="G11" s="323"/>
      <c r="H11" s="323"/>
      <c r="I11" s="324"/>
      <c r="J11" s="322" t="s">
        <v>384</v>
      </c>
      <c r="K11" s="323"/>
      <c r="L11" s="323"/>
      <c r="M11" s="324"/>
    </row>
    <row r="12" spans="2:13" ht="15.75" customHeight="1" x14ac:dyDescent="0.25">
      <c r="B12" s="325"/>
      <c r="C12" s="326"/>
      <c r="D12" s="326"/>
      <c r="E12" s="327"/>
      <c r="F12" s="325"/>
      <c r="G12" s="326"/>
      <c r="H12" s="326"/>
      <c r="I12" s="327"/>
      <c r="J12" s="325"/>
      <c r="K12" s="326"/>
      <c r="L12" s="326"/>
      <c r="M12" s="327"/>
    </row>
    <row r="13" spans="2:13" ht="25.5" customHeight="1" thickBot="1" x14ac:dyDescent="0.3">
      <c r="B13" s="328"/>
      <c r="C13" s="329"/>
      <c r="D13" s="329"/>
      <c r="E13" s="330"/>
      <c r="F13" s="328"/>
      <c r="G13" s="329"/>
      <c r="H13" s="329"/>
      <c r="I13" s="330"/>
      <c r="J13" s="328"/>
      <c r="K13" s="329"/>
      <c r="L13" s="329"/>
      <c r="M13" s="330"/>
    </row>
    <row r="14" spans="2:13" ht="15" customHeight="1" x14ac:dyDescent="0.25">
      <c r="B14" s="322" t="s">
        <v>6</v>
      </c>
      <c r="C14" s="323"/>
      <c r="D14" s="323"/>
      <c r="E14" s="324"/>
      <c r="F14" s="322" t="s">
        <v>7</v>
      </c>
      <c r="G14" s="323"/>
      <c r="H14" s="323"/>
      <c r="I14" s="324"/>
      <c r="J14" s="322" t="s">
        <v>228</v>
      </c>
      <c r="K14" s="323"/>
      <c r="L14" s="323"/>
      <c r="M14" s="324"/>
    </row>
    <row r="15" spans="2:13" ht="15" customHeight="1" x14ac:dyDescent="0.25">
      <c r="B15" s="325"/>
      <c r="C15" s="326"/>
      <c r="D15" s="326"/>
      <c r="E15" s="327"/>
      <c r="F15" s="325"/>
      <c r="G15" s="326"/>
      <c r="H15" s="326"/>
      <c r="I15" s="327"/>
      <c r="J15" s="325"/>
      <c r="K15" s="326"/>
      <c r="L15" s="326"/>
      <c r="M15" s="327"/>
    </row>
    <row r="16" spans="2:13" ht="19.5" customHeight="1" thickBot="1" x14ac:dyDescent="0.3">
      <c r="B16" s="328"/>
      <c r="C16" s="329"/>
      <c r="D16" s="329"/>
      <c r="E16" s="330"/>
      <c r="F16" s="328"/>
      <c r="G16" s="329"/>
      <c r="H16" s="329"/>
      <c r="I16" s="330"/>
      <c r="J16" s="328"/>
      <c r="K16" s="329"/>
      <c r="L16" s="329"/>
      <c r="M16" s="330"/>
    </row>
    <row r="17" spans="2:13" ht="15" customHeight="1" x14ac:dyDescent="0.25">
      <c r="B17" s="287" t="s">
        <v>63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379</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52.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65</v>
      </c>
      <c r="F28" s="316"/>
      <c r="G28" s="316"/>
      <c r="H28" s="313"/>
      <c r="I28" s="318" t="s">
        <v>370</v>
      </c>
      <c r="J28" s="319"/>
      <c r="K28" s="312" t="s">
        <v>16</v>
      </c>
      <c r="L28" s="316"/>
      <c r="M28" s="313"/>
    </row>
    <row r="29" spans="2:13" ht="49.5" customHeight="1" thickBot="1" x14ac:dyDescent="0.3">
      <c r="B29" s="311"/>
      <c r="C29" s="314"/>
      <c r="D29" s="315"/>
      <c r="E29" s="314"/>
      <c r="F29" s="317"/>
      <c r="G29" s="317"/>
      <c r="H29" s="315"/>
      <c r="I29" s="320"/>
      <c r="J29" s="321"/>
      <c r="K29" s="314"/>
      <c r="L29" s="317"/>
      <c r="M29" s="315"/>
    </row>
    <row r="30" spans="2:13" ht="36" customHeight="1" thickBot="1" x14ac:dyDescent="0.3">
      <c r="B30" s="284"/>
      <c r="C30" s="285"/>
      <c r="D30" s="285"/>
      <c r="E30" s="285"/>
      <c r="F30" s="285"/>
      <c r="G30" s="285"/>
      <c r="H30" s="285"/>
      <c r="I30" s="285"/>
      <c r="J30" s="285"/>
      <c r="K30" s="285"/>
      <c r="L30" s="285"/>
      <c r="M30" s="286"/>
    </row>
    <row r="31" spans="2:13" ht="18.75" customHeight="1" x14ac:dyDescent="0.25">
      <c r="B31" s="272" t="s">
        <v>17</v>
      </c>
      <c r="C31" s="273"/>
      <c r="D31" s="273"/>
      <c r="E31" s="274"/>
      <c r="F31" s="272" t="s">
        <v>18</v>
      </c>
      <c r="G31" s="273"/>
      <c r="H31" s="273"/>
      <c r="I31" s="274"/>
      <c r="J31" s="272" t="s">
        <v>19</v>
      </c>
      <c r="K31" s="273"/>
      <c r="L31" s="273"/>
      <c r="M31" s="274"/>
    </row>
    <row r="32" spans="2:13" ht="29.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18" customFormat="1" ht="22.5" customHeight="1" thickBot="1" x14ac:dyDescent="0.3">
      <c r="B35" s="269" t="s">
        <v>61</v>
      </c>
      <c r="C35" s="270"/>
      <c r="D35" s="270"/>
      <c r="E35" s="270"/>
      <c r="F35" s="270"/>
      <c r="G35" s="270"/>
      <c r="H35" s="270"/>
      <c r="I35" s="270"/>
      <c r="J35" s="270"/>
      <c r="K35" s="270"/>
      <c r="L35" s="270"/>
      <c r="M35" s="271"/>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25" top="0.75" bottom="0.75" header="0.3" footer="0.3"/>
  <pageSetup paperSize="9" scale="56" orientation="portrait" r:id="rId1"/>
  <colBreaks count="1" manualBreakCount="1">
    <brk id="13" max="1048575" man="1"/>
  </colBreaks>
  <drawing r:id="rId2"/>
  <legacyDrawing r:id="rId3"/>
  <oleObjects>
    <mc:AlternateContent xmlns:mc="http://schemas.openxmlformats.org/markup-compatibility/2006">
      <mc:Choice Requires="x14">
        <oleObject progId="PBrush" shapeId="276486" r:id="rId4">
          <objectPr defaultSize="0" autoPict="0" r:id="rId5">
            <anchor moveWithCells="1" sizeWithCells="1">
              <from>
                <xdr:col>1</xdr:col>
                <xdr:colOff>95250</xdr:colOff>
                <xdr:row>3</xdr:row>
                <xdr:rowOff>85725</xdr:rowOff>
              </from>
              <to>
                <xdr:col>2</xdr:col>
                <xdr:colOff>447675</xdr:colOff>
                <xdr:row>7</xdr:row>
                <xdr:rowOff>9525</xdr:rowOff>
              </to>
            </anchor>
          </objectPr>
        </oleObject>
      </mc:Choice>
      <mc:Fallback>
        <oleObject progId="PBrush" shapeId="276486" r:id="rId4"/>
      </mc:Fallback>
    </mc:AlternateContent>
  </oleObjects>
  <mc:AlternateContent xmlns:mc="http://schemas.openxmlformats.org/markup-compatibility/2006">
    <mc:Choice Requires="x14">
      <controls>
        <mc:AlternateContent xmlns:mc="http://schemas.openxmlformats.org/markup-compatibility/2006">
          <mc:Choice Requires="x14">
            <control shapeId="276481" r:id="rId6" name="Check Box 1">
              <controlPr defaultSize="0" autoFill="0" autoLine="0" autoPict="0">
                <anchor moveWithCells="1">
                  <from>
                    <xdr:col>3</xdr:col>
                    <xdr:colOff>381000</xdr:colOff>
                    <xdr:row>35</xdr:row>
                    <xdr:rowOff>0</xdr:rowOff>
                  </from>
                  <to>
                    <xdr:col>4</xdr:col>
                    <xdr:colOff>419100</xdr:colOff>
                    <xdr:row>36</xdr:row>
                    <xdr:rowOff>28575</xdr:rowOff>
                  </to>
                </anchor>
              </controlPr>
            </control>
          </mc:Choice>
        </mc:AlternateContent>
        <mc:AlternateContent xmlns:mc="http://schemas.openxmlformats.org/markup-compatibility/2006">
          <mc:Choice Requires="x14">
            <control shapeId="276482" r:id="rId7" name="Check Box 2">
              <controlPr defaultSize="0" autoFill="0" autoLine="0" autoPict="0">
                <anchor moveWithCells="1">
                  <from>
                    <xdr:col>6</xdr:col>
                    <xdr:colOff>180975</xdr:colOff>
                    <xdr:row>35</xdr:row>
                    <xdr:rowOff>0</xdr:rowOff>
                  </from>
                  <to>
                    <xdr:col>6</xdr:col>
                    <xdr:colOff>1009650</xdr:colOff>
                    <xdr:row>36</xdr:row>
                    <xdr:rowOff>9525</xdr:rowOff>
                  </to>
                </anchor>
              </controlPr>
            </control>
          </mc:Choice>
        </mc:AlternateContent>
        <mc:AlternateContent xmlns:mc="http://schemas.openxmlformats.org/markup-compatibility/2006">
          <mc:Choice Requires="x14">
            <control shapeId="276483"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276484" r:id="rId9" name="Check Box 4">
              <controlPr defaultSize="0" autoFill="0" autoLine="0" autoPict="0">
                <anchor moveWithCells="1">
                  <from>
                    <xdr:col>10</xdr:col>
                    <xdr:colOff>381000</xdr:colOff>
                    <xdr:row>35</xdr:row>
                    <xdr:rowOff>0</xdr:rowOff>
                  </from>
                  <to>
                    <xdr:col>11</xdr:col>
                    <xdr:colOff>600075</xdr:colOff>
                    <xdr:row>36</xdr:row>
                    <xdr:rowOff>28575</xdr:rowOff>
                  </to>
                </anchor>
              </controlPr>
            </control>
          </mc:Choice>
        </mc:AlternateContent>
        <mc:AlternateContent xmlns:mc="http://schemas.openxmlformats.org/markup-compatibility/2006">
          <mc:Choice Requires="x14">
            <control shapeId="276485" r:id="rId10" name="Check Box 5">
              <controlPr defaultSize="0" autoFill="0" autoLine="0" autoPict="0">
                <anchor moveWithCells="1">
                  <from>
                    <xdr:col>11</xdr:col>
                    <xdr:colOff>552450</xdr:colOff>
                    <xdr:row>35</xdr:row>
                    <xdr:rowOff>0</xdr:rowOff>
                  </from>
                  <to>
                    <xdr:col>12</xdr:col>
                    <xdr:colOff>628650</xdr:colOff>
                    <xdr:row>36</xdr:row>
                    <xdr:rowOff>28575</xdr:rowOff>
                  </to>
                </anchor>
              </controlPr>
            </control>
          </mc:Choice>
        </mc:AlternateContent>
        <mc:AlternateContent xmlns:mc="http://schemas.openxmlformats.org/markup-compatibility/2006">
          <mc:Choice Requires="x14">
            <control shapeId="276487" r:id="rId11" name="Check Box 7">
              <controlPr defaultSize="0" autoFill="0" autoLine="0" autoPict="0">
                <anchor moveWithCells="1">
                  <from>
                    <xdr:col>2</xdr:col>
                    <xdr:colOff>476250</xdr:colOff>
                    <xdr:row>34</xdr:row>
                    <xdr:rowOff>47625</xdr:rowOff>
                  </from>
                  <to>
                    <xdr:col>3</xdr:col>
                    <xdr:colOff>180975</xdr:colOff>
                    <xdr:row>34</xdr:row>
                    <xdr:rowOff>247650</xdr:rowOff>
                  </to>
                </anchor>
              </controlPr>
            </control>
          </mc:Choice>
        </mc:AlternateContent>
        <mc:AlternateContent xmlns:mc="http://schemas.openxmlformats.org/markup-compatibility/2006">
          <mc:Choice Requires="x14">
            <control shapeId="276488" r:id="rId12" name="Check Box 8">
              <controlPr defaultSize="0" autoFill="0" autoLine="0" autoPict="0">
                <anchor moveWithCells="1">
                  <from>
                    <xdr:col>4</xdr:col>
                    <xdr:colOff>400050</xdr:colOff>
                    <xdr:row>34</xdr:row>
                    <xdr:rowOff>57150</xdr:rowOff>
                  </from>
                  <to>
                    <xdr:col>4</xdr:col>
                    <xdr:colOff>657225</xdr:colOff>
                    <xdr:row>34</xdr:row>
                    <xdr:rowOff>247650</xdr:rowOff>
                  </to>
                </anchor>
              </controlPr>
            </control>
          </mc:Choice>
        </mc:AlternateContent>
        <mc:AlternateContent xmlns:mc="http://schemas.openxmlformats.org/markup-compatibility/2006">
          <mc:Choice Requires="x14">
            <control shapeId="276489" r:id="rId13" name="Check Box 9">
              <controlPr defaultSize="0" autoFill="0" autoLine="0" autoPict="0">
                <anchor moveWithCells="1">
                  <from>
                    <xdr:col>7</xdr:col>
                    <xdr:colOff>1104900</xdr:colOff>
                    <xdr:row>34</xdr:row>
                    <xdr:rowOff>57150</xdr:rowOff>
                  </from>
                  <to>
                    <xdr:col>8</xdr:col>
                    <xdr:colOff>85725</xdr:colOff>
                    <xdr:row>34</xdr:row>
                    <xdr:rowOff>219075</xdr:rowOff>
                  </to>
                </anchor>
              </controlPr>
            </control>
          </mc:Choice>
        </mc:AlternateContent>
        <mc:AlternateContent xmlns:mc="http://schemas.openxmlformats.org/markup-compatibility/2006">
          <mc:Choice Requires="x14">
            <control shapeId="276490" r:id="rId14" name="Check Box 10">
              <controlPr defaultSize="0" autoFill="0" autoLine="0" autoPict="0">
                <anchor moveWithCells="1">
                  <from>
                    <xdr:col>6</xdr:col>
                    <xdr:colOff>457200</xdr:colOff>
                    <xdr:row>34</xdr:row>
                    <xdr:rowOff>66675</xdr:rowOff>
                  </from>
                  <to>
                    <xdr:col>6</xdr:col>
                    <xdr:colOff>657225</xdr:colOff>
                    <xdr:row>34</xdr:row>
                    <xdr:rowOff>276225</xdr:rowOff>
                  </to>
                </anchor>
              </controlPr>
            </control>
          </mc:Choice>
        </mc:AlternateContent>
        <mc:AlternateContent xmlns:mc="http://schemas.openxmlformats.org/markup-compatibility/2006">
          <mc:Choice Requires="x14">
            <control shapeId="276491" r:id="rId15" name="Check Box 11">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sheetPr>
    <tabColor theme="9" tint="-0.499984740745262"/>
    <pageSetUpPr fitToPage="1"/>
  </sheetPr>
  <dimension ref="B1:P39"/>
  <sheetViews>
    <sheetView rightToLeft="1" view="pageBreakPreview" topLeftCell="B1" zoomScale="85" zoomScaleNormal="85" zoomScaleSheetLayoutView="85" workbookViewId="0">
      <selection activeCell="F14" sqref="F14:I16"/>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376</v>
      </c>
      <c r="G11" s="332"/>
      <c r="H11" s="332"/>
      <c r="I11" s="333"/>
      <c r="J11" s="331" t="s">
        <v>381</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6" ht="15" customHeight="1" x14ac:dyDescent="0.25">
      <c r="B17" s="385" t="s">
        <v>54</v>
      </c>
      <c r="C17" s="386"/>
      <c r="D17" s="386"/>
      <c r="E17" s="386"/>
      <c r="F17" s="386"/>
      <c r="G17" s="386"/>
      <c r="H17" s="386"/>
      <c r="I17" s="386"/>
      <c r="J17" s="386"/>
      <c r="K17" s="386"/>
      <c r="L17" s="386"/>
      <c r="M17" s="387"/>
    </row>
    <row r="18" spans="2:16" ht="15" customHeight="1" x14ac:dyDescent="0.25">
      <c r="B18" s="388"/>
      <c r="C18" s="389"/>
      <c r="D18" s="389"/>
      <c r="E18" s="389"/>
      <c r="F18" s="389"/>
      <c r="G18" s="389"/>
      <c r="H18" s="389"/>
      <c r="I18" s="389"/>
      <c r="J18" s="389"/>
      <c r="K18" s="389"/>
      <c r="L18" s="389"/>
      <c r="M18" s="390"/>
    </row>
    <row r="19" spans="2:16" ht="41.25" customHeight="1" thickBot="1" x14ac:dyDescent="0.3">
      <c r="B19" s="388"/>
      <c r="C19" s="389"/>
      <c r="D19" s="389"/>
      <c r="E19" s="389"/>
      <c r="F19" s="389"/>
      <c r="G19" s="389"/>
      <c r="H19" s="389"/>
      <c r="I19" s="389"/>
      <c r="J19" s="389"/>
      <c r="K19" s="389"/>
      <c r="L19" s="389"/>
      <c r="M19" s="390"/>
    </row>
    <row r="20" spans="2:16" ht="15" customHeight="1" x14ac:dyDescent="0.25">
      <c r="B20" s="391" t="s">
        <v>378</v>
      </c>
      <c r="C20" s="392"/>
      <c r="D20" s="392"/>
      <c r="E20" s="392"/>
      <c r="F20" s="392"/>
      <c r="G20" s="392"/>
      <c r="H20" s="392"/>
      <c r="I20" s="392"/>
      <c r="J20" s="392"/>
      <c r="K20" s="392"/>
      <c r="L20" s="392"/>
      <c r="M20" s="393"/>
    </row>
    <row r="21" spans="2:16" ht="15" customHeight="1" x14ac:dyDescent="0.25">
      <c r="B21" s="394"/>
      <c r="C21" s="395"/>
      <c r="D21" s="395"/>
      <c r="E21" s="395"/>
      <c r="F21" s="395"/>
      <c r="G21" s="395"/>
      <c r="H21" s="395"/>
      <c r="I21" s="395"/>
      <c r="J21" s="395"/>
      <c r="K21" s="395"/>
      <c r="L21" s="395"/>
      <c r="M21" s="396"/>
    </row>
    <row r="22" spans="2:16" ht="15" customHeight="1" x14ac:dyDescent="0.25">
      <c r="B22" s="394"/>
      <c r="C22" s="395"/>
      <c r="D22" s="395"/>
      <c r="E22" s="395"/>
      <c r="F22" s="395"/>
      <c r="G22" s="395"/>
      <c r="H22" s="395"/>
      <c r="I22" s="395"/>
      <c r="J22" s="395"/>
      <c r="K22" s="395"/>
      <c r="L22" s="395"/>
      <c r="M22" s="396"/>
    </row>
    <row r="23" spans="2:16" ht="15.75" customHeight="1" x14ac:dyDescent="0.25">
      <c r="B23" s="394"/>
      <c r="C23" s="395"/>
      <c r="D23" s="395"/>
      <c r="E23" s="395"/>
      <c r="F23" s="395"/>
      <c r="G23" s="395"/>
      <c r="H23" s="395"/>
      <c r="I23" s="395"/>
      <c r="J23" s="395"/>
      <c r="K23" s="395"/>
      <c r="L23" s="395"/>
      <c r="M23" s="396"/>
    </row>
    <row r="24" spans="2:16" ht="51.75" customHeight="1" thickBot="1" x14ac:dyDescent="0.3">
      <c r="B24" s="394"/>
      <c r="C24" s="395"/>
      <c r="D24" s="395"/>
      <c r="E24" s="395"/>
      <c r="F24" s="395"/>
      <c r="G24" s="395"/>
      <c r="H24" s="395"/>
      <c r="I24" s="395"/>
      <c r="J24" s="395"/>
      <c r="K24" s="395"/>
      <c r="L24" s="395"/>
      <c r="M24" s="396"/>
    </row>
    <row r="25" spans="2:16" ht="31.5" customHeight="1" thickBot="1" x14ac:dyDescent="0.3">
      <c r="B25" s="299"/>
      <c r="C25" s="300"/>
      <c r="D25" s="300"/>
      <c r="E25" s="300"/>
      <c r="F25" s="300"/>
      <c r="G25" s="300"/>
      <c r="H25" s="300"/>
      <c r="I25" s="300"/>
      <c r="J25" s="300"/>
      <c r="K25" s="300"/>
      <c r="L25" s="300"/>
      <c r="M25" s="301"/>
    </row>
    <row r="26" spans="2:16" ht="15.75" customHeight="1" x14ac:dyDescent="0.25">
      <c r="B26" s="397" t="s">
        <v>9</v>
      </c>
      <c r="C26" s="399" t="s">
        <v>10</v>
      </c>
      <c r="D26" s="400"/>
      <c r="E26" s="399" t="s">
        <v>11</v>
      </c>
      <c r="F26" s="400"/>
      <c r="G26" s="400"/>
      <c r="H26" s="403"/>
      <c r="I26" s="399" t="s">
        <v>12</v>
      </c>
      <c r="J26" s="403"/>
      <c r="K26" s="399" t="s">
        <v>13</v>
      </c>
      <c r="L26" s="400"/>
      <c r="M26" s="403"/>
    </row>
    <row r="27" spans="2:16" ht="15.75" customHeight="1" thickBot="1" x14ac:dyDescent="0.3">
      <c r="B27" s="398"/>
      <c r="C27" s="401"/>
      <c r="D27" s="402"/>
      <c r="E27" s="401"/>
      <c r="F27" s="402"/>
      <c r="G27" s="402"/>
      <c r="H27" s="404"/>
      <c r="I27" s="401"/>
      <c r="J27" s="404"/>
      <c r="K27" s="401"/>
      <c r="L27" s="402"/>
      <c r="M27" s="404"/>
    </row>
    <row r="28" spans="2:16" ht="49.5" customHeight="1" x14ac:dyDescent="0.25">
      <c r="B28" s="405">
        <v>24</v>
      </c>
      <c r="C28" s="312" t="s">
        <v>14</v>
      </c>
      <c r="D28" s="313"/>
      <c r="E28" s="331" t="s">
        <v>15</v>
      </c>
      <c r="F28" s="332"/>
      <c r="G28" s="332"/>
      <c r="H28" s="333"/>
      <c r="I28" s="318" t="s">
        <v>370</v>
      </c>
      <c r="J28" s="319"/>
      <c r="K28" s="322" t="s">
        <v>16</v>
      </c>
      <c r="L28" s="323"/>
      <c r="M28" s="324"/>
      <c r="P28" t="s">
        <v>339</v>
      </c>
    </row>
    <row r="29" spans="2:16" ht="57" customHeight="1" thickBot="1" x14ac:dyDescent="0.3">
      <c r="B29" s="406"/>
      <c r="C29" s="314"/>
      <c r="D29" s="315"/>
      <c r="E29" s="337"/>
      <c r="F29" s="338"/>
      <c r="G29" s="338"/>
      <c r="H29" s="339"/>
      <c r="I29" s="320"/>
      <c r="J29" s="321"/>
      <c r="K29" s="328"/>
      <c r="L29" s="329"/>
      <c r="M29" s="330"/>
    </row>
    <row r="30" spans="2:16" ht="37.5" customHeight="1" thickBot="1" x14ac:dyDescent="0.3">
      <c r="B30" s="382"/>
      <c r="C30" s="383"/>
      <c r="D30" s="383"/>
      <c r="E30" s="383"/>
      <c r="F30" s="383"/>
      <c r="G30" s="383"/>
      <c r="H30" s="383"/>
      <c r="I30" s="383"/>
      <c r="J30" s="383"/>
      <c r="K30" s="383"/>
      <c r="L30" s="383"/>
      <c r="M30" s="384"/>
    </row>
    <row r="31" spans="2:16" ht="18.75" customHeight="1" x14ac:dyDescent="0.25">
      <c r="B31" s="375" t="s">
        <v>17</v>
      </c>
      <c r="C31" s="376"/>
      <c r="D31" s="376"/>
      <c r="E31" s="377"/>
      <c r="F31" s="375" t="s">
        <v>18</v>
      </c>
      <c r="G31" s="376"/>
      <c r="H31" s="376"/>
      <c r="I31" s="377"/>
      <c r="J31" s="375" t="s">
        <v>19</v>
      </c>
      <c r="K31" s="376"/>
      <c r="L31" s="376"/>
      <c r="M31" s="377"/>
    </row>
    <row r="32" spans="2:16"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B35:M35"/>
    <mergeCell ref="D39:E39"/>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64" orientation="portrait" r:id="rId1"/>
  <colBreaks count="1" manualBreakCount="1">
    <brk id="13" max="1048575" man="1"/>
  </colBreaks>
  <drawing r:id="rId2"/>
  <legacyDrawing r:id="rId3"/>
  <oleObjects>
    <mc:AlternateContent xmlns:mc="http://schemas.openxmlformats.org/markup-compatibility/2006">
      <mc:Choice Requires="x14">
        <oleObject progId="PBrush" shapeId="275461"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275461" r:id="rId4"/>
      </mc:Fallback>
    </mc:AlternateContent>
  </oleObjects>
  <mc:AlternateContent xmlns:mc="http://schemas.openxmlformats.org/markup-compatibility/2006">
    <mc:Choice Requires="x14">
      <controls>
        <mc:AlternateContent xmlns:mc="http://schemas.openxmlformats.org/markup-compatibility/2006">
          <mc:Choice Requires="x14">
            <control shapeId="275457" r:id="rId6" name="Check Box 1">
              <controlPr defaultSize="0" autoFill="0" autoLine="0" autoPict="0">
                <anchor moveWithCells="1">
                  <from>
                    <xdr:col>2</xdr:col>
                    <xdr:colOff>476250</xdr:colOff>
                    <xdr:row>34</xdr:row>
                    <xdr:rowOff>47625</xdr:rowOff>
                  </from>
                  <to>
                    <xdr:col>3</xdr:col>
                    <xdr:colOff>152400</xdr:colOff>
                    <xdr:row>34</xdr:row>
                    <xdr:rowOff>247650</xdr:rowOff>
                  </to>
                </anchor>
              </controlPr>
            </control>
          </mc:Choice>
        </mc:AlternateContent>
        <mc:AlternateContent xmlns:mc="http://schemas.openxmlformats.org/markup-compatibility/2006">
          <mc:Choice Requires="x14">
            <control shapeId="275458"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275459" r:id="rId8" name="Check Box 3">
              <controlPr defaultSize="0" autoFill="0" autoLine="0" autoPict="0">
                <anchor moveWithCells="1">
                  <from>
                    <xdr:col>7</xdr:col>
                    <xdr:colOff>1104900</xdr:colOff>
                    <xdr:row>34</xdr:row>
                    <xdr:rowOff>57150</xdr:rowOff>
                  </from>
                  <to>
                    <xdr:col>8</xdr:col>
                    <xdr:colOff>76200</xdr:colOff>
                    <xdr:row>34</xdr:row>
                    <xdr:rowOff>228600</xdr:rowOff>
                  </to>
                </anchor>
              </controlPr>
            </control>
          </mc:Choice>
        </mc:AlternateContent>
        <mc:AlternateContent xmlns:mc="http://schemas.openxmlformats.org/markup-compatibility/2006">
          <mc:Choice Requires="x14">
            <control shapeId="275460" r:id="rId9" name="Check Box 4">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275462" r:id="rId10" name="Check Box 6">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sheetPr>
    <tabColor theme="9" tint="-0.249977111117893"/>
  </sheetPr>
  <dimension ref="B1:AU42"/>
  <sheetViews>
    <sheetView rightToLeft="1" view="pageBreakPreview" zoomScale="10" zoomScaleNormal="100" zoomScaleSheetLayoutView="10" workbookViewId="0">
      <selection activeCell="B4" sqref="B4:N4"/>
    </sheetView>
  </sheetViews>
  <sheetFormatPr defaultRowHeight="23.25" x14ac:dyDescent="0.35"/>
  <cols>
    <col min="2" max="2" width="25.7109375" customWidth="1"/>
    <col min="3" max="3" width="32" customWidth="1"/>
    <col min="4" max="4" width="20.42578125" customWidth="1"/>
    <col min="5" max="5" width="32"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375</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59.5" customHeight="1" thickBot="1" x14ac:dyDescent="0.3">
      <c r="B4" s="522" t="s">
        <v>54</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82" customHeight="1" thickBot="1" x14ac:dyDescent="1.1499999999999999">
      <c r="B6" s="113" t="s">
        <v>9</v>
      </c>
      <c r="C6" s="434" t="s">
        <v>11</v>
      </c>
      <c r="D6" s="435"/>
      <c r="E6" s="435"/>
      <c r="F6" s="435"/>
      <c r="G6" s="436"/>
      <c r="H6" s="113" t="s">
        <v>122</v>
      </c>
      <c r="I6" s="113" t="s">
        <v>23</v>
      </c>
      <c r="J6" s="113" t="s">
        <v>24</v>
      </c>
      <c r="K6" s="113" t="s">
        <v>121</v>
      </c>
      <c r="L6" s="113" t="s">
        <v>183</v>
      </c>
      <c r="M6" s="113" t="s">
        <v>181</v>
      </c>
      <c r="N6" s="113" t="s">
        <v>124</v>
      </c>
    </row>
    <row r="7" spans="2:47" s="96" customFormat="1" ht="350.1" customHeight="1" thickBot="1" x14ac:dyDescent="1.3">
      <c r="B7" s="105">
        <v>1</v>
      </c>
      <c r="C7" s="488" t="s">
        <v>348</v>
      </c>
      <c r="D7" s="489"/>
      <c r="E7" s="489"/>
      <c r="F7" s="490"/>
      <c r="G7" s="109" t="s">
        <v>76</v>
      </c>
      <c r="H7" s="102">
        <v>1.22</v>
      </c>
      <c r="I7" s="101">
        <v>1</v>
      </c>
      <c r="J7" s="100">
        <v>6732</v>
      </c>
      <c r="K7" s="100">
        <v>6732</v>
      </c>
      <c r="L7" s="114">
        <v>0</v>
      </c>
      <c r="M7" s="115">
        <f>H7*K7/1000</f>
        <v>8.2130399999999995</v>
      </c>
      <c r="N7" s="97">
        <f>ROUND(M7*I7-I7*L7,1)</f>
        <v>8.1999999999999993</v>
      </c>
    </row>
    <row r="8" spans="2:47" s="96" customFormat="1" ht="350.1" customHeight="1" thickBot="1" x14ac:dyDescent="1.3">
      <c r="B8" s="104">
        <v>2</v>
      </c>
      <c r="C8" s="488" t="s">
        <v>258</v>
      </c>
      <c r="D8" s="489"/>
      <c r="E8" s="489"/>
      <c r="F8" s="490"/>
      <c r="G8" s="109" t="s">
        <v>76</v>
      </c>
      <c r="H8" s="102">
        <v>1.22</v>
      </c>
      <c r="I8" s="101">
        <v>1</v>
      </c>
      <c r="J8" s="100">
        <v>7579</v>
      </c>
      <c r="K8" s="100">
        <v>7579</v>
      </c>
      <c r="L8" s="114">
        <v>0</v>
      </c>
      <c r="M8" s="115">
        <f t="shared" ref="M8:M33" si="0">H8*K8/1000</f>
        <v>9.2463799999999985</v>
      </c>
      <c r="N8" s="97">
        <f t="shared" ref="N8:N34" si="1">ROUND(M8*I8-I8*L8,1)</f>
        <v>9.1999999999999993</v>
      </c>
    </row>
    <row r="9" spans="2:47" s="96" customFormat="1" ht="350.1" customHeight="1" thickBot="1" x14ac:dyDescent="1.3">
      <c r="B9" s="105">
        <v>3</v>
      </c>
      <c r="C9" s="488" t="s">
        <v>257</v>
      </c>
      <c r="D9" s="489"/>
      <c r="E9" s="489"/>
      <c r="F9" s="490"/>
      <c r="G9" s="109" t="s">
        <v>76</v>
      </c>
      <c r="H9" s="102">
        <v>1.22</v>
      </c>
      <c r="I9" s="101">
        <v>1</v>
      </c>
      <c r="J9" s="100">
        <v>7579</v>
      </c>
      <c r="K9" s="100">
        <v>7579</v>
      </c>
      <c r="L9" s="114">
        <v>0</v>
      </c>
      <c r="M9" s="115">
        <f t="shared" si="0"/>
        <v>9.2463799999999985</v>
      </c>
      <c r="N9" s="97">
        <f t="shared" si="1"/>
        <v>9.1999999999999993</v>
      </c>
    </row>
    <row r="10" spans="2:47" s="96" customFormat="1" ht="350.1" customHeight="1" thickBot="1" x14ac:dyDescent="1.3">
      <c r="B10" s="105">
        <v>4</v>
      </c>
      <c r="C10" s="488" t="s">
        <v>349</v>
      </c>
      <c r="D10" s="489"/>
      <c r="E10" s="489"/>
      <c r="F10" s="490"/>
      <c r="G10" s="109" t="s">
        <v>76</v>
      </c>
      <c r="H10" s="102">
        <v>1.22</v>
      </c>
      <c r="I10" s="106">
        <v>1</v>
      </c>
      <c r="J10" s="100">
        <v>5486</v>
      </c>
      <c r="K10" s="100">
        <v>5486</v>
      </c>
      <c r="L10" s="114">
        <v>0</v>
      </c>
      <c r="M10" s="115">
        <f t="shared" si="0"/>
        <v>6.69292</v>
      </c>
      <c r="N10" s="97">
        <f t="shared" si="1"/>
        <v>6.7</v>
      </c>
    </row>
    <row r="11" spans="2:47" s="96" customFormat="1" ht="350.1" customHeight="1" thickBot="1" x14ac:dyDescent="1.3">
      <c r="B11" s="104">
        <v>5</v>
      </c>
      <c r="C11" s="488" t="s">
        <v>350</v>
      </c>
      <c r="D11" s="489"/>
      <c r="E11" s="489"/>
      <c r="F11" s="490"/>
      <c r="G11" s="109" t="s">
        <v>76</v>
      </c>
      <c r="H11" s="102">
        <v>1.22</v>
      </c>
      <c r="I11" s="101">
        <v>1</v>
      </c>
      <c r="J11" s="100">
        <v>5486</v>
      </c>
      <c r="K11" s="100">
        <v>5486</v>
      </c>
      <c r="L11" s="114">
        <v>0</v>
      </c>
      <c r="M11" s="115">
        <f t="shared" si="0"/>
        <v>6.69292</v>
      </c>
      <c r="N11" s="97">
        <f t="shared" si="1"/>
        <v>6.7</v>
      </c>
    </row>
    <row r="12" spans="2:47" s="96" customFormat="1" ht="350.1" customHeight="1" thickBot="1" x14ac:dyDescent="1.3">
      <c r="B12" s="105">
        <v>6</v>
      </c>
      <c r="C12" s="488" t="s">
        <v>260</v>
      </c>
      <c r="D12" s="489"/>
      <c r="E12" s="489"/>
      <c r="F12" s="490"/>
      <c r="G12" s="109" t="s">
        <v>76</v>
      </c>
      <c r="H12" s="102">
        <v>1.22</v>
      </c>
      <c r="I12" s="101">
        <v>1</v>
      </c>
      <c r="J12" s="100">
        <v>7829</v>
      </c>
      <c r="K12" s="100">
        <v>7829</v>
      </c>
      <c r="L12" s="114">
        <v>0</v>
      </c>
      <c r="M12" s="115">
        <f t="shared" si="0"/>
        <v>9.55138</v>
      </c>
      <c r="N12" s="97">
        <f t="shared" si="1"/>
        <v>9.6</v>
      </c>
    </row>
    <row r="13" spans="2:47" s="96" customFormat="1" ht="350.1" customHeight="1" thickBot="1" x14ac:dyDescent="1.3">
      <c r="B13" s="105">
        <v>7</v>
      </c>
      <c r="C13" s="488" t="s">
        <v>259</v>
      </c>
      <c r="D13" s="489"/>
      <c r="E13" s="489"/>
      <c r="F13" s="490"/>
      <c r="G13" s="109" t="s">
        <v>76</v>
      </c>
      <c r="H13" s="102">
        <v>1.22</v>
      </c>
      <c r="I13" s="101">
        <v>1</v>
      </c>
      <c r="J13" s="100">
        <v>7829</v>
      </c>
      <c r="K13" s="100">
        <v>7829</v>
      </c>
      <c r="L13" s="114">
        <v>0</v>
      </c>
      <c r="M13" s="115">
        <f t="shared" si="0"/>
        <v>9.55138</v>
      </c>
      <c r="N13" s="97">
        <f t="shared" si="1"/>
        <v>9.6</v>
      </c>
    </row>
    <row r="14" spans="2:47" s="96" customFormat="1" ht="350.1" customHeight="1" thickBot="1" x14ac:dyDescent="1.3">
      <c r="B14" s="104">
        <v>8</v>
      </c>
      <c r="C14" s="488" t="s">
        <v>351</v>
      </c>
      <c r="D14" s="489"/>
      <c r="E14" s="489"/>
      <c r="F14" s="490"/>
      <c r="G14" s="109" t="s">
        <v>76</v>
      </c>
      <c r="H14" s="102">
        <v>1.22</v>
      </c>
      <c r="I14" s="101">
        <v>1</v>
      </c>
      <c r="J14" s="100">
        <v>7619</v>
      </c>
      <c r="K14" s="100">
        <v>7619</v>
      </c>
      <c r="L14" s="114">
        <v>0</v>
      </c>
      <c r="M14" s="115">
        <f t="shared" si="0"/>
        <v>9.2951800000000002</v>
      </c>
      <c r="N14" s="97">
        <f t="shared" si="1"/>
        <v>9.3000000000000007</v>
      </c>
    </row>
    <row r="15" spans="2:47" s="96" customFormat="1" ht="350.1" customHeight="1" thickBot="1" x14ac:dyDescent="1.3">
      <c r="B15" s="105">
        <v>9</v>
      </c>
      <c r="C15" s="488" t="s">
        <v>239</v>
      </c>
      <c r="D15" s="489"/>
      <c r="E15" s="489"/>
      <c r="F15" s="490"/>
      <c r="G15" s="109" t="s">
        <v>76</v>
      </c>
      <c r="H15" s="102">
        <v>1.22</v>
      </c>
      <c r="I15" s="101">
        <v>2</v>
      </c>
      <c r="J15" s="100">
        <v>3791</v>
      </c>
      <c r="K15" s="100">
        <f>3791-29</f>
        <v>3762</v>
      </c>
      <c r="L15" s="114">
        <v>0</v>
      </c>
      <c r="M15" s="115">
        <f t="shared" si="0"/>
        <v>4.5896400000000002</v>
      </c>
      <c r="N15" s="97">
        <f t="shared" si="1"/>
        <v>9.1999999999999993</v>
      </c>
    </row>
    <row r="16" spans="2:47" s="96" customFormat="1" ht="350.1" customHeight="1" thickBot="1" x14ac:dyDescent="1.3">
      <c r="B16" s="105">
        <v>10</v>
      </c>
      <c r="C16" s="488" t="s">
        <v>247</v>
      </c>
      <c r="D16" s="489"/>
      <c r="E16" s="489"/>
      <c r="F16" s="490"/>
      <c r="G16" s="109" t="s">
        <v>27</v>
      </c>
      <c r="H16" s="102">
        <v>1.8280000000000001</v>
      </c>
      <c r="I16" s="101">
        <v>1</v>
      </c>
      <c r="J16" s="100">
        <v>3719</v>
      </c>
      <c r="K16" s="100">
        <v>3569</v>
      </c>
      <c r="L16" s="114">
        <v>0</v>
      </c>
      <c r="M16" s="115">
        <f t="shared" si="0"/>
        <v>6.5241320000000007</v>
      </c>
      <c r="N16" s="97">
        <f t="shared" si="1"/>
        <v>6.5</v>
      </c>
    </row>
    <row r="17" spans="2:14" s="96" customFormat="1" ht="350.1" customHeight="1" thickBot="1" x14ac:dyDescent="1.3">
      <c r="B17" s="104">
        <v>11</v>
      </c>
      <c r="C17" s="488" t="s">
        <v>352</v>
      </c>
      <c r="D17" s="489"/>
      <c r="E17" s="489"/>
      <c r="F17" s="490"/>
      <c r="G17" s="109" t="s">
        <v>27</v>
      </c>
      <c r="H17" s="102">
        <v>1.8280000000000001</v>
      </c>
      <c r="I17" s="101">
        <v>2</v>
      </c>
      <c r="J17" s="100">
        <v>3851</v>
      </c>
      <c r="K17" s="100">
        <v>3634</v>
      </c>
      <c r="L17" s="114">
        <v>0</v>
      </c>
      <c r="M17" s="115">
        <f t="shared" si="0"/>
        <v>6.6429520000000002</v>
      </c>
      <c r="N17" s="97">
        <f t="shared" si="1"/>
        <v>13.3</v>
      </c>
    </row>
    <row r="18" spans="2:14" s="96" customFormat="1" ht="350.1" customHeight="1" thickBot="1" x14ac:dyDescent="1.3">
      <c r="B18" s="105">
        <v>12</v>
      </c>
      <c r="C18" s="488" t="s">
        <v>353</v>
      </c>
      <c r="D18" s="489"/>
      <c r="E18" s="489"/>
      <c r="F18" s="490"/>
      <c r="G18" s="109" t="s">
        <v>27</v>
      </c>
      <c r="H18" s="102">
        <v>1.8280000000000001</v>
      </c>
      <c r="I18" s="101">
        <v>2</v>
      </c>
      <c r="J18" s="100">
        <v>3894</v>
      </c>
      <c r="K18" s="100">
        <v>3561</v>
      </c>
      <c r="L18" s="114">
        <v>0</v>
      </c>
      <c r="M18" s="115">
        <f t="shared" si="0"/>
        <v>6.5095079999999994</v>
      </c>
      <c r="N18" s="97">
        <f t="shared" si="1"/>
        <v>13</v>
      </c>
    </row>
    <row r="19" spans="2:14" s="96" customFormat="1" ht="350.1" customHeight="1" thickBot="1" x14ac:dyDescent="1.3">
      <c r="B19" s="105">
        <v>13</v>
      </c>
      <c r="C19" s="488" t="s">
        <v>354</v>
      </c>
      <c r="D19" s="489"/>
      <c r="E19" s="489"/>
      <c r="F19" s="490"/>
      <c r="G19" s="109" t="s">
        <v>76</v>
      </c>
      <c r="H19" s="102">
        <v>1.22</v>
      </c>
      <c r="I19" s="101">
        <v>8</v>
      </c>
      <c r="J19" s="100">
        <v>3791</v>
      </c>
      <c r="K19" s="100">
        <v>3762</v>
      </c>
      <c r="L19" s="114">
        <v>0</v>
      </c>
      <c r="M19" s="115">
        <f t="shared" si="0"/>
        <v>4.5896400000000002</v>
      </c>
      <c r="N19" s="97">
        <f t="shared" si="1"/>
        <v>36.700000000000003</v>
      </c>
    </row>
    <row r="20" spans="2:14" s="96" customFormat="1" ht="350.1" customHeight="1" thickBot="1" x14ac:dyDescent="1.3">
      <c r="B20" s="104">
        <v>14</v>
      </c>
      <c r="C20" s="488" t="s">
        <v>355</v>
      </c>
      <c r="D20" s="489"/>
      <c r="E20" s="489"/>
      <c r="F20" s="490"/>
      <c r="G20" s="109" t="s">
        <v>27</v>
      </c>
      <c r="H20" s="102">
        <v>1.8280000000000001</v>
      </c>
      <c r="I20" s="101">
        <v>2</v>
      </c>
      <c r="J20" s="100">
        <v>3719</v>
      </c>
      <c r="K20" s="100">
        <v>3569</v>
      </c>
      <c r="L20" s="114">
        <v>0</v>
      </c>
      <c r="M20" s="115">
        <f t="shared" si="0"/>
        <v>6.5241320000000007</v>
      </c>
      <c r="N20" s="97">
        <f t="shared" si="1"/>
        <v>13</v>
      </c>
    </row>
    <row r="21" spans="2:14" s="96" customFormat="1" ht="350.1" customHeight="1" thickBot="1" x14ac:dyDescent="1.3">
      <c r="B21" s="105">
        <v>15</v>
      </c>
      <c r="C21" s="488" t="s">
        <v>356</v>
      </c>
      <c r="D21" s="489"/>
      <c r="E21" s="489"/>
      <c r="F21" s="490"/>
      <c r="G21" s="109" t="s">
        <v>27</v>
      </c>
      <c r="H21" s="102">
        <v>1.8280000000000001</v>
      </c>
      <c r="I21" s="101">
        <v>5</v>
      </c>
      <c r="J21" s="100">
        <v>2743</v>
      </c>
      <c r="K21" s="100">
        <v>2743</v>
      </c>
      <c r="L21" s="114">
        <v>0</v>
      </c>
      <c r="M21" s="115">
        <f t="shared" si="0"/>
        <v>5.0142040000000003</v>
      </c>
      <c r="N21" s="97">
        <f t="shared" si="1"/>
        <v>25.1</v>
      </c>
    </row>
    <row r="22" spans="2:14" s="96" customFormat="1" ht="350.1" customHeight="1" thickBot="1" x14ac:dyDescent="1.3">
      <c r="B22" s="105">
        <v>16</v>
      </c>
      <c r="C22" s="488" t="s">
        <v>357</v>
      </c>
      <c r="D22" s="489"/>
      <c r="E22" s="489"/>
      <c r="F22" s="490"/>
      <c r="G22" s="109" t="s">
        <v>27</v>
      </c>
      <c r="H22" s="102">
        <v>1.8280000000000001</v>
      </c>
      <c r="I22" s="101">
        <v>7</v>
      </c>
      <c r="J22" s="100">
        <v>3894</v>
      </c>
      <c r="K22" s="100">
        <v>3561</v>
      </c>
      <c r="L22" s="114">
        <v>0</v>
      </c>
      <c r="M22" s="115">
        <f t="shared" si="0"/>
        <v>6.5095079999999994</v>
      </c>
      <c r="N22" s="97">
        <f t="shared" si="1"/>
        <v>45.6</v>
      </c>
    </row>
    <row r="23" spans="2:14" s="96" customFormat="1" ht="350.1" customHeight="1" thickBot="1" x14ac:dyDescent="1.3">
      <c r="B23" s="105">
        <v>17</v>
      </c>
      <c r="C23" s="488" t="s">
        <v>358</v>
      </c>
      <c r="D23" s="489"/>
      <c r="E23" s="489"/>
      <c r="F23" s="490"/>
      <c r="G23" s="109" t="s">
        <v>27</v>
      </c>
      <c r="H23" s="102">
        <v>1.8280000000000001</v>
      </c>
      <c r="I23" s="101">
        <v>3</v>
      </c>
      <c r="J23" s="100">
        <v>3827</v>
      </c>
      <c r="K23" s="100">
        <f>J23-118</f>
        <v>3709</v>
      </c>
      <c r="L23" s="114">
        <v>0</v>
      </c>
      <c r="M23" s="115">
        <f t="shared" si="0"/>
        <v>6.7800520000000004</v>
      </c>
      <c r="N23" s="97">
        <f t="shared" si="1"/>
        <v>20.3</v>
      </c>
    </row>
    <row r="24" spans="2:14" s="96" customFormat="1" ht="350.1" customHeight="1" thickBot="1" x14ac:dyDescent="1.3">
      <c r="B24" s="105">
        <v>18</v>
      </c>
      <c r="C24" s="488" t="s">
        <v>238</v>
      </c>
      <c r="D24" s="489"/>
      <c r="E24" s="489"/>
      <c r="F24" s="490"/>
      <c r="G24" s="109" t="s">
        <v>27</v>
      </c>
      <c r="H24" s="102">
        <v>1.8280000000000001</v>
      </c>
      <c r="I24" s="101">
        <v>1</v>
      </c>
      <c r="J24" s="100">
        <v>3894</v>
      </c>
      <c r="K24" s="100">
        <v>3561</v>
      </c>
      <c r="L24" s="114">
        <v>0</v>
      </c>
      <c r="M24" s="115">
        <f t="shared" si="0"/>
        <v>6.5095079999999994</v>
      </c>
      <c r="N24" s="97">
        <f t="shared" si="1"/>
        <v>6.5</v>
      </c>
    </row>
    <row r="25" spans="2:14" s="96" customFormat="1" ht="350.1" customHeight="1" thickBot="1" x14ac:dyDescent="1.3">
      <c r="B25" s="105">
        <v>19</v>
      </c>
      <c r="C25" s="488" t="s">
        <v>359</v>
      </c>
      <c r="D25" s="489"/>
      <c r="E25" s="489"/>
      <c r="F25" s="490"/>
      <c r="G25" s="109" t="s">
        <v>27</v>
      </c>
      <c r="H25" s="102">
        <v>1.8280000000000001</v>
      </c>
      <c r="I25" s="101">
        <v>2</v>
      </c>
      <c r="J25" s="100">
        <v>3827</v>
      </c>
      <c r="K25" s="100">
        <v>3709</v>
      </c>
      <c r="L25" s="114">
        <v>0</v>
      </c>
      <c r="M25" s="115">
        <f t="shared" si="0"/>
        <v>6.7800520000000004</v>
      </c>
      <c r="N25" s="97">
        <f t="shared" si="1"/>
        <v>13.6</v>
      </c>
    </row>
    <row r="26" spans="2:14" s="96" customFormat="1" ht="350.1" customHeight="1" thickBot="1" x14ac:dyDescent="1.3">
      <c r="B26" s="104">
        <v>20</v>
      </c>
      <c r="C26" s="488" t="s">
        <v>360</v>
      </c>
      <c r="D26" s="489"/>
      <c r="E26" s="489"/>
      <c r="F26" s="490"/>
      <c r="G26" s="109" t="s">
        <v>27</v>
      </c>
      <c r="H26" s="102">
        <v>1.8280000000000001</v>
      </c>
      <c r="I26" s="101">
        <v>6</v>
      </c>
      <c r="J26" s="100">
        <v>3780</v>
      </c>
      <c r="K26" s="100">
        <v>3657</v>
      </c>
      <c r="L26" s="114">
        <v>0</v>
      </c>
      <c r="M26" s="115">
        <f t="shared" si="0"/>
        <v>6.6849959999999999</v>
      </c>
      <c r="N26" s="97">
        <f t="shared" si="1"/>
        <v>40.1</v>
      </c>
    </row>
    <row r="27" spans="2:14" s="96" customFormat="1" ht="350.1" customHeight="1" thickBot="1" x14ac:dyDescent="1.3">
      <c r="B27" s="105">
        <v>21</v>
      </c>
      <c r="C27" s="488" t="s">
        <v>361</v>
      </c>
      <c r="D27" s="489"/>
      <c r="E27" s="489"/>
      <c r="F27" s="490"/>
      <c r="G27" s="109" t="s">
        <v>27</v>
      </c>
      <c r="H27" s="102">
        <v>1.8280000000000001</v>
      </c>
      <c r="I27" s="101">
        <v>1</v>
      </c>
      <c r="J27" s="100">
        <v>3635</v>
      </c>
      <c r="K27" s="100">
        <f>J27-90</f>
        <v>3545</v>
      </c>
      <c r="L27" s="114">
        <v>0</v>
      </c>
      <c r="M27" s="115">
        <f t="shared" si="0"/>
        <v>6.4802600000000004</v>
      </c>
      <c r="N27" s="97">
        <f t="shared" si="1"/>
        <v>6.5</v>
      </c>
    </row>
    <row r="28" spans="2:14" s="96" customFormat="1" ht="350.1" customHeight="1" thickBot="1" x14ac:dyDescent="1.3">
      <c r="B28" s="105">
        <v>22</v>
      </c>
      <c r="C28" s="488" t="s">
        <v>288</v>
      </c>
      <c r="D28" s="489"/>
      <c r="E28" s="489"/>
      <c r="F28" s="490"/>
      <c r="G28" s="109" t="s">
        <v>76</v>
      </c>
      <c r="H28" s="102">
        <v>1.22</v>
      </c>
      <c r="I28" s="101">
        <v>1</v>
      </c>
      <c r="J28" s="100">
        <v>5471</v>
      </c>
      <c r="K28" s="100">
        <v>5471</v>
      </c>
      <c r="L28" s="114">
        <v>0</v>
      </c>
      <c r="M28" s="115">
        <f t="shared" si="0"/>
        <v>6.67462</v>
      </c>
      <c r="N28" s="97">
        <f t="shared" si="1"/>
        <v>6.7</v>
      </c>
    </row>
    <row r="29" spans="2:14" s="96" customFormat="1" ht="350.1" customHeight="1" thickBot="1" x14ac:dyDescent="1.3">
      <c r="B29" s="104">
        <v>23</v>
      </c>
      <c r="C29" s="488" t="s">
        <v>362</v>
      </c>
      <c r="D29" s="489"/>
      <c r="E29" s="489"/>
      <c r="F29" s="490"/>
      <c r="G29" s="109" t="s">
        <v>76</v>
      </c>
      <c r="H29" s="102">
        <v>1.22</v>
      </c>
      <c r="I29" s="101">
        <v>2</v>
      </c>
      <c r="J29" s="100">
        <v>3758</v>
      </c>
      <c r="K29" s="100">
        <f>J29-29</f>
        <v>3729</v>
      </c>
      <c r="L29" s="114">
        <v>0</v>
      </c>
      <c r="M29" s="115">
        <f t="shared" si="0"/>
        <v>4.5493800000000002</v>
      </c>
      <c r="N29" s="97">
        <f t="shared" si="1"/>
        <v>9.1</v>
      </c>
    </row>
    <row r="30" spans="2:14" s="96" customFormat="1" ht="350.1" customHeight="1" thickBot="1" x14ac:dyDescent="1.3">
      <c r="B30" s="105">
        <v>24</v>
      </c>
      <c r="C30" s="488" t="s">
        <v>363</v>
      </c>
      <c r="D30" s="489"/>
      <c r="E30" s="489"/>
      <c r="F30" s="490"/>
      <c r="G30" s="109" t="s">
        <v>27</v>
      </c>
      <c r="H30" s="102">
        <v>1.8280000000000001</v>
      </c>
      <c r="I30" s="101">
        <v>1</v>
      </c>
      <c r="J30" s="100">
        <v>3711</v>
      </c>
      <c r="K30" s="100">
        <f>J30-54</f>
        <v>3657</v>
      </c>
      <c r="L30" s="114">
        <v>0</v>
      </c>
      <c r="M30" s="115">
        <f t="shared" si="0"/>
        <v>6.6849959999999999</v>
      </c>
      <c r="N30" s="97">
        <f t="shared" si="1"/>
        <v>6.7</v>
      </c>
    </row>
    <row r="31" spans="2:14" s="96" customFormat="1" ht="350.1" customHeight="1" thickBot="1" x14ac:dyDescent="1.3">
      <c r="B31" s="105">
        <v>25</v>
      </c>
      <c r="C31" s="488" t="s">
        <v>364</v>
      </c>
      <c r="D31" s="489"/>
      <c r="E31" s="489"/>
      <c r="F31" s="490"/>
      <c r="G31" s="109" t="s">
        <v>76</v>
      </c>
      <c r="H31" s="102">
        <v>1.8280000000000001</v>
      </c>
      <c r="I31" s="101">
        <v>2</v>
      </c>
      <c r="J31" s="100">
        <v>3827</v>
      </c>
      <c r="K31" s="100">
        <v>3709</v>
      </c>
      <c r="L31" s="114">
        <v>0</v>
      </c>
      <c r="M31" s="115">
        <f t="shared" si="0"/>
        <v>6.7800520000000004</v>
      </c>
      <c r="N31" s="97">
        <f t="shared" si="1"/>
        <v>13.6</v>
      </c>
    </row>
    <row r="32" spans="2:14" s="96" customFormat="1" ht="350.1" customHeight="1" thickBot="1" x14ac:dyDescent="1.3">
      <c r="B32" s="104">
        <v>26</v>
      </c>
      <c r="C32" s="488" t="s">
        <v>365</v>
      </c>
      <c r="D32" s="489"/>
      <c r="E32" s="489"/>
      <c r="F32" s="490"/>
      <c r="G32" s="109" t="s">
        <v>76</v>
      </c>
      <c r="H32" s="102">
        <v>1.22</v>
      </c>
      <c r="I32" s="101">
        <v>1</v>
      </c>
      <c r="J32" s="100">
        <v>7619</v>
      </c>
      <c r="K32" s="100">
        <v>7619</v>
      </c>
      <c r="L32" s="114">
        <v>0</v>
      </c>
      <c r="M32" s="115">
        <f t="shared" si="0"/>
        <v>9.2951800000000002</v>
      </c>
      <c r="N32" s="97">
        <f t="shared" si="1"/>
        <v>9.3000000000000007</v>
      </c>
    </row>
    <row r="33" spans="2:18" s="96" customFormat="1" ht="350.1" customHeight="1" thickBot="1" x14ac:dyDescent="1.3">
      <c r="B33" s="105">
        <v>27</v>
      </c>
      <c r="C33" s="488" t="s">
        <v>287</v>
      </c>
      <c r="D33" s="489"/>
      <c r="E33" s="489"/>
      <c r="F33" s="490"/>
      <c r="G33" s="109" t="s">
        <v>76</v>
      </c>
      <c r="H33" s="102">
        <v>1.22</v>
      </c>
      <c r="I33" s="101">
        <v>1</v>
      </c>
      <c r="J33" s="100">
        <v>3758</v>
      </c>
      <c r="K33" s="100">
        <v>3729</v>
      </c>
      <c r="L33" s="114">
        <v>0</v>
      </c>
      <c r="M33" s="115">
        <f t="shared" si="0"/>
        <v>4.5493800000000002</v>
      </c>
      <c r="N33" s="97">
        <f t="shared" si="1"/>
        <v>4.5</v>
      </c>
    </row>
    <row r="34" spans="2:18" s="36" customFormat="1" ht="333.75" customHeight="1" thickBot="1" x14ac:dyDescent="1.1000000000000001">
      <c r="B34" s="105">
        <v>28</v>
      </c>
      <c r="C34" s="492" t="s">
        <v>161</v>
      </c>
      <c r="D34" s="493"/>
      <c r="E34" s="493"/>
      <c r="F34" s="494"/>
      <c r="G34" s="47" t="s">
        <v>366</v>
      </c>
      <c r="H34" s="112">
        <v>45.869</v>
      </c>
      <c r="I34" s="101">
        <v>1</v>
      </c>
      <c r="J34" s="111" t="s">
        <v>160</v>
      </c>
      <c r="K34" s="111" t="s">
        <v>160</v>
      </c>
      <c r="L34" s="116">
        <v>0.86899999999999999</v>
      </c>
      <c r="M34" s="49">
        <v>45.869</v>
      </c>
      <c r="N34" s="97">
        <f t="shared" si="1"/>
        <v>45</v>
      </c>
    </row>
    <row r="35" spans="2:18" s="50" customFormat="1" ht="309.75" customHeight="1" thickBot="1" x14ac:dyDescent="1.1000000000000001">
      <c r="B35" s="458" t="s">
        <v>30</v>
      </c>
      <c r="C35" s="459"/>
      <c r="D35" s="459"/>
      <c r="E35" s="459"/>
      <c r="F35" s="459"/>
      <c r="G35" s="459"/>
      <c r="H35" s="459"/>
      <c r="I35" s="459"/>
      <c r="J35" s="459"/>
      <c r="K35" s="459"/>
      <c r="L35" s="459"/>
      <c r="M35" s="460"/>
      <c r="N35" s="95">
        <f>SUM(N7:N34)</f>
        <v>412.80000000000007</v>
      </c>
    </row>
    <row r="36" spans="2:18" s="50" customFormat="1" ht="313.5" customHeight="1" thickBot="1" x14ac:dyDescent="1.1000000000000001">
      <c r="B36" s="513" t="s">
        <v>53</v>
      </c>
      <c r="C36" s="513"/>
      <c r="D36" s="513"/>
      <c r="E36" s="513"/>
      <c r="F36" s="513"/>
      <c r="G36" s="513"/>
      <c r="H36" s="513"/>
      <c r="I36" s="513"/>
      <c r="J36" s="513"/>
      <c r="K36" s="513"/>
      <c r="L36" s="513"/>
      <c r="M36" s="513"/>
      <c r="N36" s="88">
        <f>N35*2</f>
        <v>825.60000000000014</v>
      </c>
    </row>
    <row r="37" spans="2:18" s="51" customFormat="1" ht="58.5" customHeight="1" x14ac:dyDescent="1.1000000000000001">
      <c r="B37" s="577"/>
      <c r="C37" s="578"/>
      <c r="D37" s="578"/>
      <c r="E37" s="578"/>
      <c r="F37" s="578"/>
      <c r="G37" s="578"/>
      <c r="H37" s="578"/>
      <c r="I37" s="578"/>
      <c r="J37" s="578"/>
      <c r="K37" s="578"/>
      <c r="L37" s="578"/>
      <c r="M37" s="578"/>
      <c r="N37" s="579"/>
    </row>
    <row r="38" spans="2:18" s="51" customFormat="1" ht="43.5" customHeight="1" thickBot="1" x14ac:dyDescent="1.1499999999999999">
      <c r="B38" s="580"/>
      <c r="C38" s="581"/>
      <c r="D38" s="581"/>
      <c r="E38" s="581"/>
      <c r="F38" s="581"/>
      <c r="G38" s="581"/>
      <c r="H38" s="581"/>
      <c r="I38" s="581"/>
      <c r="J38" s="581"/>
      <c r="K38" s="581"/>
      <c r="L38" s="581"/>
      <c r="M38" s="581"/>
      <c r="N38" s="582"/>
    </row>
    <row r="39" spans="2:18" s="110" customFormat="1" ht="272.25" customHeight="1" x14ac:dyDescent="0.25">
      <c r="B39" s="422" t="s">
        <v>367</v>
      </c>
      <c r="C39" s="422"/>
      <c r="D39" s="422"/>
      <c r="E39" s="422"/>
      <c r="F39" s="422"/>
      <c r="G39" s="422"/>
      <c r="H39" s="422"/>
      <c r="I39" s="422" t="s">
        <v>368</v>
      </c>
      <c r="J39" s="422"/>
      <c r="K39" s="422"/>
      <c r="L39" s="422"/>
      <c r="M39" s="422"/>
      <c r="N39" s="422"/>
    </row>
    <row r="40" spans="2:18" s="51" customFormat="1" ht="409.5" customHeight="1" thickBot="1" x14ac:dyDescent="1.1499999999999999">
      <c r="B40" s="423"/>
      <c r="C40" s="423"/>
      <c r="D40" s="423"/>
      <c r="E40" s="423"/>
      <c r="F40" s="423"/>
      <c r="G40" s="423"/>
      <c r="H40" s="423"/>
      <c r="I40" s="423"/>
      <c r="J40" s="423"/>
      <c r="K40" s="423"/>
      <c r="L40" s="423"/>
      <c r="M40" s="423"/>
      <c r="N40" s="423"/>
    </row>
    <row r="41" spans="2:18" s="58" customFormat="1" ht="174.95" customHeight="1" thickBot="1" x14ac:dyDescent="1.1499999999999999">
      <c r="B41" s="53" t="s">
        <v>45</v>
      </c>
      <c r="C41" s="54"/>
      <c r="D41" s="54"/>
      <c r="E41" s="54"/>
      <c r="F41" s="54"/>
      <c r="G41" s="54"/>
      <c r="H41" s="54"/>
      <c r="I41" s="54"/>
      <c r="J41" s="54"/>
      <c r="K41" s="54"/>
      <c r="L41" s="54"/>
      <c r="M41" s="54"/>
      <c r="N41" s="55"/>
      <c r="O41" s="56"/>
      <c r="P41" s="68"/>
      <c r="Q41" s="35"/>
      <c r="R41" s="35"/>
    </row>
    <row r="42" spans="2:18" s="51" customFormat="1" ht="174.95" customHeight="1" x14ac:dyDescent="1.1000000000000001"/>
  </sheetData>
  <mergeCells count="39">
    <mergeCell ref="B37:N38"/>
    <mergeCell ref="B39:H40"/>
    <mergeCell ref="I39:N40"/>
    <mergeCell ref="C31:F31"/>
    <mergeCell ref="C32:F32"/>
    <mergeCell ref="C33:F33"/>
    <mergeCell ref="C34:F34"/>
    <mergeCell ref="B35:M35"/>
    <mergeCell ref="B36:M36"/>
    <mergeCell ref="C30:F30"/>
    <mergeCell ref="C19:F19"/>
    <mergeCell ref="C20:F20"/>
    <mergeCell ref="C21:F21"/>
    <mergeCell ref="C22:F22"/>
    <mergeCell ref="C23:F23"/>
    <mergeCell ref="C24:F24"/>
    <mergeCell ref="C25:F25"/>
    <mergeCell ref="C26:F26"/>
    <mergeCell ref="C27:F27"/>
    <mergeCell ref="C28:F28"/>
    <mergeCell ref="C29:F29"/>
    <mergeCell ref="C18:F18"/>
    <mergeCell ref="C7:F7"/>
    <mergeCell ref="C8:F8"/>
    <mergeCell ref="C9:F9"/>
    <mergeCell ref="C10:F10"/>
    <mergeCell ref="C11:F11"/>
    <mergeCell ref="C12:F12"/>
    <mergeCell ref="C13:F13"/>
    <mergeCell ref="C14:F14"/>
    <mergeCell ref="C15:F15"/>
    <mergeCell ref="C16:F16"/>
    <mergeCell ref="C17:F17"/>
    <mergeCell ref="C6:G6"/>
    <mergeCell ref="B2:F3"/>
    <mergeCell ref="G2:K3"/>
    <mergeCell ref="L2:N3"/>
    <mergeCell ref="B4:N4"/>
    <mergeCell ref="B5:N5"/>
  </mergeCells>
  <printOptions horizontalCentered="1"/>
  <pageMargins left="0.25" right="0.25" top="1" bottom="1" header="0.5" footer="0.255"/>
  <pageSetup paperSize="9" scale="10" fitToHeight="0" orientation="portrait" r:id="rId1"/>
  <drawing r:id="rId2"/>
</worksheet>
</file>

<file path=xl/worksheets/sheet1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sheetPr>
    <tabColor theme="9" tint="-0.499984740745262"/>
    <pageSetUpPr fitToPage="1"/>
  </sheetPr>
  <dimension ref="B1:O35"/>
  <sheetViews>
    <sheetView rightToLeft="1" view="pageBreakPreview" zoomScale="80" zoomScaleNormal="85" zoomScaleSheetLayoutView="80" workbookViewId="0">
      <selection activeCell="F14" sqref="F14:I16"/>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374</v>
      </c>
      <c r="G11" s="332"/>
      <c r="H11" s="332"/>
      <c r="I11" s="333"/>
      <c r="J11" s="331" t="s">
        <v>381</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55</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383</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15.75" customHeight="1" thickBot="1" x14ac:dyDescent="0.3">
      <c r="B27" s="398"/>
      <c r="C27" s="401"/>
      <c r="D27" s="402"/>
      <c r="E27" s="401"/>
      <c r="F27" s="402"/>
      <c r="G27" s="402"/>
      <c r="H27" s="404"/>
      <c r="I27" s="401"/>
      <c r="J27" s="404"/>
      <c r="K27" s="401"/>
      <c r="L27" s="402"/>
      <c r="M27" s="404"/>
    </row>
    <row r="28" spans="2:15" ht="36" customHeight="1" x14ac:dyDescent="0.25">
      <c r="B28" s="405">
        <v>21</v>
      </c>
      <c r="C28" s="312">
        <v>641903122</v>
      </c>
      <c r="D28" s="313"/>
      <c r="E28" s="322" t="s">
        <v>56</v>
      </c>
      <c r="F28" s="323"/>
      <c r="G28" s="323"/>
      <c r="H28" s="324"/>
      <c r="I28" s="318" t="s">
        <v>382</v>
      </c>
      <c r="J28" s="319"/>
      <c r="K28" s="322" t="s">
        <v>16</v>
      </c>
      <c r="L28" s="323"/>
      <c r="M28" s="324"/>
    </row>
    <row r="29" spans="2:15" ht="57" customHeight="1" thickBot="1" x14ac:dyDescent="0.3">
      <c r="B29" s="406"/>
      <c r="C29" s="314"/>
      <c r="D29" s="315"/>
      <c r="E29" s="328"/>
      <c r="F29" s="329"/>
      <c r="G29" s="329"/>
      <c r="H29" s="330"/>
      <c r="I29" s="320"/>
      <c r="J29" s="321"/>
      <c r="K29" s="328"/>
      <c r="L29" s="329"/>
      <c r="M29" s="330"/>
      <c r="O29" s="108">
        <v>327.62000000000006</v>
      </c>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5.5" customHeight="1" thickBot="1" x14ac:dyDescent="0.3">
      <c r="B35" s="370" t="s">
        <v>47</v>
      </c>
      <c r="C35" s="371"/>
      <c r="D35" s="371"/>
      <c r="E35" s="371"/>
      <c r="F35" s="371"/>
      <c r="G35" s="371"/>
      <c r="H35" s="371"/>
      <c r="I35" s="371"/>
      <c r="J35" s="371"/>
      <c r="K35" s="371"/>
      <c r="L35" s="371"/>
      <c r="M35" s="372"/>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273409"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273409" r:id="rId4"/>
      </mc:Fallback>
    </mc:AlternateContent>
  </oleObjects>
  <mc:AlternateContent xmlns:mc="http://schemas.openxmlformats.org/markup-compatibility/2006">
    <mc:Choice Requires="x14">
      <controls>
        <mc:AlternateContent xmlns:mc="http://schemas.openxmlformats.org/markup-compatibility/2006">
          <mc:Choice Requires="x14">
            <control shapeId="273410"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273411"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273412"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273413"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273414"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sheetPr>
    <tabColor theme="9" tint="-0.249977111117893"/>
  </sheetPr>
  <dimension ref="B1:AU42"/>
  <sheetViews>
    <sheetView rightToLeft="1" view="pageBreakPreview" zoomScale="10" zoomScaleNormal="100" zoomScaleSheetLayoutView="10" workbookViewId="0">
      <selection activeCell="B4" sqref="B4:N4"/>
    </sheetView>
  </sheetViews>
  <sheetFormatPr defaultRowHeight="23.25" x14ac:dyDescent="0.35"/>
  <cols>
    <col min="2" max="2" width="25.7109375" customWidth="1"/>
    <col min="3" max="3" width="32" customWidth="1"/>
    <col min="4" max="4" width="20.42578125" customWidth="1"/>
    <col min="5" max="5" width="32"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373</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59.5" customHeight="1" thickBot="1" x14ac:dyDescent="0.3">
      <c r="B4" s="522" t="s">
        <v>55</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82" customHeight="1" thickBot="1" x14ac:dyDescent="1.1499999999999999">
      <c r="B6" s="113" t="s">
        <v>9</v>
      </c>
      <c r="C6" s="434" t="s">
        <v>11</v>
      </c>
      <c r="D6" s="435"/>
      <c r="E6" s="435"/>
      <c r="F6" s="435"/>
      <c r="G6" s="436"/>
      <c r="H6" s="113" t="s">
        <v>122</v>
      </c>
      <c r="I6" s="113" t="s">
        <v>23</v>
      </c>
      <c r="J6" s="113" t="s">
        <v>24</v>
      </c>
      <c r="K6" s="113" t="s">
        <v>121</v>
      </c>
      <c r="L6" s="113" t="s">
        <v>183</v>
      </c>
      <c r="M6" s="113" t="s">
        <v>181</v>
      </c>
      <c r="N6" s="113" t="s">
        <v>124</v>
      </c>
    </row>
    <row r="7" spans="2:47" s="96" customFormat="1" ht="350.1" customHeight="1" thickBot="1" x14ac:dyDescent="1.3">
      <c r="B7" s="105">
        <v>1</v>
      </c>
      <c r="C7" s="488" t="s">
        <v>348</v>
      </c>
      <c r="D7" s="489"/>
      <c r="E7" s="489"/>
      <c r="F7" s="490"/>
      <c r="G7" s="109" t="s">
        <v>76</v>
      </c>
      <c r="H7" s="102">
        <v>1.22</v>
      </c>
      <c r="I7" s="101">
        <v>1</v>
      </c>
      <c r="J7" s="100">
        <v>6732</v>
      </c>
      <c r="K7" s="100">
        <v>6732</v>
      </c>
      <c r="L7" s="114">
        <v>0</v>
      </c>
      <c r="M7" s="115">
        <f>H7*K7/1000</f>
        <v>8.2130399999999995</v>
      </c>
      <c r="N7" s="97">
        <f>ROUND(M7*I7-I7*L7,1)</f>
        <v>8.1999999999999993</v>
      </c>
    </row>
    <row r="8" spans="2:47" s="96" customFormat="1" ht="350.1" customHeight="1" thickBot="1" x14ac:dyDescent="1.3">
      <c r="B8" s="104">
        <v>2</v>
      </c>
      <c r="C8" s="488" t="s">
        <v>258</v>
      </c>
      <c r="D8" s="489"/>
      <c r="E8" s="489"/>
      <c r="F8" s="490"/>
      <c r="G8" s="109" t="s">
        <v>76</v>
      </c>
      <c r="H8" s="102">
        <v>1.22</v>
      </c>
      <c r="I8" s="101">
        <v>1</v>
      </c>
      <c r="J8" s="100">
        <v>7579</v>
      </c>
      <c r="K8" s="100">
        <v>7579</v>
      </c>
      <c r="L8" s="114">
        <v>0</v>
      </c>
      <c r="M8" s="115">
        <f t="shared" ref="M8:M33" si="0">H8*K8/1000</f>
        <v>9.2463799999999985</v>
      </c>
      <c r="N8" s="97">
        <f t="shared" ref="N8:N34" si="1">ROUND(M8*I8-I8*L8,1)</f>
        <v>9.1999999999999993</v>
      </c>
    </row>
    <row r="9" spans="2:47" s="96" customFormat="1" ht="350.1" customHeight="1" thickBot="1" x14ac:dyDescent="1.3">
      <c r="B9" s="105">
        <v>3</v>
      </c>
      <c r="C9" s="488" t="s">
        <v>257</v>
      </c>
      <c r="D9" s="489"/>
      <c r="E9" s="489"/>
      <c r="F9" s="490"/>
      <c r="G9" s="109" t="s">
        <v>76</v>
      </c>
      <c r="H9" s="102">
        <v>1.22</v>
      </c>
      <c r="I9" s="101">
        <v>1</v>
      </c>
      <c r="J9" s="100">
        <v>7579</v>
      </c>
      <c r="K9" s="100">
        <v>7579</v>
      </c>
      <c r="L9" s="114">
        <v>0</v>
      </c>
      <c r="M9" s="115">
        <f t="shared" si="0"/>
        <v>9.2463799999999985</v>
      </c>
      <c r="N9" s="97">
        <f t="shared" si="1"/>
        <v>9.1999999999999993</v>
      </c>
    </row>
    <row r="10" spans="2:47" s="96" customFormat="1" ht="350.1" customHeight="1" thickBot="1" x14ac:dyDescent="1.3">
      <c r="B10" s="105">
        <v>4</v>
      </c>
      <c r="C10" s="488" t="s">
        <v>349</v>
      </c>
      <c r="D10" s="489"/>
      <c r="E10" s="489"/>
      <c r="F10" s="490"/>
      <c r="G10" s="109" t="s">
        <v>76</v>
      </c>
      <c r="H10" s="102">
        <v>1.22</v>
      </c>
      <c r="I10" s="106">
        <v>1</v>
      </c>
      <c r="J10" s="100">
        <v>5486</v>
      </c>
      <c r="K10" s="100">
        <v>5486</v>
      </c>
      <c r="L10" s="114">
        <v>0</v>
      </c>
      <c r="M10" s="115">
        <f t="shared" si="0"/>
        <v>6.69292</v>
      </c>
      <c r="N10" s="97">
        <f t="shared" si="1"/>
        <v>6.7</v>
      </c>
    </row>
    <row r="11" spans="2:47" s="96" customFormat="1" ht="350.1" customHeight="1" thickBot="1" x14ac:dyDescent="1.3">
      <c r="B11" s="104">
        <v>5</v>
      </c>
      <c r="C11" s="488" t="s">
        <v>350</v>
      </c>
      <c r="D11" s="489"/>
      <c r="E11" s="489"/>
      <c r="F11" s="490"/>
      <c r="G11" s="109" t="s">
        <v>76</v>
      </c>
      <c r="H11" s="102">
        <v>1.22</v>
      </c>
      <c r="I11" s="101">
        <v>1</v>
      </c>
      <c r="J11" s="100">
        <v>5486</v>
      </c>
      <c r="K11" s="100">
        <v>5486</v>
      </c>
      <c r="L11" s="114">
        <v>0</v>
      </c>
      <c r="M11" s="115">
        <f t="shared" si="0"/>
        <v>6.69292</v>
      </c>
      <c r="N11" s="97">
        <f t="shared" si="1"/>
        <v>6.7</v>
      </c>
    </row>
    <row r="12" spans="2:47" s="96" customFormat="1" ht="350.1" customHeight="1" thickBot="1" x14ac:dyDescent="1.3">
      <c r="B12" s="105">
        <v>6</v>
      </c>
      <c r="C12" s="488" t="s">
        <v>260</v>
      </c>
      <c r="D12" s="489"/>
      <c r="E12" s="489"/>
      <c r="F12" s="490"/>
      <c r="G12" s="109" t="s">
        <v>76</v>
      </c>
      <c r="H12" s="102">
        <v>1.22</v>
      </c>
      <c r="I12" s="101">
        <v>1</v>
      </c>
      <c r="J12" s="100">
        <v>7829</v>
      </c>
      <c r="K12" s="100">
        <v>7829</v>
      </c>
      <c r="L12" s="114">
        <v>0</v>
      </c>
      <c r="M12" s="115">
        <f t="shared" si="0"/>
        <v>9.55138</v>
      </c>
      <c r="N12" s="97">
        <f t="shared" si="1"/>
        <v>9.6</v>
      </c>
    </row>
    <row r="13" spans="2:47" s="96" customFormat="1" ht="350.1" customHeight="1" thickBot="1" x14ac:dyDescent="1.3">
      <c r="B13" s="105">
        <v>7</v>
      </c>
      <c r="C13" s="488" t="s">
        <v>259</v>
      </c>
      <c r="D13" s="489"/>
      <c r="E13" s="489"/>
      <c r="F13" s="490"/>
      <c r="G13" s="109" t="s">
        <v>76</v>
      </c>
      <c r="H13" s="102">
        <v>1.22</v>
      </c>
      <c r="I13" s="101">
        <v>1</v>
      </c>
      <c r="J13" s="100">
        <v>7829</v>
      </c>
      <c r="K13" s="100">
        <v>7829</v>
      </c>
      <c r="L13" s="114">
        <v>0</v>
      </c>
      <c r="M13" s="115">
        <f t="shared" si="0"/>
        <v>9.55138</v>
      </c>
      <c r="N13" s="97">
        <f t="shared" si="1"/>
        <v>9.6</v>
      </c>
    </row>
    <row r="14" spans="2:47" s="96" customFormat="1" ht="350.1" customHeight="1" thickBot="1" x14ac:dyDescent="1.3">
      <c r="B14" s="104">
        <v>8</v>
      </c>
      <c r="C14" s="488" t="s">
        <v>351</v>
      </c>
      <c r="D14" s="489"/>
      <c r="E14" s="489"/>
      <c r="F14" s="490"/>
      <c r="G14" s="109" t="s">
        <v>76</v>
      </c>
      <c r="H14" s="102">
        <v>1.22</v>
      </c>
      <c r="I14" s="101">
        <v>1</v>
      </c>
      <c r="J14" s="100">
        <v>7619</v>
      </c>
      <c r="K14" s="100">
        <v>7619</v>
      </c>
      <c r="L14" s="114">
        <v>0</v>
      </c>
      <c r="M14" s="115">
        <f t="shared" si="0"/>
        <v>9.2951800000000002</v>
      </c>
      <c r="N14" s="97">
        <f t="shared" si="1"/>
        <v>9.3000000000000007</v>
      </c>
    </row>
    <row r="15" spans="2:47" s="96" customFormat="1" ht="350.1" customHeight="1" thickBot="1" x14ac:dyDescent="1.3">
      <c r="B15" s="105">
        <v>9</v>
      </c>
      <c r="C15" s="488" t="s">
        <v>239</v>
      </c>
      <c r="D15" s="489"/>
      <c r="E15" s="489"/>
      <c r="F15" s="490"/>
      <c r="G15" s="109" t="s">
        <v>76</v>
      </c>
      <c r="H15" s="102">
        <v>1.22</v>
      </c>
      <c r="I15" s="101">
        <v>2</v>
      </c>
      <c r="J15" s="100">
        <v>3791</v>
      </c>
      <c r="K15" s="100">
        <f>3791-29</f>
        <v>3762</v>
      </c>
      <c r="L15" s="114">
        <v>0</v>
      </c>
      <c r="M15" s="115">
        <f t="shared" si="0"/>
        <v>4.5896400000000002</v>
      </c>
      <c r="N15" s="97">
        <f t="shared" si="1"/>
        <v>9.1999999999999993</v>
      </c>
    </row>
    <row r="16" spans="2:47" s="96" customFormat="1" ht="350.1" customHeight="1" thickBot="1" x14ac:dyDescent="1.3">
      <c r="B16" s="105">
        <v>10</v>
      </c>
      <c r="C16" s="488" t="s">
        <v>247</v>
      </c>
      <c r="D16" s="489"/>
      <c r="E16" s="489"/>
      <c r="F16" s="490"/>
      <c r="G16" s="109" t="s">
        <v>27</v>
      </c>
      <c r="H16" s="102">
        <v>1.8280000000000001</v>
      </c>
      <c r="I16" s="101">
        <v>0</v>
      </c>
      <c r="J16" s="100">
        <v>3719</v>
      </c>
      <c r="K16" s="100">
        <v>3569</v>
      </c>
      <c r="L16" s="114">
        <v>0</v>
      </c>
      <c r="M16" s="115">
        <f t="shared" si="0"/>
        <v>6.5241320000000007</v>
      </c>
      <c r="N16" s="97">
        <f t="shared" si="1"/>
        <v>0</v>
      </c>
    </row>
    <row r="17" spans="2:14" s="96" customFormat="1" ht="350.1" customHeight="1" thickBot="1" x14ac:dyDescent="1.3">
      <c r="B17" s="104">
        <v>11</v>
      </c>
      <c r="C17" s="488" t="s">
        <v>352</v>
      </c>
      <c r="D17" s="489"/>
      <c r="E17" s="489"/>
      <c r="F17" s="490"/>
      <c r="G17" s="109" t="s">
        <v>27</v>
      </c>
      <c r="H17" s="102">
        <v>1.8280000000000001</v>
      </c>
      <c r="I17" s="101">
        <v>0</v>
      </c>
      <c r="J17" s="100">
        <v>3851</v>
      </c>
      <c r="K17" s="100">
        <v>3634</v>
      </c>
      <c r="L17" s="114">
        <v>0</v>
      </c>
      <c r="M17" s="115">
        <f t="shared" si="0"/>
        <v>6.6429520000000002</v>
      </c>
      <c r="N17" s="97">
        <f t="shared" si="1"/>
        <v>0</v>
      </c>
    </row>
    <row r="18" spans="2:14" s="96" customFormat="1" ht="350.1" customHeight="1" thickBot="1" x14ac:dyDescent="1.3">
      <c r="B18" s="105">
        <v>12</v>
      </c>
      <c r="C18" s="488" t="s">
        <v>353</v>
      </c>
      <c r="D18" s="489"/>
      <c r="E18" s="489"/>
      <c r="F18" s="490"/>
      <c r="G18" s="109" t="s">
        <v>27</v>
      </c>
      <c r="H18" s="102">
        <v>1.8280000000000001</v>
      </c>
      <c r="I18" s="101">
        <v>0</v>
      </c>
      <c r="J18" s="100">
        <v>3894</v>
      </c>
      <c r="K18" s="100">
        <v>3561</v>
      </c>
      <c r="L18" s="114">
        <v>0</v>
      </c>
      <c r="M18" s="115">
        <f t="shared" si="0"/>
        <v>6.5095079999999994</v>
      </c>
      <c r="N18" s="97">
        <f t="shared" si="1"/>
        <v>0</v>
      </c>
    </row>
    <row r="19" spans="2:14" s="96" customFormat="1" ht="350.1" customHeight="1" thickBot="1" x14ac:dyDescent="1.3">
      <c r="B19" s="105">
        <v>13</v>
      </c>
      <c r="C19" s="488" t="s">
        <v>354</v>
      </c>
      <c r="D19" s="489"/>
      <c r="E19" s="489"/>
      <c r="F19" s="490"/>
      <c r="G19" s="109" t="s">
        <v>76</v>
      </c>
      <c r="H19" s="102">
        <v>1.22</v>
      </c>
      <c r="I19" s="101">
        <v>8</v>
      </c>
      <c r="J19" s="100">
        <v>3791</v>
      </c>
      <c r="K19" s="100">
        <v>3762</v>
      </c>
      <c r="L19" s="114">
        <v>0</v>
      </c>
      <c r="M19" s="115">
        <f t="shared" si="0"/>
        <v>4.5896400000000002</v>
      </c>
      <c r="N19" s="97">
        <f t="shared" si="1"/>
        <v>36.700000000000003</v>
      </c>
    </row>
    <row r="20" spans="2:14" s="96" customFormat="1" ht="350.1" customHeight="1" thickBot="1" x14ac:dyDescent="1.3">
      <c r="B20" s="104">
        <v>14</v>
      </c>
      <c r="C20" s="488" t="s">
        <v>355</v>
      </c>
      <c r="D20" s="489"/>
      <c r="E20" s="489"/>
      <c r="F20" s="490"/>
      <c r="G20" s="109" t="s">
        <v>27</v>
      </c>
      <c r="H20" s="102">
        <v>1.8280000000000001</v>
      </c>
      <c r="I20" s="101">
        <v>0</v>
      </c>
      <c r="J20" s="100">
        <v>3719</v>
      </c>
      <c r="K20" s="100">
        <v>3569</v>
      </c>
      <c r="L20" s="114">
        <v>0</v>
      </c>
      <c r="M20" s="115">
        <f t="shared" si="0"/>
        <v>6.5241320000000007</v>
      </c>
      <c r="N20" s="97">
        <f t="shared" si="1"/>
        <v>0</v>
      </c>
    </row>
    <row r="21" spans="2:14" s="96" customFormat="1" ht="350.1" customHeight="1" thickBot="1" x14ac:dyDescent="1.3">
      <c r="B21" s="105">
        <v>15</v>
      </c>
      <c r="C21" s="488" t="s">
        <v>356</v>
      </c>
      <c r="D21" s="489"/>
      <c r="E21" s="489"/>
      <c r="F21" s="490"/>
      <c r="G21" s="109" t="s">
        <v>27</v>
      </c>
      <c r="H21" s="102">
        <v>1.8280000000000001</v>
      </c>
      <c r="I21" s="101">
        <v>0</v>
      </c>
      <c r="J21" s="100">
        <v>2743</v>
      </c>
      <c r="K21" s="100">
        <v>2743</v>
      </c>
      <c r="L21" s="114">
        <v>0</v>
      </c>
      <c r="M21" s="115">
        <f t="shared" si="0"/>
        <v>5.0142040000000003</v>
      </c>
      <c r="N21" s="97">
        <f t="shared" si="1"/>
        <v>0</v>
      </c>
    </row>
    <row r="22" spans="2:14" s="96" customFormat="1" ht="350.1" customHeight="1" thickBot="1" x14ac:dyDescent="1.3">
      <c r="B22" s="105">
        <v>16</v>
      </c>
      <c r="C22" s="488" t="s">
        <v>357</v>
      </c>
      <c r="D22" s="489"/>
      <c r="E22" s="489"/>
      <c r="F22" s="490"/>
      <c r="G22" s="109" t="s">
        <v>27</v>
      </c>
      <c r="H22" s="102">
        <v>1.8280000000000001</v>
      </c>
      <c r="I22" s="101">
        <v>0</v>
      </c>
      <c r="J22" s="100">
        <v>3894</v>
      </c>
      <c r="K22" s="100">
        <v>3561</v>
      </c>
      <c r="L22" s="114">
        <v>0</v>
      </c>
      <c r="M22" s="115">
        <f t="shared" si="0"/>
        <v>6.5095079999999994</v>
      </c>
      <c r="N22" s="97">
        <f t="shared" si="1"/>
        <v>0</v>
      </c>
    </row>
    <row r="23" spans="2:14" s="96" customFormat="1" ht="350.1" customHeight="1" thickBot="1" x14ac:dyDescent="1.3">
      <c r="B23" s="105">
        <v>17</v>
      </c>
      <c r="C23" s="488" t="s">
        <v>358</v>
      </c>
      <c r="D23" s="489"/>
      <c r="E23" s="489"/>
      <c r="F23" s="490"/>
      <c r="G23" s="109" t="s">
        <v>27</v>
      </c>
      <c r="H23" s="102">
        <v>1.8280000000000001</v>
      </c>
      <c r="I23" s="101">
        <v>0</v>
      </c>
      <c r="J23" s="100">
        <v>3827</v>
      </c>
      <c r="K23" s="100">
        <f>J23-118</f>
        <v>3709</v>
      </c>
      <c r="L23" s="114">
        <v>0</v>
      </c>
      <c r="M23" s="115">
        <f t="shared" si="0"/>
        <v>6.7800520000000004</v>
      </c>
      <c r="N23" s="97">
        <f t="shared" si="1"/>
        <v>0</v>
      </c>
    </row>
    <row r="24" spans="2:14" s="96" customFormat="1" ht="350.1" customHeight="1" thickBot="1" x14ac:dyDescent="1.3">
      <c r="B24" s="105">
        <v>18</v>
      </c>
      <c r="C24" s="488" t="s">
        <v>238</v>
      </c>
      <c r="D24" s="489"/>
      <c r="E24" s="489"/>
      <c r="F24" s="490"/>
      <c r="G24" s="109" t="s">
        <v>27</v>
      </c>
      <c r="H24" s="102">
        <v>1.8280000000000001</v>
      </c>
      <c r="I24" s="101">
        <v>0</v>
      </c>
      <c r="J24" s="100">
        <v>3894</v>
      </c>
      <c r="K24" s="100">
        <v>3561</v>
      </c>
      <c r="L24" s="114">
        <v>0</v>
      </c>
      <c r="M24" s="115">
        <f t="shared" si="0"/>
        <v>6.5095079999999994</v>
      </c>
      <c r="N24" s="97">
        <f t="shared" si="1"/>
        <v>0</v>
      </c>
    </row>
    <row r="25" spans="2:14" s="96" customFormat="1" ht="350.1" customHeight="1" thickBot="1" x14ac:dyDescent="1.3">
      <c r="B25" s="105">
        <v>19</v>
      </c>
      <c r="C25" s="488" t="s">
        <v>359</v>
      </c>
      <c r="D25" s="489"/>
      <c r="E25" s="489"/>
      <c r="F25" s="490"/>
      <c r="G25" s="109" t="s">
        <v>27</v>
      </c>
      <c r="H25" s="102">
        <v>1.8280000000000001</v>
      </c>
      <c r="I25" s="101">
        <v>0</v>
      </c>
      <c r="J25" s="100">
        <v>3827</v>
      </c>
      <c r="K25" s="100">
        <v>3709</v>
      </c>
      <c r="L25" s="114">
        <v>0</v>
      </c>
      <c r="M25" s="115">
        <f t="shared" si="0"/>
        <v>6.7800520000000004</v>
      </c>
      <c r="N25" s="97">
        <f t="shared" si="1"/>
        <v>0</v>
      </c>
    </row>
    <row r="26" spans="2:14" s="96" customFormat="1" ht="350.1" customHeight="1" thickBot="1" x14ac:dyDescent="1.3">
      <c r="B26" s="104">
        <v>20</v>
      </c>
      <c r="C26" s="488" t="s">
        <v>360</v>
      </c>
      <c r="D26" s="489"/>
      <c r="E26" s="489"/>
      <c r="F26" s="490"/>
      <c r="G26" s="109" t="s">
        <v>27</v>
      </c>
      <c r="H26" s="102">
        <v>1.8280000000000001</v>
      </c>
      <c r="I26" s="101">
        <v>0</v>
      </c>
      <c r="J26" s="100">
        <v>3780</v>
      </c>
      <c r="K26" s="100">
        <v>3657</v>
      </c>
      <c r="L26" s="114">
        <v>0</v>
      </c>
      <c r="M26" s="115">
        <f t="shared" si="0"/>
        <v>6.6849959999999999</v>
      </c>
      <c r="N26" s="97">
        <f t="shared" si="1"/>
        <v>0</v>
      </c>
    </row>
    <row r="27" spans="2:14" s="96" customFormat="1" ht="350.1" customHeight="1" thickBot="1" x14ac:dyDescent="1.3">
      <c r="B27" s="105">
        <v>21</v>
      </c>
      <c r="C27" s="488" t="s">
        <v>361</v>
      </c>
      <c r="D27" s="489"/>
      <c r="E27" s="489"/>
      <c r="F27" s="490"/>
      <c r="G27" s="109" t="s">
        <v>27</v>
      </c>
      <c r="H27" s="102">
        <v>1.8280000000000001</v>
      </c>
      <c r="I27" s="101">
        <v>0</v>
      </c>
      <c r="J27" s="100">
        <v>3635</v>
      </c>
      <c r="K27" s="100">
        <f>J27-90</f>
        <v>3545</v>
      </c>
      <c r="L27" s="114">
        <v>0</v>
      </c>
      <c r="M27" s="115">
        <f t="shared" si="0"/>
        <v>6.4802600000000004</v>
      </c>
      <c r="N27" s="97">
        <f t="shared" si="1"/>
        <v>0</v>
      </c>
    </row>
    <row r="28" spans="2:14" s="96" customFormat="1" ht="350.1" customHeight="1" thickBot="1" x14ac:dyDescent="1.3">
      <c r="B28" s="105">
        <v>22</v>
      </c>
      <c r="C28" s="488" t="s">
        <v>288</v>
      </c>
      <c r="D28" s="489"/>
      <c r="E28" s="489"/>
      <c r="F28" s="490"/>
      <c r="G28" s="109" t="s">
        <v>76</v>
      </c>
      <c r="H28" s="102">
        <v>1.22</v>
      </c>
      <c r="I28" s="101">
        <v>1</v>
      </c>
      <c r="J28" s="100">
        <v>5471</v>
      </c>
      <c r="K28" s="100">
        <v>5471</v>
      </c>
      <c r="L28" s="114">
        <v>0</v>
      </c>
      <c r="M28" s="115">
        <f t="shared" si="0"/>
        <v>6.67462</v>
      </c>
      <c r="N28" s="97">
        <f t="shared" si="1"/>
        <v>6.7</v>
      </c>
    </row>
    <row r="29" spans="2:14" s="96" customFormat="1" ht="350.1" customHeight="1" thickBot="1" x14ac:dyDescent="1.3">
      <c r="B29" s="104">
        <v>23</v>
      </c>
      <c r="C29" s="488" t="s">
        <v>362</v>
      </c>
      <c r="D29" s="489"/>
      <c r="E29" s="489"/>
      <c r="F29" s="490"/>
      <c r="G29" s="109" t="s">
        <v>76</v>
      </c>
      <c r="H29" s="102">
        <v>1.22</v>
      </c>
      <c r="I29" s="101">
        <v>2</v>
      </c>
      <c r="J29" s="100">
        <v>3758</v>
      </c>
      <c r="K29" s="100">
        <f>J29-29</f>
        <v>3729</v>
      </c>
      <c r="L29" s="114">
        <v>0</v>
      </c>
      <c r="M29" s="115">
        <f t="shared" si="0"/>
        <v>4.5493800000000002</v>
      </c>
      <c r="N29" s="97">
        <f t="shared" si="1"/>
        <v>9.1</v>
      </c>
    </row>
    <row r="30" spans="2:14" s="96" customFormat="1" ht="350.1" customHeight="1" thickBot="1" x14ac:dyDescent="1.3">
      <c r="B30" s="105">
        <v>24</v>
      </c>
      <c r="C30" s="488" t="s">
        <v>363</v>
      </c>
      <c r="D30" s="489"/>
      <c r="E30" s="489"/>
      <c r="F30" s="490"/>
      <c r="G30" s="109" t="s">
        <v>27</v>
      </c>
      <c r="H30" s="102">
        <v>1.8280000000000001</v>
      </c>
      <c r="I30" s="101">
        <v>0</v>
      </c>
      <c r="J30" s="100">
        <v>3711</v>
      </c>
      <c r="K30" s="100">
        <f>J30-54</f>
        <v>3657</v>
      </c>
      <c r="L30" s="114">
        <v>0</v>
      </c>
      <c r="M30" s="115">
        <f t="shared" si="0"/>
        <v>6.6849959999999999</v>
      </c>
      <c r="N30" s="97">
        <f t="shared" si="1"/>
        <v>0</v>
      </c>
    </row>
    <row r="31" spans="2:14" s="96" customFormat="1" ht="350.1" customHeight="1" thickBot="1" x14ac:dyDescent="1.3">
      <c r="B31" s="105">
        <v>25</v>
      </c>
      <c r="C31" s="488" t="s">
        <v>364</v>
      </c>
      <c r="D31" s="489"/>
      <c r="E31" s="489"/>
      <c r="F31" s="490"/>
      <c r="G31" s="109" t="s">
        <v>76</v>
      </c>
      <c r="H31" s="102">
        <v>1.8280000000000001</v>
      </c>
      <c r="I31" s="101">
        <v>2</v>
      </c>
      <c r="J31" s="100">
        <v>3827</v>
      </c>
      <c r="K31" s="100">
        <v>3709</v>
      </c>
      <c r="L31" s="114">
        <v>0</v>
      </c>
      <c r="M31" s="115">
        <f t="shared" si="0"/>
        <v>6.7800520000000004</v>
      </c>
      <c r="N31" s="97">
        <f t="shared" si="1"/>
        <v>13.6</v>
      </c>
    </row>
    <row r="32" spans="2:14" s="96" customFormat="1" ht="350.1" customHeight="1" thickBot="1" x14ac:dyDescent="1.3">
      <c r="B32" s="104">
        <v>26</v>
      </c>
      <c r="C32" s="488" t="s">
        <v>365</v>
      </c>
      <c r="D32" s="489"/>
      <c r="E32" s="489"/>
      <c r="F32" s="490"/>
      <c r="G32" s="109" t="s">
        <v>76</v>
      </c>
      <c r="H32" s="102">
        <v>1.22</v>
      </c>
      <c r="I32" s="101">
        <v>1</v>
      </c>
      <c r="J32" s="100">
        <v>7619</v>
      </c>
      <c r="K32" s="100">
        <v>7619</v>
      </c>
      <c r="L32" s="114">
        <v>0</v>
      </c>
      <c r="M32" s="115">
        <f t="shared" si="0"/>
        <v>9.2951800000000002</v>
      </c>
      <c r="N32" s="97">
        <f t="shared" si="1"/>
        <v>9.3000000000000007</v>
      </c>
    </row>
    <row r="33" spans="2:18" s="96" customFormat="1" ht="350.1" customHeight="1" thickBot="1" x14ac:dyDescent="1.3">
      <c r="B33" s="105">
        <v>27</v>
      </c>
      <c r="C33" s="488" t="s">
        <v>287</v>
      </c>
      <c r="D33" s="489"/>
      <c r="E33" s="489"/>
      <c r="F33" s="490"/>
      <c r="G33" s="109" t="s">
        <v>76</v>
      </c>
      <c r="H33" s="102">
        <v>1.22</v>
      </c>
      <c r="I33" s="101">
        <v>1</v>
      </c>
      <c r="J33" s="100">
        <v>3758</v>
      </c>
      <c r="K33" s="100">
        <v>3729</v>
      </c>
      <c r="L33" s="114">
        <v>0</v>
      </c>
      <c r="M33" s="115">
        <f t="shared" si="0"/>
        <v>4.5493800000000002</v>
      </c>
      <c r="N33" s="97">
        <f t="shared" si="1"/>
        <v>4.5</v>
      </c>
    </row>
    <row r="34" spans="2:18" s="36" customFormat="1" ht="333.75" customHeight="1" thickBot="1" x14ac:dyDescent="1.1000000000000001">
      <c r="B34" s="105">
        <v>28</v>
      </c>
      <c r="C34" s="492" t="s">
        <v>161</v>
      </c>
      <c r="D34" s="493"/>
      <c r="E34" s="493"/>
      <c r="F34" s="494"/>
      <c r="G34" s="47" t="s">
        <v>366</v>
      </c>
      <c r="H34" s="112">
        <v>45.869</v>
      </c>
      <c r="I34" s="101">
        <v>0</v>
      </c>
      <c r="J34" s="111" t="s">
        <v>160</v>
      </c>
      <c r="K34" s="111" t="s">
        <v>160</v>
      </c>
      <c r="L34" s="116">
        <v>0.86899999999999999</v>
      </c>
      <c r="M34" s="49">
        <v>45.869</v>
      </c>
      <c r="N34" s="97">
        <f t="shared" si="1"/>
        <v>0</v>
      </c>
    </row>
    <row r="35" spans="2:18" s="50" customFormat="1" ht="309.75" customHeight="1" thickBot="1" x14ac:dyDescent="1.1000000000000001">
      <c r="B35" s="458" t="s">
        <v>30</v>
      </c>
      <c r="C35" s="459"/>
      <c r="D35" s="459"/>
      <c r="E35" s="459"/>
      <c r="F35" s="459"/>
      <c r="G35" s="459"/>
      <c r="H35" s="459"/>
      <c r="I35" s="459"/>
      <c r="J35" s="459"/>
      <c r="K35" s="459"/>
      <c r="L35" s="459"/>
      <c r="M35" s="460"/>
      <c r="N35" s="95">
        <f>SUM(N7:N34)</f>
        <v>157.60000000000002</v>
      </c>
    </row>
    <row r="36" spans="2:18" s="50" customFormat="1" ht="313.5" customHeight="1" thickBot="1" x14ac:dyDescent="1.1000000000000001">
      <c r="B36" s="513" t="s">
        <v>53</v>
      </c>
      <c r="C36" s="513"/>
      <c r="D36" s="513"/>
      <c r="E36" s="513"/>
      <c r="F36" s="513"/>
      <c r="G36" s="513"/>
      <c r="H36" s="513"/>
      <c r="I36" s="513"/>
      <c r="J36" s="513"/>
      <c r="K36" s="513"/>
      <c r="L36" s="513"/>
      <c r="M36" s="513"/>
      <c r="N36" s="88">
        <f>N35*2</f>
        <v>315.20000000000005</v>
      </c>
    </row>
    <row r="37" spans="2:18" s="51" customFormat="1" ht="58.5" customHeight="1" x14ac:dyDescent="1.1000000000000001">
      <c r="B37" s="577"/>
      <c r="C37" s="578"/>
      <c r="D37" s="578"/>
      <c r="E37" s="578"/>
      <c r="F37" s="578"/>
      <c r="G37" s="578"/>
      <c r="H37" s="578"/>
      <c r="I37" s="578"/>
      <c r="J37" s="578"/>
      <c r="K37" s="578"/>
      <c r="L37" s="578"/>
      <c r="M37" s="578"/>
      <c r="N37" s="579"/>
    </row>
    <row r="38" spans="2:18" s="51" customFormat="1" ht="43.5" customHeight="1" thickBot="1" x14ac:dyDescent="1.1499999999999999">
      <c r="B38" s="580"/>
      <c r="C38" s="581"/>
      <c r="D38" s="581"/>
      <c r="E38" s="581"/>
      <c r="F38" s="581"/>
      <c r="G38" s="581"/>
      <c r="H38" s="581"/>
      <c r="I38" s="581"/>
      <c r="J38" s="581"/>
      <c r="K38" s="581"/>
      <c r="L38" s="581"/>
      <c r="M38" s="581"/>
      <c r="N38" s="582"/>
    </row>
    <row r="39" spans="2:18" s="110" customFormat="1" ht="272.25" customHeight="1" x14ac:dyDescent="0.25">
      <c r="B39" s="422" t="s">
        <v>367</v>
      </c>
      <c r="C39" s="422"/>
      <c r="D39" s="422"/>
      <c r="E39" s="422"/>
      <c r="F39" s="422"/>
      <c r="G39" s="422"/>
      <c r="H39" s="422"/>
      <c r="I39" s="422" t="s">
        <v>368</v>
      </c>
      <c r="J39" s="422"/>
      <c r="K39" s="422"/>
      <c r="L39" s="422"/>
      <c r="M39" s="422"/>
      <c r="N39" s="422"/>
    </row>
    <row r="40" spans="2:18" s="51" customFormat="1" ht="409.5" customHeight="1" thickBot="1" x14ac:dyDescent="1.1499999999999999">
      <c r="B40" s="423"/>
      <c r="C40" s="423"/>
      <c r="D40" s="423"/>
      <c r="E40" s="423"/>
      <c r="F40" s="423"/>
      <c r="G40" s="423"/>
      <c r="H40" s="423"/>
      <c r="I40" s="423"/>
      <c r="J40" s="423"/>
      <c r="K40" s="423"/>
      <c r="L40" s="423"/>
      <c r="M40" s="423"/>
      <c r="N40" s="423"/>
    </row>
    <row r="41" spans="2:18" s="58" customFormat="1" ht="174.95" customHeight="1" thickBot="1" x14ac:dyDescent="1.1499999999999999">
      <c r="B41" s="53" t="s">
        <v>45</v>
      </c>
      <c r="C41" s="54"/>
      <c r="D41" s="54"/>
      <c r="E41" s="54"/>
      <c r="F41" s="54"/>
      <c r="G41" s="54"/>
      <c r="H41" s="54"/>
      <c r="I41" s="54"/>
      <c r="J41" s="54"/>
      <c r="K41" s="54"/>
      <c r="L41" s="54"/>
      <c r="M41" s="54"/>
      <c r="N41" s="55"/>
      <c r="O41" s="56"/>
      <c r="P41" s="68"/>
      <c r="Q41" s="35"/>
      <c r="R41" s="35"/>
    </row>
    <row r="42" spans="2:18" s="51" customFormat="1" ht="174.95" customHeight="1" x14ac:dyDescent="1.1000000000000001"/>
  </sheetData>
  <mergeCells count="39">
    <mergeCell ref="B37:N38"/>
    <mergeCell ref="B39:H40"/>
    <mergeCell ref="I39:N40"/>
    <mergeCell ref="C31:F31"/>
    <mergeCell ref="C32:F32"/>
    <mergeCell ref="C33:F33"/>
    <mergeCell ref="C34:F34"/>
    <mergeCell ref="B35:M35"/>
    <mergeCell ref="B36:M36"/>
    <mergeCell ref="C30:F30"/>
    <mergeCell ref="C19:F19"/>
    <mergeCell ref="C20:F20"/>
    <mergeCell ref="C21:F21"/>
    <mergeCell ref="C22:F22"/>
    <mergeCell ref="C23:F23"/>
    <mergeCell ref="C24:F24"/>
    <mergeCell ref="C25:F25"/>
    <mergeCell ref="C26:F26"/>
    <mergeCell ref="C27:F27"/>
    <mergeCell ref="C28:F28"/>
    <mergeCell ref="C29:F29"/>
    <mergeCell ref="C18:F18"/>
    <mergeCell ref="C7:F7"/>
    <mergeCell ref="C8:F8"/>
    <mergeCell ref="C9:F9"/>
    <mergeCell ref="C10:F10"/>
    <mergeCell ref="C11:F11"/>
    <mergeCell ref="C12:F12"/>
    <mergeCell ref="C13:F13"/>
    <mergeCell ref="C14:F14"/>
    <mergeCell ref="C15:F15"/>
    <mergeCell ref="C16:F16"/>
    <mergeCell ref="C17:F17"/>
    <mergeCell ref="C6:G6"/>
    <mergeCell ref="B2:F3"/>
    <mergeCell ref="G2:K3"/>
    <mergeCell ref="L2:N3"/>
    <mergeCell ref="B4:N4"/>
    <mergeCell ref="B5:N5"/>
  </mergeCells>
  <printOptions horizontalCentered="1"/>
  <pageMargins left="0.25" right="0.25" top="1" bottom="1" header="0.5" footer="0.255"/>
  <pageSetup paperSize="9" scale="10" fitToHeight="0" orientation="portrait" r:id="rId1"/>
  <drawing r:id="rId2"/>
</worksheet>
</file>

<file path=xl/worksheets/sheet1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sheetPr>
    <tabColor theme="9" tint="-0.499984740745262"/>
    <pageSetUpPr fitToPage="1"/>
  </sheetPr>
  <dimension ref="A1:AG35"/>
  <sheetViews>
    <sheetView rightToLeft="1" view="pageBreakPreview" zoomScale="80" zoomScaleNormal="85" zoomScaleSheetLayoutView="80" workbookViewId="0">
      <selection activeCell="F14" sqref="F14:I16"/>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371</v>
      </c>
      <c r="G11" s="332"/>
      <c r="H11" s="332"/>
      <c r="I11" s="333"/>
      <c r="J11" s="331" t="s">
        <v>381</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51</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372</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9.75" customHeight="1" thickBot="1" x14ac:dyDescent="0.3">
      <c r="B27" s="398"/>
      <c r="C27" s="401"/>
      <c r="D27" s="402"/>
      <c r="E27" s="401"/>
      <c r="F27" s="402"/>
      <c r="G27" s="402"/>
      <c r="H27" s="404"/>
      <c r="I27" s="401"/>
      <c r="J27" s="404"/>
      <c r="K27" s="401"/>
      <c r="L27" s="402"/>
      <c r="M27" s="404"/>
    </row>
    <row r="28" spans="2:15" ht="36" customHeight="1" x14ac:dyDescent="0.25">
      <c r="B28" s="405">
        <v>17</v>
      </c>
      <c r="C28" s="312">
        <v>641903107</v>
      </c>
      <c r="D28" s="313"/>
      <c r="E28" s="322" t="s">
        <v>52</v>
      </c>
      <c r="F28" s="323"/>
      <c r="G28" s="323"/>
      <c r="H28" s="324"/>
      <c r="I28" s="318" t="s">
        <v>370</v>
      </c>
      <c r="J28" s="319"/>
      <c r="K28" s="322" t="s">
        <v>16</v>
      </c>
      <c r="L28" s="323"/>
      <c r="M28" s="324"/>
    </row>
    <row r="29" spans="2:15" ht="45" customHeight="1" thickBot="1" x14ac:dyDescent="0.3">
      <c r="B29" s="406"/>
      <c r="C29" s="314"/>
      <c r="D29" s="315"/>
      <c r="E29" s="328"/>
      <c r="F29" s="329"/>
      <c r="G29" s="329"/>
      <c r="H29" s="330"/>
      <c r="I29" s="320"/>
      <c r="J29" s="321"/>
      <c r="K29" s="328"/>
      <c r="L29" s="329"/>
      <c r="M29" s="330"/>
      <c r="O29">
        <v>452.42</v>
      </c>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20" customFormat="1" ht="25.5" customHeight="1" thickBot="1" x14ac:dyDescent="0.3">
      <c r="A35" s="21"/>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270337"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270337" r:id="rId4"/>
      </mc:Fallback>
    </mc:AlternateContent>
  </oleObjects>
  <mc:AlternateContent xmlns:mc="http://schemas.openxmlformats.org/markup-compatibility/2006">
    <mc:Choice Requires="x14">
      <controls>
        <mc:AlternateContent xmlns:mc="http://schemas.openxmlformats.org/markup-compatibility/2006">
          <mc:Choice Requires="x14">
            <control shapeId="270338"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270339"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270340"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270341"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270342"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sheetPr>
    <tabColor theme="9" tint="-0.249977111117893"/>
  </sheetPr>
  <dimension ref="B1:AU42"/>
  <sheetViews>
    <sheetView rightToLeft="1" view="pageBreakPreview" topLeftCell="A10" zoomScale="10" zoomScaleNormal="100" zoomScaleSheetLayoutView="10" workbookViewId="0">
      <selection activeCell="A36" sqref="A36:XFD36"/>
    </sheetView>
  </sheetViews>
  <sheetFormatPr defaultRowHeight="23.25" x14ac:dyDescent="0.35"/>
  <cols>
    <col min="2" max="2" width="25.7109375" customWidth="1"/>
    <col min="3" max="3" width="32" customWidth="1"/>
    <col min="4" max="4" width="20.42578125" customWidth="1"/>
    <col min="5" max="5" width="32"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x14ac:dyDescent="0.25">
      <c r="B2" s="440"/>
      <c r="C2" s="440"/>
      <c r="D2" s="440"/>
      <c r="E2" s="440"/>
      <c r="F2" s="440"/>
      <c r="G2" s="520" t="s">
        <v>369</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59.5" customHeight="1" thickBot="1" x14ac:dyDescent="0.3">
      <c r="B4" s="522" t="s">
        <v>172</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82" customHeight="1" thickBot="1" x14ac:dyDescent="1.1499999999999999">
      <c r="B6" s="113" t="s">
        <v>9</v>
      </c>
      <c r="C6" s="434" t="s">
        <v>11</v>
      </c>
      <c r="D6" s="435"/>
      <c r="E6" s="435"/>
      <c r="F6" s="435"/>
      <c r="G6" s="436"/>
      <c r="H6" s="113" t="s">
        <v>122</v>
      </c>
      <c r="I6" s="113" t="s">
        <v>23</v>
      </c>
      <c r="J6" s="113" t="s">
        <v>24</v>
      </c>
      <c r="K6" s="113" t="s">
        <v>121</v>
      </c>
      <c r="L6" s="113" t="s">
        <v>183</v>
      </c>
      <c r="M6" s="113" t="s">
        <v>181</v>
      </c>
      <c r="N6" s="113" t="s">
        <v>124</v>
      </c>
    </row>
    <row r="7" spans="2:47" s="96" customFormat="1" ht="350.1" customHeight="1" thickBot="1" x14ac:dyDescent="1.3">
      <c r="B7" s="105">
        <v>1</v>
      </c>
      <c r="C7" s="488" t="s">
        <v>348</v>
      </c>
      <c r="D7" s="489"/>
      <c r="E7" s="489"/>
      <c r="F7" s="490"/>
      <c r="G7" s="109" t="s">
        <v>76</v>
      </c>
      <c r="H7" s="102">
        <v>1.22</v>
      </c>
      <c r="I7" s="101">
        <v>1</v>
      </c>
      <c r="J7" s="100">
        <v>6732</v>
      </c>
      <c r="K7" s="100">
        <v>6732</v>
      </c>
      <c r="L7" s="114">
        <v>0</v>
      </c>
      <c r="M7" s="115">
        <f>H7*K7/1000</f>
        <v>8.2130399999999995</v>
      </c>
      <c r="N7" s="97">
        <f>ROUND(M7*I7-I7*L7,1)</f>
        <v>8.1999999999999993</v>
      </c>
    </row>
    <row r="8" spans="2:47" s="96" customFormat="1" ht="350.1" customHeight="1" thickBot="1" x14ac:dyDescent="1.3">
      <c r="B8" s="104">
        <v>2</v>
      </c>
      <c r="C8" s="488" t="s">
        <v>258</v>
      </c>
      <c r="D8" s="489"/>
      <c r="E8" s="489"/>
      <c r="F8" s="490"/>
      <c r="G8" s="109" t="s">
        <v>76</v>
      </c>
      <c r="H8" s="102">
        <v>1.22</v>
      </c>
      <c r="I8" s="101">
        <v>1</v>
      </c>
      <c r="J8" s="100">
        <v>7579</v>
      </c>
      <c r="K8" s="100">
        <v>7579</v>
      </c>
      <c r="L8" s="114">
        <v>0</v>
      </c>
      <c r="M8" s="115">
        <f t="shared" ref="M8:M33" si="0">H8*K8/1000</f>
        <v>9.2463799999999985</v>
      </c>
      <c r="N8" s="97">
        <f t="shared" ref="N8:N34" si="1">ROUND(M8*I8-I8*L8,1)</f>
        <v>9.1999999999999993</v>
      </c>
    </row>
    <row r="9" spans="2:47" s="96" customFormat="1" ht="350.1" customHeight="1" thickBot="1" x14ac:dyDescent="1.3">
      <c r="B9" s="105">
        <v>3</v>
      </c>
      <c r="C9" s="488" t="s">
        <v>257</v>
      </c>
      <c r="D9" s="489"/>
      <c r="E9" s="489"/>
      <c r="F9" s="490"/>
      <c r="G9" s="109" t="s">
        <v>76</v>
      </c>
      <c r="H9" s="102">
        <v>1.22</v>
      </c>
      <c r="I9" s="101">
        <v>1</v>
      </c>
      <c r="J9" s="100">
        <v>7579</v>
      </c>
      <c r="K9" s="100">
        <v>7579</v>
      </c>
      <c r="L9" s="114">
        <v>0</v>
      </c>
      <c r="M9" s="115">
        <f t="shared" si="0"/>
        <v>9.2463799999999985</v>
      </c>
      <c r="N9" s="97">
        <f t="shared" si="1"/>
        <v>9.1999999999999993</v>
      </c>
    </row>
    <row r="10" spans="2:47" s="96" customFormat="1" ht="350.1" customHeight="1" thickBot="1" x14ac:dyDescent="1.3">
      <c r="B10" s="105">
        <v>4</v>
      </c>
      <c r="C10" s="488" t="s">
        <v>349</v>
      </c>
      <c r="D10" s="489"/>
      <c r="E10" s="489"/>
      <c r="F10" s="490"/>
      <c r="G10" s="109" t="s">
        <v>76</v>
      </c>
      <c r="H10" s="102">
        <v>1.22</v>
      </c>
      <c r="I10" s="106">
        <v>1</v>
      </c>
      <c r="J10" s="100">
        <v>5486</v>
      </c>
      <c r="K10" s="100">
        <v>5486</v>
      </c>
      <c r="L10" s="114">
        <v>0</v>
      </c>
      <c r="M10" s="115">
        <f t="shared" si="0"/>
        <v>6.69292</v>
      </c>
      <c r="N10" s="97">
        <f t="shared" si="1"/>
        <v>6.7</v>
      </c>
    </row>
    <row r="11" spans="2:47" s="96" customFormat="1" ht="350.1" customHeight="1" thickBot="1" x14ac:dyDescent="1.3">
      <c r="B11" s="104">
        <v>5</v>
      </c>
      <c r="C11" s="488" t="s">
        <v>350</v>
      </c>
      <c r="D11" s="489"/>
      <c r="E11" s="489"/>
      <c r="F11" s="490"/>
      <c r="G11" s="109" t="s">
        <v>76</v>
      </c>
      <c r="H11" s="102">
        <v>1.22</v>
      </c>
      <c r="I11" s="101">
        <v>1</v>
      </c>
      <c r="J11" s="100">
        <v>5486</v>
      </c>
      <c r="K11" s="100">
        <v>5486</v>
      </c>
      <c r="L11" s="114">
        <v>0</v>
      </c>
      <c r="M11" s="115">
        <f t="shared" si="0"/>
        <v>6.69292</v>
      </c>
      <c r="N11" s="97">
        <f t="shared" si="1"/>
        <v>6.7</v>
      </c>
    </row>
    <row r="12" spans="2:47" s="96" customFormat="1" ht="350.1" customHeight="1" thickBot="1" x14ac:dyDescent="1.3">
      <c r="B12" s="105">
        <v>6</v>
      </c>
      <c r="C12" s="488" t="s">
        <v>260</v>
      </c>
      <c r="D12" s="489"/>
      <c r="E12" s="489"/>
      <c r="F12" s="490"/>
      <c r="G12" s="109" t="s">
        <v>76</v>
      </c>
      <c r="H12" s="102">
        <v>1.22</v>
      </c>
      <c r="I12" s="101">
        <v>1</v>
      </c>
      <c r="J12" s="100">
        <v>7829</v>
      </c>
      <c r="K12" s="100">
        <v>7829</v>
      </c>
      <c r="L12" s="114">
        <v>0</v>
      </c>
      <c r="M12" s="115">
        <f t="shared" si="0"/>
        <v>9.55138</v>
      </c>
      <c r="N12" s="97">
        <f t="shared" si="1"/>
        <v>9.6</v>
      </c>
    </row>
    <row r="13" spans="2:47" s="96" customFormat="1" ht="350.1" customHeight="1" thickBot="1" x14ac:dyDescent="1.3">
      <c r="B13" s="105">
        <v>7</v>
      </c>
      <c r="C13" s="488" t="s">
        <v>259</v>
      </c>
      <c r="D13" s="489"/>
      <c r="E13" s="489"/>
      <c r="F13" s="490"/>
      <c r="G13" s="109" t="s">
        <v>76</v>
      </c>
      <c r="H13" s="102">
        <v>1.22</v>
      </c>
      <c r="I13" s="101">
        <v>1</v>
      </c>
      <c r="J13" s="100">
        <v>7829</v>
      </c>
      <c r="K13" s="100">
        <v>7829</v>
      </c>
      <c r="L13" s="114">
        <v>0</v>
      </c>
      <c r="M13" s="115">
        <f t="shared" si="0"/>
        <v>9.55138</v>
      </c>
      <c r="N13" s="97">
        <f t="shared" si="1"/>
        <v>9.6</v>
      </c>
    </row>
    <row r="14" spans="2:47" s="96" customFormat="1" ht="350.1" customHeight="1" thickBot="1" x14ac:dyDescent="1.3">
      <c r="B14" s="104">
        <v>8</v>
      </c>
      <c r="C14" s="488" t="s">
        <v>351</v>
      </c>
      <c r="D14" s="489"/>
      <c r="E14" s="489"/>
      <c r="F14" s="490"/>
      <c r="G14" s="109" t="s">
        <v>76</v>
      </c>
      <c r="H14" s="102">
        <v>1.22</v>
      </c>
      <c r="I14" s="101">
        <v>1</v>
      </c>
      <c r="J14" s="100">
        <v>7619</v>
      </c>
      <c r="K14" s="100">
        <v>7619</v>
      </c>
      <c r="L14" s="114">
        <v>0</v>
      </c>
      <c r="M14" s="115">
        <f t="shared" si="0"/>
        <v>9.2951800000000002</v>
      </c>
      <c r="N14" s="97">
        <f t="shared" si="1"/>
        <v>9.3000000000000007</v>
      </c>
    </row>
    <row r="15" spans="2:47" s="96" customFormat="1" ht="350.1" customHeight="1" thickBot="1" x14ac:dyDescent="1.3">
      <c r="B15" s="105">
        <v>9</v>
      </c>
      <c r="C15" s="488" t="s">
        <v>239</v>
      </c>
      <c r="D15" s="489"/>
      <c r="E15" s="489"/>
      <c r="F15" s="490"/>
      <c r="G15" s="109" t="s">
        <v>76</v>
      </c>
      <c r="H15" s="102">
        <v>1.22</v>
      </c>
      <c r="I15" s="101">
        <v>2</v>
      </c>
      <c r="J15" s="100">
        <v>3791</v>
      </c>
      <c r="K15" s="100">
        <f>3791-29</f>
        <v>3762</v>
      </c>
      <c r="L15" s="114">
        <v>0</v>
      </c>
      <c r="M15" s="115">
        <f t="shared" si="0"/>
        <v>4.5896400000000002</v>
      </c>
      <c r="N15" s="97">
        <f t="shared" si="1"/>
        <v>9.1999999999999993</v>
      </c>
    </row>
    <row r="16" spans="2:47" s="96" customFormat="1" ht="350.1" customHeight="1" thickBot="1" x14ac:dyDescent="1.3">
      <c r="B16" s="105">
        <v>10</v>
      </c>
      <c r="C16" s="488" t="s">
        <v>247</v>
      </c>
      <c r="D16" s="489"/>
      <c r="E16" s="489"/>
      <c r="F16" s="490"/>
      <c r="G16" s="109" t="s">
        <v>27</v>
      </c>
      <c r="H16" s="102">
        <v>1.8280000000000001</v>
      </c>
      <c r="I16" s="101">
        <v>1</v>
      </c>
      <c r="J16" s="100">
        <v>3719</v>
      </c>
      <c r="K16" s="100">
        <v>3569</v>
      </c>
      <c r="L16" s="114">
        <v>0</v>
      </c>
      <c r="M16" s="115">
        <f t="shared" si="0"/>
        <v>6.5241320000000007</v>
      </c>
      <c r="N16" s="97">
        <f t="shared" si="1"/>
        <v>6.5</v>
      </c>
    </row>
    <row r="17" spans="2:14" s="96" customFormat="1" ht="350.1" customHeight="1" thickBot="1" x14ac:dyDescent="1.3">
      <c r="B17" s="104">
        <v>11</v>
      </c>
      <c r="C17" s="488" t="s">
        <v>352</v>
      </c>
      <c r="D17" s="489"/>
      <c r="E17" s="489"/>
      <c r="F17" s="490"/>
      <c r="G17" s="109" t="s">
        <v>27</v>
      </c>
      <c r="H17" s="102">
        <v>1.8280000000000001</v>
      </c>
      <c r="I17" s="101">
        <v>2</v>
      </c>
      <c r="J17" s="100">
        <v>3851</v>
      </c>
      <c r="K17" s="100">
        <v>3634</v>
      </c>
      <c r="L17" s="114">
        <v>0</v>
      </c>
      <c r="M17" s="115">
        <f t="shared" si="0"/>
        <v>6.6429520000000002</v>
      </c>
      <c r="N17" s="97">
        <f t="shared" si="1"/>
        <v>13.3</v>
      </c>
    </row>
    <row r="18" spans="2:14" s="96" customFormat="1" ht="350.1" customHeight="1" thickBot="1" x14ac:dyDescent="1.3">
      <c r="B18" s="105">
        <v>12</v>
      </c>
      <c r="C18" s="488" t="s">
        <v>353</v>
      </c>
      <c r="D18" s="489"/>
      <c r="E18" s="489"/>
      <c r="F18" s="490"/>
      <c r="G18" s="109" t="s">
        <v>27</v>
      </c>
      <c r="H18" s="102">
        <v>1.8280000000000001</v>
      </c>
      <c r="I18" s="101">
        <v>2</v>
      </c>
      <c r="J18" s="100">
        <v>3894</v>
      </c>
      <c r="K18" s="100">
        <v>3561</v>
      </c>
      <c r="L18" s="114">
        <v>0</v>
      </c>
      <c r="M18" s="115">
        <f t="shared" si="0"/>
        <v>6.5095079999999994</v>
      </c>
      <c r="N18" s="97">
        <f t="shared" si="1"/>
        <v>13</v>
      </c>
    </row>
    <row r="19" spans="2:14" s="96" customFormat="1" ht="350.1" customHeight="1" thickBot="1" x14ac:dyDescent="1.3">
      <c r="B19" s="105">
        <v>13</v>
      </c>
      <c r="C19" s="488" t="s">
        <v>354</v>
      </c>
      <c r="D19" s="489"/>
      <c r="E19" s="489"/>
      <c r="F19" s="490"/>
      <c r="G19" s="109" t="s">
        <v>76</v>
      </c>
      <c r="H19" s="102">
        <v>1.22</v>
      </c>
      <c r="I19" s="101">
        <v>8</v>
      </c>
      <c r="J19" s="100">
        <v>3791</v>
      </c>
      <c r="K19" s="100">
        <v>3762</v>
      </c>
      <c r="L19" s="114">
        <v>0</v>
      </c>
      <c r="M19" s="115">
        <f t="shared" si="0"/>
        <v>4.5896400000000002</v>
      </c>
      <c r="N19" s="97">
        <f t="shared" si="1"/>
        <v>36.700000000000003</v>
      </c>
    </row>
    <row r="20" spans="2:14" s="96" customFormat="1" ht="350.1" customHeight="1" thickBot="1" x14ac:dyDescent="1.3">
      <c r="B20" s="104">
        <v>14</v>
      </c>
      <c r="C20" s="488" t="s">
        <v>355</v>
      </c>
      <c r="D20" s="489"/>
      <c r="E20" s="489"/>
      <c r="F20" s="490"/>
      <c r="G20" s="109" t="s">
        <v>27</v>
      </c>
      <c r="H20" s="102">
        <v>1.8280000000000001</v>
      </c>
      <c r="I20" s="101">
        <v>2</v>
      </c>
      <c r="J20" s="100">
        <v>3719</v>
      </c>
      <c r="K20" s="100">
        <v>3569</v>
      </c>
      <c r="L20" s="114">
        <v>0</v>
      </c>
      <c r="M20" s="115">
        <f t="shared" si="0"/>
        <v>6.5241320000000007</v>
      </c>
      <c r="N20" s="97">
        <f t="shared" si="1"/>
        <v>13</v>
      </c>
    </row>
    <row r="21" spans="2:14" s="96" customFormat="1" ht="350.1" customHeight="1" thickBot="1" x14ac:dyDescent="1.3">
      <c r="B21" s="105">
        <v>15</v>
      </c>
      <c r="C21" s="488" t="s">
        <v>356</v>
      </c>
      <c r="D21" s="489"/>
      <c r="E21" s="489"/>
      <c r="F21" s="490"/>
      <c r="G21" s="109" t="s">
        <v>27</v>
      </c>
      <c r="H21" s="102">
        <v>1.8280000000000001</v>
      </c>
      <c r="I21" s="101">
        <v>5</v>
      </c>
      <c r="J21" s="100">
        <v>2743</v>
      </c>
      <c r="K21" s="100">
        <v>2743</v>
      </c>
      <c r="L21" s="114">
        <v>0</v>
      </c>
      <c r="M21" s="115">
        <f t="shared" si="0"/>
        <v>5.0142040000000003</v>
      </c>
      <c r="N21" s="97">
        <f t="shared" si="1"/>
        <v>25.1</v>
      </c>
    </row>
    <row r="22" spans="2:14" s="96" customFormat="1" ht="350.1" customHeight="1" thickBot="1" x14ac:dyDescent="1.3">
      <c r="B22" s="105">
        <v>16</v>
      </c>
      <c r="C22" s="488" t="s">
        <v>357</v>
      </c>
      <c r="D22" s="489"/>
      <c r="E22" s="489"/>
      <c r="F22" s="490"/>
      <c r="G22" s="109" t="s">
        <v>27</v>
      </c>
      <c r="H22" s="102">
        <v>1.8280000000000001</v>
      </c>
      <c r="I22" s="101">
        <v>7</v>
      </c>
      <c r="J22" s="100">
        <v>3894</v>
      </c>
      <c r="K22" s="100">
        <v>3561</v>
      </c>
      <c r="L22" s="114">
        <v>0</v>
      </c>
      <c r="M22" s="115">
        <f t="shared" si="0"/>
        <v>6.5095079999999994</v>
      </c>
      <c r="N22" s="97">
        <f t="shared" si="1"/>
        <v>45.6</v>
      </c>
    </row>
    <row r="23" spans="2:14" s="96" customFormat="1" ht="350.1" customHeight="1" thickBot="1" x14ac:dyDescent="1.3">
      <c r="B23" s="105">
        <v>17</v>
      </c>
      <c r="C23" s="488" t="s">
        <v>358</v>
      </c>
      <c r="D23" s="489"/>
      <c r="E23" s="489"/>
      <c r="F23" s="490"/>
      <c r="G23" s="109" t="s">
        <v>27</v>
      </c>
      <c r="H23" s="102">
        <v>1.8280000000000001</v>
      </c>
      <c r="I23" s="101">
        <v>3</v>
      </c>
      <c r="J23" s="100">
        <v>3827</v>
      </c>
      <c r="K23" s="100">
        <f>J23-118</f>
        <v>3709</v>
      </c>
      <c r="L23" s="114">
        <v>0</v>
      </c>
      <c r="M23" s="115">
        <f t="shared" si="0"/>
        <v>6.7800520000000004</v>
      </c>
      <c r="N23" s="97">
        <f t="shared" si="1"/>
        <v>20.3</v>
      </c>
    </row>
    <row r="24" spans="2:14" s="96" customFormat="1" ht="350.1" customHeight="1" thickBot="1" x14ac:dyDescent="1.3">
      <c r="B24" s="105">
        <v>18</v>
      </c>
      <c r="C24" s="488" t="s">
        <v>238</v>
      </c>
      <c r="D24" s="489"/>
      <c r="E24" s="489"/>
      <c r="F24" s="490"/>
      <c r="G24" s="109" t="s">
        <v>27</v>
      </c>
      <c r="H24" s="102">
        <v>1.8280000000000001</v>
      </c>
      <c r="I24" s="101">
        <v>1</v>
      </c>
      <c r="J24" s="100">
        <v>3894</v>
      </c>
      <c r="K24" s="100">
        <v>3561</v>
      </c>
      <c r="L24" s="114">
        <v>0</v>
      </c>
      <c r="M24" s="115">
        <f t="shared" si="0"/>
        <v>6.5095079999999994</v>
      </c>
      <c r="N24" s="97">
        <f t="shared" si="1"/>
        <v>6.5</v>
      </c>
    </row>
    <row r="25" spans="2:14" s="96" customFormat="1" ht="350.1" customHeight="1" thickBot="1" x14ac:dyDescent="1.3">
      <c r="B25" s="105">
        <v>19</v>
      </c>
      <c r="C25" s="488" t="s">
        <v>359</v>
      </c>
      <c r="D25" s="489"/>
      <c r="E25" s="489"/>
      <c r="F25" s="490"/>
      <c r="G25" s="109" t="s">
        <v>27</v>
      </c>
      <c r="H25" s="102">
        <v>1.8280000000000001</v>
      </c>
      <c r="I25" s="101">
        <v>2</v>
      </c>
      <c r="J25" s="100">
        <v>3827</v>
      </c>
      <c r="K25" s="100">
        <v>3709</v>
      </c>
      <c r="L25" s="114">
        <v>0</v>
      </c>
      <c r="M25" s="115">
        <f t="shared" si="0"/>
        <v>6.7800520000000004</v>
      </c>
      <c r="N25" s="97">
        <f t="shared" si="1"/>
        <v>13.6</v>
      </c>
    </row>
    <row r="26" spans="2:14" s="96" customFormat="1" ht="350.1" customHeight="1" thickBot="1" x14ac:dyDescent="1.3">
      <c r="B26" s="104">
        <v>20</v>
      </c>
      <c r="C26" s="488" t="s">
        <v>360</v>
      </c>
      <c r="D26" s="489"/>
      <c r="E26" s="489"/>
      <c r="F26" s="490"/>
      <c r="G26" s="109" t="s">
        <v>27</v>
      </c>
      <c r="H26" s="102">
        <v>1.8280000000000001</v>
      </c>
      <c r="I26" s="101">
        <v>6</v>
      </c>
      <c r="J26" s="100">
        <v>3780</v>
      </c>
      <c r="K26" s="100">
        <v>3657</v>
      </c>
      <c r="L26" s="114">
        <v>0</v>
      </c>
      <c r="M26" s="115">
        <f t="shared" si="0"/>
        <v>6.6849959999999999</v>
      </c>
      <c r="N26" s="97">
        <f t="shared" si="1"/>
        <v>40.1</v>
      </c>
    </row>
    <row r="27" spans="2:14" s="96" customFormat="1" ht="350.1" customHeight="1" thickBot="1" x14ac:dyDescent="1.3">
      <c r="B27" s="105">
        <v>21</v>
      </c>
      <c r="C27" s="488" t="s">
        <v>361</v>
      </c>
      <c r="D27" s="489"/>
      <c r="E27" s="489"/>
      <c r="F27" s="490"/>
      <c r="G27" s="109" t="s">
        <v>27</v>
      </c>
      <c r="H27" s="102">
        <v>1.8280000000000001</v>
      </c>
      <c r="I27" s="101">
        <v>1</v>
      </c>
      <c r="J27" s="100">
        <v>3635</v>
      </c>
      <c r="K27" s="100">
        <f>J27-90</f>
        <v>3545</v>
      </c>
      <c r="L27" s="114">
        <v>0</v>
      </c>
      <c r="M27" s="115">
        <f t="shared" si="0"/>
        <v>6.4802600000000004</v>
      </c>
      <c r="N27" s="97">
        <f t="shared" si="1"/>
        <v>6.5</v>
      </c>
    </row>
    <row r="28" spans="2:14" s="96" customFormat="1" ht="350.1" customHeight="1" thickBot="1" x14ac:dyDescent="1.3">
      <c r="B28" s="105">
        <v>22</v>
      </c>
      <c r="C28" s="488" t="s">
        <v>288</v>
      </c>
      <c r="D28" s="489"/>
      <c r="E28" s="489"/>
      <c r="F28" s="490"/>
      <c r="G28" s="109" t="s">
        <v>76</v>
      </c>
      <c r="H28" s="102">
        <v>1.22</v>
      </c>
      <c r="I28" s="101">
        <v>1</v>
      </c>
      <c r="J28" s="100">
        <v>5471</v>
      </c>
      <c r="K28" s="100">
        <v>5471</v>
      </c>
      <c r="L28" s="114">
        <v>0</v>
      </c>
      <c r="M28" s="115">
        <f t="shared" si="0"/>
        <v>6.67462</v>
      </c>
      <c r="N28" s="97">
        <f t="shared" si="1"/>
        <v>6.7</v>
      </c>
    </row>
    <row r="29" spans="2:14" s="96" customFormat="1" ht="350.1" customHeight="1" thickBot="1" x14ac:dyDescent="1.3">
      <c r="B29" s="104">
        <v>23</v>
      </c>
      <c r="C29" s="488" t="s">
        <v>362</v>
      </c>
      <c r="D29" s="489"/>
      <c r="E29" s="489"/>
      <c r="F29" s="490"/>
      <c r="G29" s="109" t="s">
        <v>76</v>
      </c>
      <c r="H29" s="102">
        <v>1.22</v>
      </c>
      <c r="I29" s="101">
        <v>2</v>
      </c>
      <c r="J29" s="100">
        <v>3758</v>
      </c>
      <c r="K29" s="100">
        <f>J29-29</f>
        <v>3729</v>
      </c>
      <c r="L29" s="114">
        <v>0</v>
      </c>
      <c r="M29" s="115">
        <f t="shared" si="0"/>
        <v>4.5493800000000002</v>
      </c>
      <c r="N29" s="97">
        <f t="shared" si="1"/>
        <v>9.1</v>
      </c>
    </row>
    <row r="30" spans="2:14" s="96" customFormat="1" ht="350.1" customHeight="1" thickBot="1" x14ac:dyDescent="1.3">
      <c r="B30" s="105">
        <v>24</v>
      </c>
      <c r="C30" s="488" t="s">
        <v>363</v>
      </c>
      <c r="D30" s="489"/>
      <c r="E30" s="489"/>
      <c r="F30" s="490"/>
      <c r="G30" s="109" t="s">
        <v>27</v>
      </c>
      <c r="H30" s="102">
        <v>1.8280000000000001</v>
      </c>
      <c r="I30" s="101">
        <v>1</v>
      </c>
      <c r="J30" s="100">
        <v>3711</v>
      </c>
      <c r="K30" s="100">
        <f>J30-54</f>
        <v>3657</v>
      </c>
      <c r="L30" s="114">
        <v>0</v>
      </c>
      <c r="M30" s="115">
        <f t="shared" si="0"/>
        <v>6.6849959999999999</v>
      </c>
      <c r="N30" s="97">
        <f t="shared" si="1"/>
        <v>6.7</v>
      </c>
    </row>
    <row r="31" spans="2:14" s="96" customFormat="1" ht="350.1" customHeight="1" thickBot="1" x14ac:dyDescent="1.3">
      <c r="B31" s="105">
        <v>25</v>
      </c>
      <c r="C31" s="488" t="s">
        <v>364</v>
      </c>
      <c r="D31" s="489"/>
      <c r="E31" s="489"/>
      <c r="F31" s="490"/>
      <c r="G31" s="109" t="s">
        <v>76</v>
      </c>
      <c r="H31" s="102">
        <v>1.8280000000000001</v>
      </c>
      <c r="I31" s="101">
        <v>2</v>
      </c>
      <c r="J31" s="100">
        <v>3827</v>
      </c>
      <c r="K31" s="100">
        <v>3709</v>
      </c>
      <c r="L31" s="114">
        <v>0</v>
      </c>
      <c r="M31" s="115">
        <f t="shared" si="0"/>
        <v>6.7800520000000004</v>
      </c>
      <c r="N31" s="97">
        <f t="shared" si="1"/>
        <v>13.6</v>
      </c>
    </row>
    <row r="32" spans="2:14" s="96" customFormat="1" ht="350.1" customHeight="1" thickBot="1" x14ac:dyDescent="1.3">
      <c r="B32" s="104">
        <v>26</v>
      </c>
      <c r="C32" s="488" t="s">
        <v>365</v>
      </c>
      <c r="D32" s="489"/>
      <c r="E32" s="489"/>
      <c r="F32" s="490"/>
      <c r="G32" s="109" t="s">
        <v>76</v>
      </c>
      <c r="H32" s="102">
        <v>1.22</v>
      </c>
      <c r="I32" s="101">
        <v>1</v>
      </c>
      <c r="J32" s="100">
        <v>7619</v>
      </c>
      <c r="K32" s="100">
        <v>7619</v>
      </c>
      <c r="L32" s="114">
        <v>0</v>
      </c>
      <c r="M32" s="115">
        <f t="shared" si="0"/>
        <v>9.2951800000000002</v>
      </c>
      <c r="N32" s="97">
        <f t="shared" si="1"/>
        <v>9.3000000000000007</v>
      </c>
    </row>
    <row r="33" spans="2:18" s="96" customFormat="1" ht="350.1" customHeight="1" thickBot="1" x14ac:dyDescent="1.3">
      <c r="B33" s="105">
        <v>27</v>
      </c>
      <c r="C33" s="488" t="s">
        <v>287</v>
      </c>
      <c r="D33" s="489"/>
      <c r="E33" s="489"/>
      <c r="F33" s="490"/>
      <c r="G33" s="109" t="s">
        <v>76</v>
      </c>
      <c r="H33" s="102">
        <v>1.22</v>
      </c>
      <c r="I33" s="101">
        <v>1</v>
      </c>
      <c r="J33" s="100">
        <v>3758</v>
      </c>
      <c r="K33" s="100">
        <v>3729</v>
      </c>
      <c r="L33" s="114">
        <v>0</v>
      </c>
      <c r="M33" s="115">
        <f t="shared" si="0"/>
        <v>4.5493800000000002</v>
      </c>
      <c r="N33" s="97">
        <f t="shared" si="1"/>
        <v>4.5</v>
      </c>
    </row>
    <row r="34" spans="2:18" s="36" customFormat="1" ht="333.75" customHeight="1" thickBot="1" x14ac:dyDescent="1.1000000000000001">
      <c r="B34" s="105">
        <v>28</v>
      </c>
      <c r="C34" s="492" t="s">
        <v>161</v>
      </c>
      <c r="D34" s="493"/>
      <c r="E34" s="493"/>
      <c r="F34" s="494"/>
      <c r="G34" s="47" t="s">
        <v>366</v>
      </c>
      <c r="H34" s="112">
        <v>45.869</v>
      </c>
      <c r="I34" s="101">
        <v>1</v>
      </c>
      <c r="J34" s="111" t="s">
        <v>160</v>
      </c>
      <c r="K34" s="111" t="s">
        <v>160</v>
      </c>
      <c r="L34" s="116">
        <v>0.86899999999999999</v>
      </c>
      <c r="M34" s="49">
        <v>45.869</v>
      </c>
      <c r="N34" s="97">
        <f t="shared" si="1"/>
        <v>45</v>
      </c>
    </row>
    <row r="35" spans="2:18" s="50" customFormat="1" ht="309.75" customHeight="1" thickBot="1" x14ac:dyDescent="1.1000000000000001">
      <c r="B35" s="458" t="s">
        <v>30</v>
      </c>
      <c r="C35" s="459"/>
      <c r="D35" s="459"/>
      <c r="E35" s="459"/>
      <c r="F35" s="459"/>
      <c r="G35" s="459"/>
      <c r="H35" s="459"/>
      <c r="I35" s="459"/>
      <c r="J35" s="459"/>
      <c r="K35" s="459"/>
      <c r="L35" s="459"/>
      <c r="M35" s="460"/>
      <c r="N35" s="95">
        <f>SUM(N7:N34)</f>
        <v>412.80000000000007</v>
      </c>
    </row>
    <row r="36" spans="2:18" s="50" customFormat="1" ht="313.5" customHeight="1" thickBot="1" x14ac:dyDescent="1.1000000000000001">
      <c r="B36" s="513" t="s">
        <v>53</v>
      </c>
      <c r="C36" s="513"/>
      <c r="D36" s="513"/>
      <c r="E36" s="513"/>
      <c r="F36" s="513"/>
      <c r="G36" s="513"/>
      <c r="H36" s="513"/>
      <c r="I36" s="513"/>
      <c r="J36" s="513"/>
      <c r="K36" s="513"/>
      <c r="L36" s="513"/>
      <c r="M36" s="513"/>
      <c r="N36" s="88">
        <f>N35*2</f>
        <v>825.60000000000014</v>
      </c>
    </row>
    <row r="37" spans="2:18" s="51" customFormat="1" ht="58.5" customHeight="1" x14ac:dyDescent="1.1000000000000001">
      <c r="B37" s="577"/>
      <c r="C37" s="578"/>
      <c r="D37" s="578"/>
      <c r="E37" s="578"/>
      <c r="F37" s="578"/>
      <c r="G37" s="578"/>
      <c r="H37" s="578"/>
      <c r="I37" s="578"/>
      <c r="J37" s="578"/>
      <c r="K37" s="578"/>
      <c r="L37" s="578"/>
      <c r="M37" s="578"/>
      <c r="N37" s="579"/>
    </row>
    <row r="38" spans="2:18" s="51" customFormat="1" ht="43.5" customHeight="1" thickBot="1" x14ac:dyDescent="1.1499999999999999">
      <c r="B38" s="580"/>
      <c r="C38" s="581"/>
      <c r="D38" s="581"/>
      <c r="E38" s="581"/>
      <c r="F38" s="581"/>
      <c r="G38" s="581"/>
      <c r="H38" s="581"/>
      <c r="I38" s="581"/>
      <c r="J38" s="581"/>
      <c r="K38" s="581"/>
      <c r="L38" s="581"/>
      <c r="M38" s="581"/>
      <c r="N38" s="582"/>
    </row>
    <row r="39" spans="2:18" s="110" customFormat="1" ht="272.25" customHeight="1" x14ac:dyDescent="0.25">
      <c r="B39" s="422" t="s">
        <v>367</v>
      </c>
      <c r="C39" s="422"/>
      <c r="D39" s="422"/>
      <c r="E39" s="422"/>
      <c r="F39" s="422"/>
      <c r="G39" s="422"/>
      <c r="H39" s="422"/>
      <c r="I39" s="422" t="s">
        <v>368</v>
      </c>
      <c r="J39" s="422"/>
      <c r="K39" s="422"/>
      <c r="L39" s="422"/>
      <c r="M39" s="422"/>
      <c r="N39" s="422"/>
    </row>
    <row r="40" spans="2:18" s="51" customFormat="1" ht="409.5" customHeight="1" thickBot="1" x14ac:dyDescent="1.1499999999999999">
      <c r="B40" s="423"/>
      <c r="C40" s="423"/>
      <c r="D40" s="423"/>
      <c r="E40" s="423"/>
      <c r="F40" s="423"/>
      <c r="G40" s="423"/>
      <c r="H40" s="423"/>
      <c r="I40" s="423"/>
      <c r="J40" s="423"/>
      <c r="K40" s="423"/>
      <c r="L40" s="423"/>
      <c r="M40" s="423"/>
      <c r="N40" s="423"/>
    </row>
    <row r="41" spans="2:18" s="58" customFormat="1" ht="174.95" customHeight="1" thickBot="1" x14ac:dyDescent="1.1499999999999999">
      <c r="B41" s="53" t="s">
        <v>45</v>
      </c>
      <c r="C41" s="54"/>
      <c r="D41" s="54"/>
      <c r="E41" s="54"/>
      <c r="F41" s="54"/>
      <c r="G41" s="54"/>
      <c r="H41" s="54"/>
      <c r="I41" s="54"/>
      <c r="J41" s="54"/>
      <c r="K41" s="54"/>
      <c r="L41" s="54"/>
      <c r="M41" s="54"/>
      <c r="N41" s="55"/>
      <c r="O41" s="56"/>
      <c r="P41" s="68"/>
      <c r="Q41" s="35"/>
      <c r="R41" s="35"/>
    </row>
    <row r="42" spans="2:18" s="51" customFormat="1" ht="174.95" customHeight="1" x14ac:dyDescent="1.1000000000000001"/>
  </sheetData>
  <mergeCells count="39">
    <mergeCell ref="B39:H40"/>
    <mergeCell ref="I39:N40"/>
    <mergeCell ref="B36:M36"/>
    <mergeCell ref="C31:F31"/>
    <mergeCell ref="C32:F32"/>
    <mergeCell ref="C33:F33"/>
    <mergeCell ref="C34:F34"/>
    <mergeCell ref="B35:M35"/>
    <mergeCell ref="B37:N38"/>
    <mergeCell ref="C30:F30"/>
    <mergeCell ref="C19:F19"/>
    <mergeCell ref="C20:F20"/>
    <mergeCell ref="C21:F21"/>
    <mergeCell ref="C22:F22"/>
    <mergeCell ref="C23:F23"/>
    <mergeCell ref="C24:F24"/>
    <mergeCell ref="C25:F25"/>
    <mergeCell ref="C26:F26"/>
    <mergeCell ref="C27:F27"/>
    <mergeCell ref="C28:F28"/>
    <mergeCell ref="C29:F29"/>
    <mergeCell ref="C18:F18"/>
    <mergeCell ref="C7:F7"/>
    <mergeCell ref="C8:F8"/>
    <mergeCell ref="C9:F9"/>
    <mergeCell ref="C10:F10"/>
    <mergeCell ref="C11:F11"/>
    <mergeCell ref="C12:F12"/>
    <mergeCell ref="C13:F13"/>
    <mergeCell ref="C14:F14"/>
    <mergeCell ref="C15:F15"/>
    <mergeCell ref="C16:F16"/>
    <mergeCell ref="C17:F17"/>
    <mergeCell ref="C6:G6"/>
    <mergeCell ref="B2:F3"/>
    <mergeCell ref="G2:K3"/>
    <mergeCell ref="L2:N3"/>
    <mergeCell ref="B4:N4"/>
    <mergeCell ref="B5:N5"/>
  </mergeCells>
  <printOptions horizontalCentered="1"/>
  <pageMargins left="0.25" right="0.25" top="1" bottom="1" header="0.5" footer="0.255"/>
  <pageSetup paperSize="9" scale="10" fitToHeight="0" orientation="portrait" r:id="rId1"/>
  <drawing r:id="rId2"/>
</worksheet>
</file>

<file path=xl/worksheets/sheet1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sheetPr>
    <tabColor theme="9" tint="-0.499984740745262"/>
    <pageSetUpPr fitToPage="1"/>
  </sheetPr>
  <dimension ref="B1:M35"/>
  <sheetViews>
    <sheetView rightToLeft="1" view="pageBreakPreview" zoomScale="85" zoomScaleNormal="85" zoomScaleSheetLayoutView="85" workbookViewId="0">
      <selection activeCell="B25" sqref="B25:M25"/>
    </sheetView>
  </sheetViews>
  <sheetFormatPr defaultRowHeight="15" x14ac:dyDescent="0.25"/>
  <cols>
    <col min="1" max="1" width="4.85546875" customWidth="1"/>
    <col min="4" max="4" width="11.85546875" customWidth="1"/>
    <col min="5" max="5" width="24" customWidth="1"/>
    <col min="7" max="7" width="20.140625" customWidth="1"/>
    <col min="8" max="8" width="18.7109375" customWidth="1"/>
    <col min="9" max="9" width="16.285156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345</v>
      </c>
      <c r="G11" s="323"/>
      <c r="H11" s="323"/>
      <c r="I11" s="324"/>
      <c r="J11" s="322" t="s">
        <v>380</v>
      </c>
      <c r="K11" s="323"/>
      <c r="L11" s="323"/>
      <c r="M11" s="324"/>
    </row>
    <row r="12" spans="2:13" ht="15.75" customHeight="1" x14ac:dyDescent="0.25">
      <c r="B12" s="325"/>
      <c r="C12" s="326"/>
      <c r="D12" s="326"/>
      <c r="E12" s="327"/>
      <c r="F12" s="325"/>
      <c r="G12" s="326"/>
      <c r="H12" s="326"/>
      <c r="I12" s="327"/>
      <c r="J12" s="325"/>
      <c r="K12" s="326"/>
      <c r="L12" s="326"/>
      <c r="M12" s="327"/>
    </row>
    <row r="13" spans="2:13" ht="25.5" customHeight="1" thickBot="1" x14ac:dyDescent="0.3">
      <c r="B13" s="328"/>
      <c r="C13" s="329"/>
      <c r="D13" s="329"/>
      <c r="E13" s="330"/>
      <c r="F13" s="328"/>
      <c r="G13" s="329"/>
      <c r="H13" s="329"/>
      <c r="I13" s="330"/>
      <c r="J13" s="328"/>
      <c r="K13" s="329"/>
      <c r="L13" s="329"/>
      <c r="M13" s="330"/>
    </row>
    <row r="14" spans="2:13" ht="15" customHeight="1" x14ac:dyDescent="0.25">
      <c r="B14" s="322" t="s">
        <v>6</v>
      </c>
      <c r="C14" s="323"/>
      <c r="D14" s="323"/>
      <c r="E14" s="324"/>
      <c r="F14" s="322" t="s">
        <v>7</v>
      </c>
      <c r="G14" s="323"/>
      <c r="H14" s="323"/>
      <c r="I14" s="324"/>
      <c r="J14" s="322" t="s">
        <v>228</v>
      </c>
      <c r="K14" s="323"/>
      <c r="L14" s="323"/>
      <c r="M14" s="324"/>
    </row>
    <row r="15" spans="2:13" ht="15" customHeight="1" x14ac:dyDescent="0.25">
      <c r="B15" s="325"/>
      <c r="C15" s="326"/>
      <c r="D15" s="326"/>
      <c r="E15" s="327"/>
      <c r="F15" s="325"/>
      <c r="G15" s="326"/>
      <c r="H15" s="326"/>
      <c r="I15" s="327"/>
      <c r="J15" s="325"/>
      <c r="K15" s="326"/>
      <c r="L15" s="326"/>
      <c r="M15" s="327"/>
    </row>
    <row r="16" spans="2:13" ht="19.5" customHeight="1" thickBot="1" x14ac:dyDescent="0.3">
      <c r="B16" s="328"/>
      <c r="C16" s="329"/>
      <c r="D16" s="329"/>
      <c r="E16" s="330"/>
      <c r="F16" s="328"/>
      <c r="G16" s="329"/>
      <c r="H16" s="329"/>
      <c r="I16" s="330"/>
      <c r="J16" s="328"/>
      <c r="K16" s="329"/>
      <c r="L16" s="329"/>
      <c r="M16" s="330"/>
    </row>
    <row r="17" spans="2:13" ht="15" customHeight="1" x14ac:dyDescent="0.25">
      <c r="B17" s="287" t="s">
        <v>63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347</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52.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65</v>
      </c>
      <c r="F28" s="316"/>
      <c r="G28" s="316"/>
      <c r="H28" s="313"/>
      <c r="I28" s="318" t="s">
        <v>339</v>
      </c>
      <c r="J28" s="319"/>
      <c r="K28" s="312" t="s">
        <v>16</v>
      </c>
      <c r="L28" s="316"/>
      <c r="M28" s="313"/>
    </row>
    <row r="29" spans="2:13" ht="49.5" customHeight="1" thickBot="1" x14ac:dyDescent="0.3">
      <c r="B29" s="311"/>
      <c r="C29" s="314"/>
      <c r="D29" s="315"/>
      <c r="E29" s="314"/>
      <c r="F29" s="317"/>
      <c r="G29" s="317"/>
      <c r="H29" s="315"/>
      <c r="I29" s="320"/>
      <c r="J29" s="321"/>
      <c r="K29" s="314"/>
      <c r="L29" s="317"/>
      <c r="M29" s="315"/>
    </row>
    <row r="30" spans="2:13" ht="36" customHeight="1" thickBot="1" x14ac:dyDescent="0.3">
      <c r="B30" s="284"/>
      <c r="C30" s="285"/>
      <c r="D30" s="285"/>
      <c r="E30" s="285"/>
      <c r="F30" s="285"/>
      <c r="G30" s="285"/>
      <c r="H30" s="285"/>
      <c r="I30" s="285"/>
      <c r="J30" s="285"/>
      <c r="K30" s="285"/>
      <c r="L30" s="285"/>
      <c r="M30" s="286"/>
    </row>
    <row r="31" spans="2:13" ht="18.75" customHeight="1" x14ac:dyDescent="0.25">
      <c r="B31" s="272" t="s">
        <v>17</v>
      </c>
      <c r="C31" s="273"/>
      <c r="D31" s="273"/>
      <c r="E31" s="274"/>
      <c r="F31" s="272" t="s">
        <v>18</v>
      </c>
      <c r="G31" s="273"/>
      <c r="H31" s="273"/>
      <c r="I31" s="274"/>
      <c r="J31" s="272" t="s">
        <v>19</v>
      </c>
      <c r="K31" s="273"/>
      <c r="L31" s="273"/>
      <c r="M31" s="274"/>
    </row>
    <row r="32" spans="2:13" ht="29.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18" customFormat="1" ht="22.5" customHeight="1" thickBot="1" x14ac:dyDescent="0.3">
      <c r="B35" s="269" t="s">
        <v>61</v>
      </c>
      <c r="C35" s="270"/>
      <c r="D35" s="270"/>
      <c r="E35" s="270"/>
      <c r="F35" s="270"/>
      <c r="G35" s="270"/>
      <c r="H35" s="270"/>
      <c r="I35" s="270"/>
      <c r="J35" s="270"/>
      <c r="K35" s="270"/>
      <c r="L35" s="270"/>
      <c r="M35" s="271"/>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25" top="0.75" bottom="0.75" header="0.3" footer="0.3"/>
  <pageSetup paperSize="9" scale="56" orientation="portrait" r:id="rId1"/>
  <colBreaks count="1" manualBreakCount="1">
    <brk id="13" max="1048575" man="1"/>
  </colBreaks>
  <drawing r:id="rId2"/>
  <legacyDrawing r:id="rId3"/>
  <oleObjects>
    <mc:AlternateContent xmlns:mc="http://schemas.openxmlformats.org/markup-compatibility/2006">
      <mc:Choice Requires="x14">
        <oleObject progId="PBrush" shapeId="260102" r:id="rId4">
          <objectPr defaultSize="0" autoPict="0" r:id="rId5">
            <anchor moveWithCells="1" sizeWithCells="1">
              <from>
                <xdr:col>1</xdr:col>
                <xdr:colOff>95250</xdr:colOff>
                <xdr:row>3</xdr:row>
                <xdr:rowOff>85725</xdr:rowOff>
              </from>
              <to>
                <xdr:col>2</xdr:col>
                <xdr:colOff>447675</xdr:colOff>
                <xdr:row>7</xdr:row>
                <xdr:rowOff>9525</xdr:rowOff>
              </to>
            </anchor>
          </objectPr>
        </oleObject>
      </mc:Choice>
      <mc:Fallback>
        <oleObject progId="PBrush" shapeId="260102" r:id="rId4"/>
      </mc:Fallback>
    </mc:AlternateContent>
  </oleObjects>
  <mc:AlternateContent xmlns:mc="http://schemas.openxmlformats.org/markup-compatibility/2006">
    <mc:Choice Requires="x14">
      <controls>
        <mc:AlternateContent xmlns:mc="http://schemas.openxmlformats.org/markup-compatibility/2006">
          <mc:Choice Requires="x14">
            <control shapeId="260097" r:id="rId6" name="Check Box 1">
              <controlPr defaultSize="0" autoFill="0" autoLine="0" autoPict="0">
                <anchor moveWithCells="1">
                  <from>
                    <xdr:col>3</xdr:col>
                    <xdr:colOff>381000</xdr:colOff>
                    <xdr:row>35</xdr:row>
                    <xdr:rowOff>0</xdr:rowOff>
                  </from>
                  <to>
                    <xdr:col>4</xdr:col>
                    <xdr:colOff>419100</xdr:colOff>
                    <xdr:row>36</xdr:row>
                    <xdr:rowOff>28575</xdr:rowOff>
                  </to>
                </anchor>
              </controlPr>
            </control>
          </mc:Choice>
        </mc:AlternateContent>
        <mc:AlternateContent xmlns:mc="http://schemas.openxmlformats.org/markup-compatibility/2006">
          <mc:Choice Requires="x14">
            <control shapeId="260098" r:id="rId7" name="Check Box 2">
              <controlPr defaultSize="0" autoFill="0" autoLine="0" autoPict="0">
                <anchor moveWithCells="1">
                  <from>
                    <xdr:col>6</xdr:col>
                    <xdr:colOff>180975</xdr:colOff>
                    <xdr:row>35</xdr:row>
                    <xdr:rowOff>0</xdr:rowOff>
                  </from>
                  <to>
                    <xdr:col>6</xdr:col>
                    <xdr:colOff>1009650</xdr:colOff>
                    <xdr:row>36</xdr:row>
                    <xdr:rowOff>9525</xdr:rowOff>
                  </to>
                </anchor>
              </controlPr>
            </control>
          </mc:Choice>
        </mc:AlternateContent>
        <mc:AlternateContent xmlns:mc="http://schemas.openxmlformats.org/markup-compatibility/2006">
          <mc:Choice Requires="x14">
            <control shapeId="260099"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260100" r:id="rId9" name="Check Box 4">
              <controlPr defaultSize="0" autoFill="0" autoLine="0" autoPict="0">
                <anchor moveWithCells="1">
                  <from>
                    <xdr:col>10</xdr:col>
                    <xdr:colOff>381000</xdr:colOff>
                    <xdr:row>35</xdr:row>
                    <xdr:rowOff>0</xdr:rowOff>
                  </from>
                  <to>
                    <xdr:col>11</xdr:col>
                    <xdr:colOff>600075</xdr:colOff>
                    <xdr:row>36</xdr:row>
                    <xdr:rowOff>28575</xdr:rowOff>
                  </to>
                </anchor>
              </controlPr>
            </control>
          </mc:Choice>
        </mc:AlternateContent>
        <mc:AlternateContent xmlns:mc="http://schemas.openxmlformats.org/markup-compatibility/2006">
          <mc:Choice Requires="x14">
            <control shapeId="260101" r:id="rId10" name="Check Box 5">
              <controlPr defaultSize="0" autoFill="0" autoLine="0" autoPict="0">
                <anchor moveWithCells="1">
                  <from>
                    <xdr:col>11</xdr:col>
                    <xdr:colOff>552450</xdr:colOff>
                    <xdr:row>35</xdr:row>
                    <xdr:rowOff>0</xdr:rowOff>
                  </from>
                  <to>
                    <xdr:col>12</xdr:col>
                    <xdr:colOff>628650</xdr:colOff>
                    <xdr:row>36</xdr:row>
                    <xdr:rowOff>28575</xdr:rowOff>
                  </to>
                </anchor>
              </controlPr>
            </control>
          </mc:Choice>
        </mc:AlternateContent>
        <mc:AlternateContent xmlns:mc="http://schemas.openxmlformats.org/markup-compatibility/2006">
          <mc:Choice Requires="x14">
            <control shapeId="260103" r:id="rId11" name="Check Box 7">
              <controlPr defaultSize="0" autoFill="0" autoLine="0" autoPict="0">
                <anchor moveWithCells="1">
                  <from>
                    <xdr:col>2</xdr:col>
                    <xdr:colOff>476250</xdr:colOff>
                    <xdr:row>34</xdr:row>
                    <xdr:rowOff>47625</xdr:rowOff>
                  </from>
                  <to>
                    <xdr:col>3</xdr:col>
                    <xdr:colOff>180975</xdr:colOff>
                    <xdr:row>34</xdr:row>
                    <xdr:rowOff>247650</xdr:rowOff>
                  </to>
                </anchor>
              </controlPr>
            </control>
          </mc:Choice>
        </mc:AlternateContent>
        <mc:AlternateContent xmlns:mc="http://schemas.openxmlformats.org/markup-compatibility/2006">
          <mc:Choice Requires="x14">
            <control shapeId="260104" r:id="rId12" name="Check Box 8">
              <controlPr defaultSize="0" autoFill="0" autoLine="0" autoPict="0">
                <anchor moveWithCells="1">
                  <from>
                    <xdr:col>4</xdr:col>
                    <xdr:colOff>400050</xdr:colOff>
                    <xdr:row>34</xdr:row>
                    <xdr:rowOff>57150</xdr:rowOff>
                  </from>
                  <to>
                    <xdr:col>4</xdr:col>
                    <xdr:colOff>657225</xdr:colOff>
                    <xdr:row>34</xdr:row>
                    <xdr:rowOff>247650</xdr:rowOff>
                  </to>
                </anchor>
              </controlPr>
            </control>
          </mc:Choice>
        </mc:AlternateContent>
        <mc:AlternateContent xmlns:mc="http://schemas.openxmlformats.org/markup-compatibility/2006">
          <mc:Choice Requires="x14">
            <control shapeId="260105" r:id="rId13" name="Check Box 9">
              <controlPr defaultSize="0" autoFill="0" autoLine="0" autoPict="0">
                <anchor moveWithCells="1">
                  <from>
                    <xdr:col>7</xdr:col>
                    <xdr:colOff>1104900</xdr:colOff>
                    <xdr:row>34</xdr:row>
                    <xdr:rowOff>57150</xdr:rowOff>
                  </from>
                  <to>
                    <xdr:col>8</xdr:col>
                    <xdr:colOff>85725</xdr:colOff>
                    <xdr:row>34</xdr:row>
                    <xdr:rowOff>219075</xdr:rowOff>
                  </to>
                </anchor>
              </controlPr>
            </control>
          </mc:Choice>
        </mc:AlternateContent>
        <mc:AlternateContent xmlns:mc="http://schemas.openxmlformats.org/markup-compatibility/2006">
          <mc:Choice Requires="x14">
            <control shapeId="260106" r:id="rId14" name="Check Box 10">
              <controlPr defaultSize="0" autoFill="0" autoLine="0" autoPict="0">
                <anchor moveWithCells="1">
                  <from>
                    <xdr:col>6</xdr:col>
                    <xdr:colOff>457200</xdr:colOff>
                    <xdr:row>34</xdr:row>
                    <xdr:rowOff>66675</xdr:rowOff>
                  </from>
                  <to>
                    <xdr:col>6</xdr:col>
                    <xdr:colOff>657225</xdr:colOff>
                    <xdr:row>34</xdr:row>
                    <xdr:rowOff>276225</xdr:rowOff>
                  </to>
                </anchor>
              </controlPr>
            </control>
          </mc:Choice>
        </mc:AlternateContent>
        <mc:AlternateContent xmlns:mc="http://schemas.openxmlformats.org/markup-compatibility/2006">
          <mc:Choice Requires="x14">
            <control shapeId="260107" r:id="rId15" name="Check Box 11">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sheetPr>
    <tabColor theme="9" tint="-0.499984740745262"/>
    <pageSetUpPr fitToPage="1"/>
  </sheetPr>
  <dimension ref="B1:P39"/>
  <sheetViews>
    <sheetView rightToLeft="1" view="pageBreakPreview" topLeftCell="B1" zoomScale="85" zoomScaleNormal="85" zoomScaleSheetLayoutView="85" workbookViewId="0">
      <selection activeCell="B20" sqref="B20:M24"/>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338</v>
      </c>
      <c r="G11" s="332"/>
      <c r="H11" s="332"/>
      <c r="I11" s="333"/>
      <c r="J11" s="331" t="s">
        <v>344</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6" ht="15" customHeight="1" x14ac:dyDescent="0.25">
      <c r="B17" s="385" t="s">
        <v>54</v>
      </c>
      <c r="C17" s="386"/>
      <c r="D17" s="386"/>
      <c r="E17" s="386"/>
      <c r="F17" s="386"/>
      <c r="G17" s="386"/>
      <c r="H17" s="386"/>
      <c r="I17" s="386"/>
      <c r="J17" s="386"/>
      <c r="K17" s="386"/>
      <c r="L17" s="386"/>
      <c r="M17" s="387"/>
    </row>
    <row r="18" spans="2:16" ht="15" customHeight="1" x14ac:dyDescent="0.25">
      <c r="B18" s="388"/>
      <c r="C18" s="389"/>
      <c r="D18" s="389"/>
      <c r="E18" s="389"/>
      <c r="F18" s="389"/>
      <c r="G18" s="389"/>
      <c r="H18" s="389"/>
      <c r="I18" s="389"/>
      <c r="J18" s="389"/>
      <c r="K18" s="389"/>
      <c r="L18" s="389"/>
      <c r="M18" s="390"/>
    </row>
    <row r="19" spans="2:16" ht="41.25" customHeight="1" thickBot="1" x14ac:dyDescent="0.3">
      <c r="B19" s="388"/>
      <c r="C19" s="389"/>
      <c r="D19" s="389"/>
      <c r="E19" s="389"/>
      <c r="F19" s="389"/>
      <c r="G19" s="389"/>
      <c r="H19" s="389"/>
      <c r="I19" s="389"/>
      <c r="J19" s="389"/>
      <c r="K19" s="389"/>
      <c r="L19" s="389"/>
      <c r="M19" s="390"/>
    </row>
    <row r="20" spans="2:16" ht="15" customHeight="1" x14ac:dyDescent="0.25">
      <c r="B20" s="391" t="s">
        <v>341</v>
      </c>
      <c r="C20" s="392"/>
      <c r="D20" s="392"/>
      <c r="E20" s="392"/>
      <c r="F20" s="392"/>
      <c r="G20" s="392"/>
      <c r="H20" s="392"/>
      <c r="I20" s="392"/>
      <c r="J20" s="392"/>
      <c r="K20" s="392"/>
      <c r="L20" s="392"/>
      <c r="M20" s="393"/>
    </row>
    <row r="21" spans="2:16" ht="15" customHeight="1" x14ac:dyDescent="0.25">
      <c r="B21" s="394"/>
      <c r="C21" s="395"/>
      <c r="D21" s="395"/>
      <c r="E21" s="395"/>
      <c r="F21" s="395"/>
      <c r="G21" s="395"/>
      <c r="H21" s="395"/>
      <c r="I21" s="395"/>
      <c r="J21" s="395"/>
      <c r="K21" s="395"/>
      <c r="L21" s="395"/>
      <c r="M21" s="396"/>
    </row>
    <row r="22" spans="2:16" ht="15" customHeight="1" x14ac:dyDescent="0.25">
      <c r="B22" s="394"/>
      <c r="C22" s="395"/>
      <c r="D22" s="395"/>
      <c r="E22" s="395"/>
      <c r="F22" s="395"/>
      <c r="G22" s="395"/>
      <c r="H22" s="395"/>
      <c r="I22" s="395"/>
      <c r="J22" s="395"/>
      <c r="K22" s="395"/>
      <c r="L22" s="395"/>
      <c r="M22" s="396"/>
    </row>
    <row r="23" spans="2:16" ht="15.75" customHeight="1" x14ac:dyDescent="0.25">
      <c r="B23" s="394"/>
      <c r="C23" s="395"/>
      <c r="D23" s="395"/>
      <c r="E23" s="395"/>
      <c r="F23" s="395"/>
      <c r="G23" s="395"/>
      <c r="H23" s="395"/>
      <c r="I23" s="395"/>
      <c r="J23" s="395"/>
      <c r="K23" s="395"/>
      <c r="L23" s="395"/>
      <c r="M23" s="396"/>
    </row>
    <row r="24" spans="2:16" ht="51.75" customHeight="1" thickBot="1" x14ac:dyDescent="0.3">
      <c r="B24" s="394"/>
      <c r="C24" s="395"/>
      <c r="D24" s="395"/>
      <c r="E24" s="395"/>
      <c r="F24" s="395"/>
      <c r="G24" s="395"/>
      <c r="H24" s="395"/>
      <c r="I24" s="395"/>
      <c r="J24" s="395"/>
      <c r="K24" s="395"/>
      <c r="L24" s="395"/>
      <c r="M24" s="396"/>
    </row>
    <row r="25" spans="2:16" ht="31.5" customHeight="1" thickBot="1" x14ac:dyDescent="0.3">
      <c r="B25" s="299"/>
      <c r="C25" s="300"/>
      <c r="D25" s="300"/>
      <c r="E25" s="300"/>
      <c r="F25" s="300"/>
      <c r="G25" s="300"/>
      <c r="H25" s="300"/>
      <c r="I25" s="300"/>
      <c r="J25" s="300"/>
      <c r="K25" s="300"/>
      <c r="L25" s="300"/>
      <c r="M25" s="301"/>
    </row>
    <row r="26" spans="2:16" ht="15.75" customHeight="1" x14ac:dyDescent="0.25">
      <c r="B26" s="397" t="s">
        <v>9</v>
      </c>
      <c r="C26" s="399" t="s">
        <v>10</v>
      </c>
      <c r="D26" s="400"/>
      <c r="E26" s="399" t="s">
        <v>11</v>
      </c>
      <c r="F26" s="400"/>
      <c r="G26" s="400"/>
      <c r="H26" s="403"/>
      <c r="I26" s="399" t="s">
        <v>12</v>
      </c>
      <c r="J26" s="403"/>
      <c r="K26" s="399" t="s">
        <v>13</v>
      </c>
      <c r="L26" s="400"/>
      <c r="M26" s="403"/>
    </row>
    <row r="27" spans="2:16" ht="15.75" customHeight="1" thickBot="1" x14ac:dyDescent="0.3">
      <c r="B27" s="398"/>
      <c r="C27" s="401"/>
      <c r="D27" s="402"/>
      <c r="E27" s="401"/>
      <c r="F27" s="402"/>
      <c r="G27" s="402"/>
      <c r="H27" s="404"/>
      <c r="I27" s="401"/>
      <c r="J27" s="404"/>
      <c r="K27" s="401"/>
      <c r="L27" s="402"/>
      <c r="M27" s="404"/>
    </row>
    <row r="28" spans="2:16" ht="49.5" customHeight="1" x14ac:dyDescent="0.25">
      <c r="B28" s="405">
        <v>24</v>
      </c>
      <c r="C28" s="312" t="s">
        <v>14</v>
      </c>
      <c r="D28" s="313"/>
      <c r="E28" s="331" t="s">
        <v>15</v>
      </c>
      <c r="F28" s="332"/>
      <c r="G28" s="332"/>
      <c r="H28" s="333"/>
      <c r="I28" s="318" t="s">
        <v>339</v>
      </c>
      <c r="J28" s="319"/>
      <c r="K28" s="322" t="s">
        <v>16</v>
      </c>
      <c r="L28" s="323"/>
      <c r="M28" s="324"/>
      <c r="P28" t="s">
        <v>339</v>
      </c>
    </row>
    <row r="29" spans="2:16" ht="57" customHeight="1" thickBot="1" x14ac:dyDescent="0.3">
      <c r="B29" s="406"/>
      <c r="C29" s="314"/>
      <c r="D29" s="315"/>
      <c r="E29" s="337"/>
      <c r="F29" s="338"/>
      <c r="G29" s="338"/>
      <c r="H29" s="339"/>
      <c r="I29" s="320"/>
      <c r="J29" s="321"/>
      <c r="K29" s="328"/>
      <c r="L29" s="329"/>
      <c r="M29" s="330"/>
    </row>
    <row r="30" spans="2:16" ht="37.5" customHeight="1" thickBot="1" x14ac:dyDescent="0.3">
      <c r="B30" s="382"/>
      <c r="C30" s="383"/>
      <c r="D30" s="383"/>
      <c r="E30" s="383"/>
      <c r="F30" s="383"/>
      <c r="G30" s="383"/>
      <c r="H30" s="383"/>
      <c r="I30" s="383"/>
      <c r="J30" s="383"/>
      <c r="K30" s="383"/>
      <c r="L30" s="383"/>
      <c r="M30" s="384"/>
    </row>
    <row r="31" spans="2:16" ht="18.75" customHeight="1" x14ac:dyDescent="0.25">
      <c r="B31" s="375" t="s">
        <v>17</v>
      </c>
      <c r="C31" s="376"/>
      <c r="D31" s="376"/>
      <c r="E31" s="377"/>
      <c r="F31" s="375" t="s">
        <v>18</v>
      </c>
      <c r="G31" s="376"/>
      <c r="H31" s="376"/>
      <c r="I31" s="377"/>
      <c r="J31" s="375" t="s">
        <v>19</v>
      </c>
      <c r="K31" s="376"/>
      <c r="L31" s="376"/>
      <c r="M31" s="377"/>
    </row>
    <row r="32" spans="2:16"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D39:E39"/>
    <mergeCell ref="B31:E32"/>
    <mergeCell ref="F31:I32"/>
    <mergeCell ref="J31:M32"/>
    <mergeCell ref="B33:E34"/>
    <mergeCell ref="F33:I34"/>
    <mergeCell ref="J33:M34"/>
  </mergeCells>
  <printOptions horizontalCentered="1" verticalCentered="1"/>
  <pageMargins left="0.25" right="0" top="0" bottom="0" header="0" footer="0"/>
  <pageSetup paperSize="9" scale="64" orientation="portrait" r:id="rId1"/>
  <colBreaks count="1" manualBreakCount="1">
    <brk id="13" max="1048575" man="1"/>
  </colBreaks>
  <drawing r:id="rId2"/>
  <legacyDrawing r:id="rId3"/>
  <oleObjects>
    <mc:AlternateContent xmlns:mc="http://schemas.openxmlformats.org/markup-compatibility/2006">
      <mc:Choice Requires="x14">
        <oleObject progId="PBrush" shapeId="209925"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209925" r:id="rId4"/>
      </mc:Fallback>
    </mc:AlternateContent>
  </oleObjects>
  <mc:AlternateContent xmlns:mc="http://schemas.openxmlformats.org/markup-compatibility/2006">
    <mc:Choice Requires="x14">
      <controls>
        <mc:AlternateContent xmlns:mc="http://schemas.openxmlformats.org/markup-compatibility/2006">
          <mc:Choice Requires="x14">
            <control shapeId="209921" r:id="rId6" name="Check Box 1">
              <controlPr defaultSize="0" autoFill="0" autoLine="0" autoPict="0">
                <anchor moveWithCells="1">
                  <from>
                    <xdr:col>2</xdr:col>
                    <xdr:colOff>476250</xdr:colOff>
                    <xdr:row>34</xdr:row>
                    <xdr:rowOff>47625</xdr:rowOff>
                  </from>
                  <to>
                    <xdr:col>3</xdr:col>
                    <xdr:colOff>152400</xdr:colOff>
                    <xdr:row>34</xdr:row>
                    <xdr:rowOff>247650</xdr:rowOff>
                  </to>
                </anchor>
              </controlPr>
            </control>
          </mc:Choice>
        </mc:AlternateContent>
        <mc:AlternateContent xmlns:mc="http://schemas.openxmlformats.org/markup-compatibility/2006">
          <mc:Choice Requires="x14">
            <control shapeId="209922"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209923" r:id="rId8" name="Check Box 3">
              <controlPr defaultSize="0" autoFill="0" autoLine="0" autoPict="0">
                <anchor moveWithCells="1">
                  <from>
                    <xdr:col>7</xdr:col>
                    <xdr:colOff>1104900</xdr:colOff>
                    <xdr:row>34</xdr:row>
                    <xdr:rowOff>57150</xdr:rowOff>
                  </from>
                  <to>
                    <xdr:col>8</xdr:col>
                    <xdr:colOff>76200</xdr:colOff>
                    <xdr:row>34</xdr:row>
                    <xdr:rowOff>228600</xdr:rowOff>
                  </to>
                </anchor>
              </controlPr>
            </control>
          </mc:Choice>
        </mc:AlternateContent>
        <mc:AlternateContent xmlns:mc="http://schemas.openxmlformats.org/markup-compatibility/2006">
          <mc:Choice Requires="x14">
            <control shapeId="209924" r:id="rId9" name="Check Box 4">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209926" r:id="rId10" name="Check Box 6">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sheetPr>
    <tabColor theme="9" tint="-0.249977111117893"/>
  </sheetPr>
  <dimension ref="B1:AU41"/>
  <sheetViews>
    <sheetView rightToLeft="1" view="pageBreakPreview" zoomScale="10" zoomScaleNormal="100" zoomScaleSheetLayoutView="10" workbookViewId="0">
      <selection activeCell="B4" sqref="B4:N4"/>
    </sheetView>
  </sheetViews>
  <sheetFormatPr defaultRowHeight="23.25" x14ac:dyDescent="0.35"/>
  <cols>
    <col min="2" max="2" width="25.7109375" customWidth="1"/>
    <col min="3" max="3" width="32" customWidth="1"/>
    <col min="4" max="4" width="20.42578125" customWidth="1"/>
    <col min="5" max="5" width="32"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thickBot="1" x14ac:dyDescent="0.3">
      <c r="B2" s="440"/>
      <c r="C2" s="440"/>
      <c r="D2" s="440"/>
      <c r="E2" s="440"/>
      <c r="F2" s="440"/>
      <c r="G2" s="583" t="s">
        <v>335</v>
      </c>
      <c r="H2" s="583"/>
      <c r="I2" s="583"/>
      <c r="J2" s="583"/>
      <c r="K2" s="583"/>
      <c r="L2" s="440"/>
      <c r="M2" s="440"/>
      <c r="N2" s="440"/>
    </row>
    <row r="3" spans="2:47" ht="409.6" customHeight="1" thickBot="1" x14ac:dyDescent="0.3">
      <c r="B3" s="441"/>
      <c r="C3" s="441"/>
      <c r="D3" s="441"/>
      <c r="E3" s="441"/>
      <c r="F3" s="441"/>
      <c r="G3" s="583"/>
      <c r="H3" s="583"/>
      <c r="I3" s="583"/>
      <c r="J3" s="583"/>
      <c r="K3" s="583"/>
      <c r="L3" s="441"/>
      <c r="M3" s="441"/>
      <c r="N3" s="441"/>
    </row>
    <row r="4" spans="2:47" ht="259.5" customHeight="1" thickBot="1" x14ac:dyDescent="0.3">
      <c r="B4" s="522" t="s">
        <v>54</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82" customHeight="1" thickBot="1" x14ac:dyDescent="1.1499999999999999">
      <c r="B6" s="94" t="s">
        <v>9</v>
      </c>
      <c r="C6" s="434" t="s">
        <v>11</v>
      </c>
      <c r="D6" s="435"/>
      <c r="E6" s="435"/>
      <c r="F6" s="435"/>
      <c r="G6" s="436"/>
      <c r="H6" s="94" t="s">
        <v>122</v>
      </c>
      <c r="I6" s="94" t="s">
        <v>23</v>
      </c>
      <c r="J6" s="94" t="s">
        <v>24</v>
      </c>
      <c r="K6" s="94" t="s">
        <v>121</v>
      </c>
      <c r="L6" s="94" t="s">
        <v>183</v>
      </c>
      <c r="M6" s="94" t="s">
        <v>181</v>
      </c>
      <c r="N6" s="94" t="s">
        <v>124</v>
      </c>
    </row>
    <row r="7" spans="2:47" s="96" customFormat="1" ht="350.1" customHeight="1" thickBot="1" x14ac:dyDescent="1.3">
      <c r="B7" s="105">
        <v>1</v>
      </c>
      <c r="C7" s="488" t="s">
        <v>127</v>
      </c>
      <c r="D7" s="489"/>
      <c r="E7" s="489"/>
      <c r="F7" s="490"/>
      <c r="G7" s="103" t="s">
        <v>27</v>
      </c>
      <c r="H7" s="102">
        <v>1.8280000000000001</v>
      </c>
      <c r="I7" s="101">
        <v>1</v>
      </c>
      <c r="J7" s="100">
        <v>28000</v>
      </c>
      <c r="K7" s="100">
        <v>28000</v>
      </c>
      <c r="L7" s="107">
        <f>0.03234+0.5852+0.1309+0.01309+0.03234+0.29414</f>
        <v>1.0880100000000001</v>
      </c>
      <c r="M7" s="98">
        <f>H7*K7/1000</f>
        <v>51.183999999999997</v>
      </c>
      <c r="N7" s="97">
        <f>ROUND(M7*I7-I7*L7,1)</f>
        <v>50.1</v>
      </c>
    </row>
    <row r="8" spans="2:47" s="96" customFormat="1" ht="350.1" customHeight="1" thickBot="1" x14ac:dyDescent="1.3">
      <c r="B8" s="104">
        <v>2</v>
      </c>
      <c r="C8" s="488" t="s">
        <v>185</v>
      </c>
      <c r="D8" s="489"/>
      <c r="E8" s="489"/>
      <c r="F8" s="490"/>
      <c r="G8" s="103" t="s">
        <v>35</v>
      </c>
      <c r="H8" s="102">
        <v>0.94399999999999995</v>
      </c>
      <c r="I8" s="101">
        <v>6</v>
      </c>
      <c r="J8" s="100">
        <v>2402</v>
      </c>
      <c r="K8" s="100">
        <v>2251</v>
      </c>
      <c r="L8" s="99">
        <v>0</v>
      </c>
      <c r="M8" s="98">
        <f t="shared" ref="M8:M32" si="0">H8*K8/1000</f>
        <v>2.1249440000000002</v>
      </c>
      <c r="N8" s="97">
        <f t="shared" ref="N8:N32" si="1">ROUNDUP(M8*I8-I8*L8,1)</f>
        <v>12.799999999999999</v>
      </c>
    </row>
    <row r="9" spans="2:47" s="96" customFormat="1" ht="350.1" customHeight="1" thickBot="1" x14ac:dyDescent="1.3">
      <c r="B9" s="104">
        <v>3</v>
      </c>
      <c r="C9" s="488" t="s">
        <v>186</v>
      </c>
      <c r="D9" s="489"/>
      <c r="E9" s="489"/>
      <c r="F9" s="490"/>
      <c r="G9" s="103" t="s">
        <v>35</v>
      </c>
      <c r="H9" s="102">
        <v>0.94399999999999995</v>
      </c>
      <c r="I9" s="101">
        <v>5</v>
      </c>
      <c r="J9" s="100">
        <v>1510</v>
      </c>
      <c r="K9" s="100">
        <v>1510</v>
      </c>
      <c r="L9" s="99">
        <v>0</v>
      </c>
      <c r="M9" s="98">
        <f t="shared" si="0"/>
        <v>1.4254399999999998</v>
      </c>
      <c r="N9" s="97">
        <f t="shared" si="1"/>
        <v>7.1999999999999993</v>
      </c>
    </row>
    <row r="10" spans="2:47" s="96" customFormat="1" ht="350.1" customHeight="1" thickBot="1" x14ac:dyDescent="1.3">
      <c r="B10" s="105">
        <v>4</v>
      </c>
      <c r="C10" s="488" t="s">
        <v>187</v>
      </c>
      <c r="D10" s="489"/>
      <c r="E10" s="489"/>
      <c r="F10" s="490"/>
      <c r="G10" s="103" t="s">
        <v>29</v>
      </c>
      <c r="H10" s="102">
        <v>1.284</v>
      </c>
      <c r="I10" s="106">
        <v>1</v>
      </c>
      <c r="J10" s="100">
        <v>1510</v>
      </c>
      <c r="K10" s="100">
        <v>1510</v>
      </c>
      <c r="L10" s="99">
        <v>0</v>
      </c>
      <c r="M10" s="98">
        <f t="shared" si="0"/>
        <v>1.9388400000000001</v>
      </c>
      <c r="N10" s="97">
        <f t="shared" si="1"/>
        <v>2</v>
      </c>
    </row>
    <row r="11" spans="2:47" s="96" customFormat="1" ht="350.1" customHeight="1" thickBot="1" x14ac:dyDescent="1.3">
      <c r="B11" s="104">
        <v>5</v>
      </c>
      <c r="C11" s="488" t="s">
        <v>189</v>
      </c>
      <c r="D11" s="489"/>
      <c r="E11" s="489"/>
      <c r="F11" s="490"/>
      <c r="G11" s="103" t="s">
        <v>35</v>
      </c>
      <c r="H11" s="102">
        <v>0.94399999999999995</v>
      </c>
      <c r="I11" s="101">
        <v>1</v>
      </c>
      <c r="J11" s="100">
        <v>2379</v>
      </c>
      <c r="K11" s="100">
        <v>2211</v>
      </c>
      <c r="L11" s="99">
        <v>0</v>
      </c>
      <c r="M11" s="98">
        <f t="shared" si="0"/>
        <v>2.0871839999999997</v>
      </c>
      <c r="N11" s="97">
        <f t="shared" si="1"/>
        <v>2.1</v>
      </c>
    </row>
    <row r="12" spans="2:47" s="96" customFormat="1" ht="350.1" customHeight="1" thickBot="1" x14ac:dyDescent="1.3">
      <c r="B12" s="104">
        <v>6</v>
      </c>
      <c r="C12" s="565" t="s">
        <v>332</v>
      </c>
      <c r="D12" s="570" t="s">
        <v>200</v>
      </c>
      <c r="E12" s="570"/>
      <c r="F12" s="570"/>
      <c r="G12" s="103" t="s">
        <v>76</v>
      </c>
      <c r="H12" s="102">
        <v>1.22</v>
      </c>
      <c r="I12" s="106">
        <v>1</v>
      </c>
      <c r="J12" s="100">
        <v>5486</v>
      </c>
      <c r="K12" s="100">
        <v>5486</v>
      </c>
      <c r="L12" s="99">
        <v>0.1583</v>
      </c>
      <c r="M12" s="98">
        <f t="shared" si="0"/>
        <v>6.69292</v>
      </c>
      <c r="N12" s="97">
        <f t="shared" si="1"/>
        <v>6.6</v>
      </c>
    </row>
    <row r="13" spans="2:47" s="96" customFormat="1" ht="350.1" customHeight="1" thickBot="1" x14ac:dyDescent="1.3">
      <c r="B13" s="105">
        <v>7</v>
      </c>
      <c r="C13" s="566"/>
      <c r="D13" s="488" t="s">
        <v>205</v>
      </c>
      <c r="E13" s="489"/>
      <c r="F13" s="490"/>
      <c r="G13" s="103" t="s">
        <v>76</v>
      </c>
      <c r="H13" s="102">
        <v>1.22</v>
      </c>
      <c r="I13" s="101">
        <v>1</v>
      </c>
      <c r="J13" s="100">
        <v>5486</v>
      </c>
      <c r="K13" s="100">
        <v>5486</v>
      </c>
      <c r="L13" s="99">
        <v>0.126</v>
      </c>
      <c r="M13" s="98">
        <f t="shared" si="0"/>
        <v>6.69292</v>
      </c>
      <c r="N13" s="97">
        <f t="shared" si="1"/>
        <v>6.6</v>
      </c>
    </row>
    <row r="14" spans="2:47" s="96" customFormat="1" ht="350.1" customHeight="1" thickBot="1" x14ac:dyDescent="1.3">
      <c r="B14" s="104">
        <v>8</v>
      </c>
      <c r="C14" s="566"/>
      <c r="D14" s="488" t="s">
        <v>331</v>
      </c>
      <c r="E14" s="489"/>
      <c r="F14" s="490"/>
      <c r="G14" s="103" t="s">
        <v>35</v>
      </c>
      <c r="H14" s="102">
        <v>0.94399999999999995</v>
      </c>
      <c r="I14" s="101">
        <v>2</v>
      </c>
      <c r="J14" s="100">
        <v>2948</v>
      </c>
      <c r="K14" s="100">
        <v>2718</v>
      </c>
      <c r="L14" s="99">
        <v>0</v>
      </c>
      <c r="M14" s="98">
        <f t="shared" si="0"/>
        <v>2.5657920000000001</v>
      </c>
      <c r="N14" s="97">
        <f t="shared" si="1"/>
        <v>5.1999999999999993</v>
      </c>
    </row>
    <row r="15" spans="2:47" s="96" customFormat="1" ht="350.1" customHeight="1" thickBot="1" x14ac:dyDescent="1.3">
      <c r="B15" s="104">
        <v>9</v>
      </c>
      <c r="C15" s="569"/>
      <c r="D15" s="488" t="s">
        <v>330</v>
      </c>
      <c r="E15" s="489"/>
      <c r="F15" s="490"/>
      <c r="G15" s="103" t="s">
        <v>35</v>
      </c>
      <c r="H15" s="102">
        <v>0.94399999999999995</v>
      </c>
      <c r="I15" s="101">
        <v>1</v>
      </c>
      <c r="J15" s="100">
        <v>1629</v>
      </c>
      <c r="K15" s="100">
        <v>1629</v>
      </c>
      <c r="L15" s="99">
        <v>0</v>
      </c>
      <c r="M15" s="98">
        <f t="shared" si="0"/>
        <v>1.5377759999999998</v>
      </c>
      <c r="N15" s="97">
        <f t="shared" si="1"/>
        <v>1.6</v>
      </c>
    </row>
    <row r="16" spans="2:47" s="96" customFormat="1" ht="350.1" customHeight="1" thickBot="1" x14ac:dyDescent="1.3">
      <c r="B16" s="105">
        <v>10</v>
      </c>
      <c r="C16" s="565" t="s">
        <v>329</v>
      </c>
      <c r="D16" s="570" t="s">
        <v>200</v>
      </c>
      <c r="E16" s="570"/>
      <c r="F16" s="570"/>
      <c r="G16" s="103" t="s">
        <v>76</v>
      </c>
      <c r="H16" s="102">
        <v>1.22</v>
      </c>
      <c r="I16" s="106">
        <v>1</v>
      </c>
      <c r="J16" s="100">
        <v>5486</v>
      </c>
      <c r="K16" s="100">
        <v>5486</v>
      </c>
      <c r="L16" s="99">
        <v>0.1573</v>
      </c>
      <c r="M16" s="98">
        <f t="shared" si="0"/>
        <v>6.69292</v>
      </c>
      <c r="N16" s="97">
        <f t="shared" si="1"/>
        <v>6.6</v>
      </c>
    </row>
    <row r="17" spans="2:14" s="96" customFormat="1" ht="350.1" customHeight="1" thickBot="1" x14ac:dyDescent="1.3">
      <c r="B17" s="104">
        <v>11</v>
      </c>
      <c r="C17" s="566"/>
      <c r="D17" s="488" t="s">
        <v>205</v>
      </c>
      <c r="E17" s="489"/>
      <c r="F17" s="490"/>
      <c r="G17" s="103" t="s">
        <v>76</v>
      </c>
      <c r="H17" s="102">
        <v>1.22</v>
      </c>
      <c r="I17" s="101">
        <v>1</v>
      </c>
      <c r="J17" s="100">
        <v>5486</v>
      </c>
      <c r="K17" s="100">
        <v>5486</v>
      </c>
      <c r="L17" s="99">
        <v>0.126</v>
      </c>
      <c r="M17" s="98">
        <f t="shared" si="0"/>
        <v>6.69292</v>
      </c>
      <c r="N17" s="97">
        <f t="shared" si="1"/>
        <v>6.6</v>
      </c>
    </row>
    <row r="18" spans="2:14" s="96" customFormat="1" ht="350.1" customHeight="1" thickBot="1" x14ac:dyDescent="1.3">
      <c r="B18" s="104">
        <v>12</v>
      </c>
      <c r="C18" s="566"/>
      <c r="D18" s="488" t="s">
        <v>328</v>
      </c>
      <c r="E18" s="489"/>
      <c r="F18" s="490"/>
      <c r="G18" s="103" t="s">
        <v>35</v>
      </c>
      <c r="H18" s="102">
        <v>0.94399999999999995</v>
      </c>
      <c r="I18" s="101">
        <v>2</v>
      </c>
      <c r="J18" s="100">
        <v>2948</v>
      </c>
      <c r="K18" s="100">
        <v>2718</v>
      </c>
      <c r="L18" s="99">
        <v>0</v>
      </c>
      <c r="M18" s="98">
        <f t="shared" si="0"/>
        <v>2.5657920000000001</v>
      </c>
      <c r="N18" s="97">
        <f t="shared" si="1"/>
        <v>5.1999999999999993</v>
      </c>
    </row>
    <row r="19" spans="2:14" s="96" customFormat="1" ht="350.1" customHeight="1" thickBot="1" x14ac:dyDescent="1.3">
      <c r="B19" s="105">
        <v>13</v>
      </c>
      <c r="C19" s="569"/>
      <c r="D19" s="488" t="s">
        <v>327</v>
      </c>
      <c r="E19" s="489"/>
      <c r="F19" s="490"/>
      <c r="G19" s="103" t="s">
        <v>35</v>
      </c>
      <c r="H19" s="102">
        <v>0.94399999999999995</v>
      </c>
      <c r="I19" s="101">
        <v>1</v>
      </c>
      <c r="J19" s="100">
        <v>1629</v>
      </c>
      <c r="K19" s="100">
        <v>1629</v>
      </c>
      <c r="L19" s="99">
        <v>0</v>
      </c>
      <c r="M19" s="98">
        <f t="shared" si="0"/>
        <v>1.5377759999999998</v>
      </c>
      <c r="N19" s="97">
        <f t="shared" si="1"/>
        <v>1.6</v>
      </c>
    </row>
    <row r="20" spans="2:14" s="96" customFormat="1" ht="350.1" customHeight="1" thickBot="1" x14ac:dyDescent="1.3">
      <c r="B20" s="104">
        <v>14</v>
      </c>
      <c r="C20" s="488" t="s">
        <v>326</v>
      </c>
      <c r="D20" s="489"/>
      <c r="E20" s="489"/>
      <c r="F20" s="490"/>
      <c r="G20" s="103" t="s">
        <v>76</v>
      </c>
      <c r="H20" s="102">
        <v>1.22</v>
      </c>
      <c r="I20" s="101">
        <v>1</v>
      </c>
      <c r="J20" s="100">
        <v>7829</v>
      </c>
      <c r="K20" s="100">
        <v>7829</v>
      </c>
      <c r="L20" s="99">
        <v>0.252</v>
      </c>
      <c r="M20" s="98">
        <f t="shared" si="0"/>
        <v>9.55138</v>
      </c>
      <c r="N20" s="97">
        <f t="shared" si="1"/>
        <v>9.2999999999999989</v>
      </c>
    </row>
    <row r="21" spans="2:14" s="96" customFormat="1" ht="350.1" customHeight="1" thickBot="1" x14ac:dyDescent="1.3">
      <c r="B21" s="104">
        <v>15</v>
      </c>
      <c r="C21" s="488" t="s">
        <v>325</v>
      </c>
      <c r="D21" s="489"/>
      <c r="E21" s="489"/>
      <c r="F21" s="490"/>
      <c r="G21" s="103" t="s">
        <v>76</v>
      </c>
      <c r="H21" s="102">
        <v>1.22</v>
      </c>
      <c r="I21" s="101">
        <v>1</v>
      </c>
      <c r="J21" s="100">
        <v>7829</v>
      </c>
      <c r="K21" s="100">
        <v>7829</v>
      </c>
      <c r="L21" s="99">
        <v>0.252</v>
      </c>
      <c r="M21" s="98">
        <f t="shared" si="0"/>
        <v>9.55138</v>
      </c>
      <c r="N21" s="97">
        <f t="shared" si="1"/>
        <v>9.2999999999999989</v>
      </c>
    </row>
    <row r="22" spans="2:14" s="96" customFormat="1" ht="350.1" customHeight="1" thickBot="1" x14ac:dyDescent="1.3">
      <c r="B22" s="105">
        <v>16</v>
      </c>
      <c r="C22" s="565" t="s">
        <v>324</v>
      </c>
      <c r="D22" s="570" t="s">
        <v>195</v>
      </c>
      <c r="E22" s="570"/>
      <c r="F22" s="570"/>
      <c r="G22" s="103" t="s">
        <v>76</v>
      </c>
      <c r="H22" s="102">
        <v>1.22</v>
      </c>
      <c r="I22" s="106">
        <v>1</v>
      </c>
      <c r="J22" s="100">
        <v>5259</v>
      </c>
      <c r="K22" s="100">
        <v>5259</v>
      </c>
      <c r="L22" s="99">
        <v>0.1583</v>
      </c>
      <c r="M22" s="98">
        <f t="shared" si="0"/>
        <v>6.4159799999999994</v>
      </c>
      <c r="N22" s="97">
        <f t="shared" si="1"/>
        <v>6.3</v>
      </c>
    </row>
    <row r="23" spans="2:14" s="96" customFormat="1" ht="350.1" customHeight="1" thickBot="1" x14ac:dyDescent="1.3">
      <c r="B23" s="104">
        <v>17</v>
      </c>
      <c r="C23" s="566"/>
      <c r="D23" s="488" t="s">
        <v>196</v>
      </c>
      <c r="E23" s="489"/>
      <c r="F23" s="490"/>
      <c r="G23" s="103" t="s">
        <v>76</v>
      </c>
      <c r="H23" s="102">
        <v>1.22</v>
      </c>
      <c r="I23" s="101">
        <v>1</v>
      </c>
      <c r="J23" s="100">
        <v>5259</v>
      </c>
      <c r="K23" s="100">
        <v>5259</v>
      </c>
      <c r="L23" s="99">
        <v>0.1583</v>
      </c>
      <c r="M23" s="98">
        <f t="shared" si="0"/>
        <v>6.4159799999999994</v>
      </c>
      <c r="N23" s="97">
        <f t="shared" si="1"/>
        <v>6.3</v>
      </c>
    </row>
    <row r="24" spans="2:14" s="96" customFormat="1" ht="350.1" customHeight="1" thickBot="1" x14ac:dyDescent="1.3">
      <c r="B24" s="104">
        <v>18</v>
      </c>
      <c r="C24" s="566"/>
      <c r="D24" s="488" t="s">
        <v>323</v>
      </c>
      <c r="E24" s="489"/>
      <c r="F24" s="490"/>
      <c r="G24" s="103" t="s">
        <v>97</v>
      </c>
      <c r="H24" s="102">
        <v>0.93400000000000005</v>
      </c>
      <c r="I24" s="101">
        <v>1</v>
      </c>
      <c r="J24" s="100">
        <v>2171</v>
      </c>
      <c r="K24" s="100">
        <v>2060</v>
      </c>
      <c r="L24" s="99">
        <v>0</v>
      </c>
      <c r="M24" s="98">
        <f t="shared" si="0"/>
        <v>1.9240400000000002</v>
      </c>
      <c r="N24" s="97">
        <f t="shared" si="1"/>
        <v>2</v>
      </c>
    </row>
    <row r="25" spans="2:14" s="96" customFormat="1" ht="350.1" customHeight="1" thickBot="1" x14ac:dyDescent="1.3">
      <c r="B25" s="105">
        <v>19</v>
      </c>
      <c r="C25" s="566"/>
      <c r="D25" s="488" t="s">
        <v>322</v>
      </c>
      <c r="E25" s="489"/>
      <c r="F25" s="490"/>
      <c r="G25" s="103" t="s">
        <v>97</v>
      </c>
      <c r="H25" s="102">
        <v>0.93400000000000005</v>
      </c>
      <c r="I25" s="101">
        <v>2</v>
      </c>
      <c r="J25" s="100">
        <v>2330</v>
      </c>
      <c r="K25" s="100">
        <v>2199</v>
      </c>
      <c r="L25" s="99">
        <v>0</v>
      </c>
      <c r="M25" s="98">
        <f t="shared" si="0"/>
        <v>2.0538660000000002</v>
      </c>
      <c r="N25" s="97">
        <f t="shared" si="1"/>
        <v>4.1999999999999993</v>
      </c>
    </row>
    <row r="26" spans="2:14" s="96" customFormat="1" ht="350.1" customHeight="1" thickBot="1" x14ac:dyDescent="1.3">
      <c r="B26" s="104">
        <v>20</v>
      </c>
      <c r="C26" s="488" t="s">
        <v>199</v>
      </c>
      <c r="D26" s="489"/>
      <c r="E26" s="489"/>
      <c r="F26" s="490"/>
      <c r="G26" s="103" t="s">
        <v>76</v>
      </c>
      <c r="H26" s="102">
        <v>1.22</v>
      </c>
      <c r="I26" s="101">
        <v>1</v>
      </c>
      <c r="J26" s="100">
        <v>6970</v>
      </c>
      <c r="K26" s="100">
        <v>6603</v>
      </c>
      <c r="L26" s="99">
        <v>0.252</v>
      </c>
      <c r="M26" s="98">
        <f t="shared" si="0"/>
        <v>8.0556599999999996</v>
      </c>
      <c r="N26" s="97">
        <f t="shared" si="1"/>
        <v>7.8999999999999995</v>
      </c>
    </row>
    <row r="27" spans="2:14" s="96" customFormat="1" ht="350.1" customHeight="1" thickBot="1" x14ac:dyDescent="1.3">
      <c r="B27" s="104">
        <v>21</v>
      </c>
      <c r="C27" s="488" t="s">
        <v>203</v>
      </c>
      <c r="D27" s="489"/>
      <c r="E27" s="489"/>
      <c r="F27" s="490"/>
      <c r="G27" s="103" t="s">
        <v>182</v>
      </c>
      <c r="H27" s="102">
        <v>1.254</v>
      </c>
      <c r="I27" s="101">
        <v>6</v>
      </c>
      <c r="J27" s="100">
        <v>5460</v>
      </c>
      <c r="K27" s="100">
        <v>5460</v>
      </c>
      <c r="L27" s="99">
        <v>3.9600000000000003E-2</v>
      </c>
      <c r="M27" s="98">
        <f t="shared" si="0"/>
        <v>6.8468400000000003</v>
      </c>
      <c r="N27" s="97">
        <f t="shared" si="1"/>
        <v>40.9</v>
      </c>
    </row>
    <row r="28" spans="2:14" s="96" customFormat="1" ht="350.1" customHeight="1" thickBot="1" x14ac:dyDescent="1.3">
      <c r="B28" s="105">
        <v>22</v>
      </c>
      <c r="C28" s="488" t="s">
        <v>210</v>
      </c>
      <c r="D28" s="489"/>
      <c r="E28" s="489"/>
      <c r="F28" s="490"/>
      <c r="G28" s="103" t="s">
        <v>76</v>
      </c>
      <c r="H28" s="102">
        <v>1.22</v>
      </c>
      <c r="I28" s="101">
        <v>1</v>
      </c>
      <c r="J28" s="100">
        <v>6970</v>
      </c>
      <c r="K28" s="100">
        <v>6603</v>
      </c>
      <c r="L28" s="99">
        <v>0.252</v>
      </c>
      <c r="M28" s="98">
        <f t="shared" si="0"/>
        <v>8.0556599999999996</v>
      </c>
      <c r="N28" s="97">
        <f t="shared" si="1"/>
        <v>7.8999999999999995</v>
      </c>
    </row>
    <row r="29" spans="2:14" s="96" customFormat="1" ht="350.1" customHeight="1" thickBot="1" x14ac:dyDescent="1.3">
      <c r="B29" s="104">
        <v>23</v>
      </c>
      <c r="C29" s="488" t="s">
        <v>187</v>
      </c>
      <c r="D29" s="489"/>
      <c r="E29" s="489"/>
      <c r="F29" s="490"/>
      <c r="G29" s="103" t="s">
        <v>29</v>
      </c>
      <c r="H29" s="102">
        <v>1.284</v>
      </c>
      <c r="I29" s="106">
        <v>1</v>
      </c>
      <c r="J29" s="100">
        <v>1510</v>
      </c>
      <c r="K29" s="100">
        <v>1510</v>
      </c>
      <c r="L29" s="99">
        <v>0</v>
      </c>
      <c r="M29" s="98">
        <f t="shared" si="0"/>
        <v>1.9388400000000001</v>
      </c>
      <c r="N29" s="97">
        <f t="shared" si="1"/>
        <v>2</v>
      </c>
    </row>
    <row r="30" spans="2:14" s="96" customFormat="1" ht="350.1" customHeight="1" thickBot="1" x14ac:dyDescent="1.3">
      <c r="B30" s="104">
        <v>24</v>
      </c>
      <c r="C30" s="488" t="s">
        <v>184</v>
      </c>
      <c r="D30" s="489"/>
      <c r="E30" s="489"/>
      <c r="F30" s="490"/>
      <c r="G30" s="103" t="s">
        <v>35</v>
      </c>
      <c r="H30" s="102">
        <v>0.94399999999999995</v>
      </c>
      <c r="I30" s="106">
        <v>1</v>
      </c>
      <c r="J30" s="100">
        <v>2415</v>
      </c>
      <c r="K30" s="100">
        <v>2253</v>
      </c>
      <c r="L30" s="99">
        <v>0</v>
      </c>
      <c r="M30" s="98">
        <f t="shared" si="0"/>
        <v>2.1268319999999998</v>
      </c>
      <c r="N30" s="97">
        <f t="shared" si="1"/>
        <v>2.2000000000000002</v>
      </c>
    </row>
    <row r="31" spans="2:14" s="96" customFormat="1" ht="350.1" customHeight="1" thickBot="1" x14ac:dyDescent="1.3">
      <c r="B31" s="105">
        <v>25</v>
      </c>
      <c r="C31" s="488" t="s">
        <v>188</v>
      </c>
      <c r="D31" s="489"/>
      <c r="E31" s="489"/>
      <c r="F31" s="490"/>
      <c r="G31" s="103" t="s">
        <v>35</v>
      </c>
      <c r="H31" s="102">
        <v>0.94399999999999995</v>
      </c>
      <c r="I31" s="101">
        <v>1</v>
      </c>
      <c r="J31" s="100">
        <v>1814</v>
      </c>
      <c r="K31" s="100">
        <v>1814</v>
      </c>
      <c r="L31" s="99">
        <v>0</v>
      </c>
      <c r="M31" s="98">
        <f t="shared" si="0"/>
        <v>1.7124159999999999</v>
      </c>
      <c r="N31" s="97">
        <f t="shared" si="1"/>
        <v>1.8</v>
      </c>
    </row>
    <row r="32" spans="2:14" s="96" customFormat="1" ht="350.1" customHeight="1" thickBot="1" x14ac:dyDescent="1.3">
      <c r="B32" s="104">
        <v>26</v>
      </c>
      <c r="C32" s="488" t="s">
        <v>127</v>
      </c>
      <c r="D32" s="489"/>
      <c r="E32" s="489"/>
      <c r="F32" s="490"/>
      <c r="G32" s="103" t="s">
        <v>27</v>
      </c>
      <c r="H32" s="102">
        <v>1.8280000000000001</v>
      </c>
      <c r="I32" s="101">
        <v>1</v>
      </c>
      <c r="J32" s="100">
        <v>4500</v>
      </c>
      <c r="K32" s="100">
        <v>4500</v>
      </c>
      <c r="L32" s="99">
        <v>0</v>
      </c>
      <c r="M32" s="98">
        <f t="shared" si="0"/>
        <v>8.2260000000000009</v>
      </c>
      <c r="N32" s="97">
        <f t="shared" si="1"/>
        <v>8.2999999999999989</v>
      </c>
    </row>
    <row r="33" spans="2:18" s="96" customFormat="1" ht="350.1" customHeight="1" thickBot="1" x14ac:dyDescent="1.3">
      <c r="B33" s="104">
        <v>27</v>
      </c>
      <c r="C33" s="488" t="s">
        <v>158</v>
      </c>
      <c r="D33" s="489"/>
      <c r="E33" s="489"/>
      <c r="F33" s="490"/>
      <c r="G33" s="103" t="s">
        <v>321</v>
      </c>
      <c r="H33" s="102" t="s">
        <v>160</v>
      </c>
      <c r="I33" s="101">
        <v>10</v>
      </c>
      <c r="J33" s="100" t="s">
        <v>160</v>
      </c>
      <c r="K33" s="100">
        <v>0</v>
      </c>
      <c r="L33" s="99">
        <v>3.9600000000000003E-2</v>
      </c>
      <c r="M33" s="98">
        <v>0.4</v>
      </c>
      <c r="N33" s="97">
        <f>ROUNDUP(I33*M33-I33*L33,2)</f>
        <v>3.61</v>
      </c>
    </row>
    <row r="34" spans="2:18" s="50" customFormat="1" ht="309.75" customHeight="1" thickBot="1" x14ac:dyDescent="1.1000000000000001">
      <c r="B34" s="458" t="s">
        <v>30</v>
      </c>
      <c r="C34" s="459"/>
      <c r="D34" s="459"/>
      <c r="E34" s="459"/>
      <c r="F34" s="459"/>
      <c r="G34" s="459"/>
      <c r="H34" s="459"/>
      <c r="I34" s="459"/>
      <c r="J34" s="459"/>
      <c r="K34" s="459"/>
      <c r="L34" s="459"/>
      <c r="M34" s="460"/>
      <c r="N34" s="95">
        <f>SUM(N7:N33)</f>
        <v>226.21</v>
      </c>
    </row>
    <row r="35" spans="2:18" s="50" customFormat="1" ht="313.5" customHeight="1" thickBot="1" x14ac:dyDescent="1.1000000000000001">
      <c r="B35" s="513" t="s">
        <v>53</v>
      </c>
      <c r="C35" s="513"/>
      <c r="D35" s="513"/>
      <c r="E35" s="513"/>
      <c r="F35" s="513"/>
      <c r="G35" s="513"/>
      <c r="H35" s="513"/>
      <c r="I35" s="513"/>
      <c r="J35" s="513"/>
      <c r="K35" s="513"/>
      <c r="L35" s="513"/>
      <c r="M35" s="513"/>
      <c r="N35" s="88">
        <f>N34*2</f>
        <v>452.42</v>
      </c>
    </row>
    <row r="36" spans="2:18" s="51" customFormat="1" ht="58.5" customHeight="1" x14ac:dyDescent="1.1000000000000001">
      <c r="B36" s="577"/>
      <c r="C36" s="578"/>
      <c r="D36" s="578"/>
      <c r="E36" s="578"/>
      <c r="F36" s="578"/>
      <c r="G36" s="578"/>
      <c r="H36" s="578"/>
      <c r="I36" s="578"/>
      <c r="J36" s="578"/>
      <c r="K36" s="578"/>
      <c r="L36" s="578"/>
      <c r="M36" s="578"/>
      <c r="N36" s="579"/>
    </row>
    <row r="37" spans="2:18" s="51" customFormat="1" ht="43.5" customHeight="1" thickBot="1" x14ac:dyDescent="1.1499999999999999">
      <c r="B37" s="580"/>
      <c r="C37" s="581"/>
      <c r="D37" s="581"/>
      <c r="E37" s="581"/>
      <c r="F37" s="581"/>
      <c r="G37" s="581"/>
      <c r="H37" s="581"/>
      <c r="I37" s="581"/>
      <c r="J37" s="581"/>
      <c r="K37" s="581"/>
      <c r="L37" s="581"/>
      <c r="M37" s="581"/>
      <c r="N37" s="582"/>
    </row>
    <row r="38" spans="2:18" s="93" customFormat="1" ht="174.95" customHeight="1" x14ac:dyDescent="0.25">
      <c r="B38" s="422" t="s">
        <v>320</v>
      </c>
      <c r="C38" s="422"/>
      <c r="D38" s="422"/>
      <c r="E38" s="422"/>
      <c r="F38" s="422"/>
      <c r="G38" s="422"/>
      <c r="H38" s="422"/>
      <c r="I38" s="422" t="s">
        <v>319</v>
      </c>
      <c r="J38" s="422"/>
      <c r="K38" s="422"/>
      <c r="L38" s="422"/>
      <c r="M38" s="422"/>
      <c r="N38" s="422"/>
    </row>
    <row r="39" spans="2:18" s="51" customFormat="1" ht="409.5" customHeight="1" thickBot="1" x14ac:dyDescent="1.1499999999999999">
      <c r="B39" s="423"/>
      <c r="C39" s="423"/>
      <c r="D39" s="423"/>
      <c r="E39" s="423"/>
      <c r="F39" s="423"/>
      <c r="G39" s="423"/>
      <c r="H39" s="423"/>
      <c r="I39" s="423"/>
      <c r="J39" s="423"/>
      <c r="K39" s="423"/>
      <c r="L39" s="423"/>
      <c r="M39" s="423"/>
      <c r="N39" s="423"/>
    </row>
    <row r="40" spans="2:18" s="58" customFormat="1" ht="174.95" customHeight="1" thickBot="1" x14ac:dyDescent="1.1499999999999999">
      <c r="B40" s="53" t="s">
        <v>45</v>
      </c>
      <c r="C40" s="54"/>
      <c r="D40" s="54"/>
      <c r="E40" s="54"/>
      <c r="F40" s="54"/>
      <c r="G40" s="54"/>
      <c r="H40" s="54"/>
      <c r="I40" s="54"/>
      <c r="J40" s="54"/>
      <c r="K40" s="54"/>
      <c r="L40" s="54"/>
      <c r="M40" s="54"/>
      <c r="N40" s="55"/>
      <c r="O40" s="56"/>
      <c r="P40" s="68"/>
      <c r="Q40" s="35"/>
      <c r="R40" s="35"/>
    </row>
    <row r="41" spans="2:18" s="51" customFormat="1" ht="174.95" customHeight="1" x14ac:dyDescent="1.1000000000000001"/>
  </sheetData>
  <mergeCells count="41">
    <mergeCell ref="C6:G6"/>
    <mergeCell ref="B2:F3"/>
    <mergeCell ref="G2:K3"/>
    <mergeCell ref="L2:N3"/>
    <mergeCell ref="B4:N4"/>
    <mergeCell ref="B5:N5"/>
    <mergeCell ref="C20:F20"/>
    <mergeCell ref="C7:F7"/>
    <mergeCell ref="C8:F8"/>
    <mergeCell ref="C9:F9"/>
    <mergeCell ref="C10:F10"/>
    <mergeCell ref="C11:F11"/>
    <mergeCell ref="C12:C15"/>
    <mergeCell ref="D12:F12"/>
    <mergeCell ref="D13:F13"/>
    <mergeCell ref="D14:F14"/>
    <mergeCell ref="D15:F15"/>
    <mergeCell ref="C16:C19"/>
    <mergeCell ref="D16:F16"/>
    <mergeCell ref="D17:F17"/>
    <mergeCell ref="D18:F18"/>
    <mergeCell ref="D19:F19"/>
    <mergeCell ref="C31:F31"/>
    <mergeCell ref="C21:F21"/>
    <mergeCell ref="C22:C25"/>
    <mergeCell ref="D22:F22"/>
    <mergeCell ref="D23:F23"/>
    <mergeCell ref="D24:F24"/>
    <mergeCell ref="D25:F25"/>
    <mergeCell ref="C26:F26"/>
    <mergeCell ref="C27:F27"/>
    <mergeCell ref="C28:F28"/>
    <mergeCell ref="C29:F29"/>
    <mergeCell ref="C30:F30"/>
    <mergeCell ref="C32:F32"/>
    <mergeCell ref="C33:F33"/>
    <mergeCell ref="B34:M34"/>
    <mergeCell ref="B36:N37"/>
    <mergeCell ref="B38:H39"/>
    <mergeCell ref="I38:N39"/>
    <mergeCell ref="B35:M35"/>
  </mergeCells>
  <printOptions horizontalCentered="1"/>
  <pageMargins left="0.25" right="0.25" top="1" bottom="1" header="0.5" footer="0.255"/>
  <pageSetup paperSize="9" scale="10" fitToHeight="0" orientation="portrait" r:id="rId1"/>
  <rowBreaks count="1" manualBreakCount="1">
    <brk id="21" max="14" man="1"/>
  </rowBreaks>
  <drawing r:id="rId2"/>
</worksheet>
</file>

<file path=xl/worksheets/sheet1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sheetPr>
    <tabColor theme="9" tint="-0.499984740745262"/>
    <pageSetUpPr fitToPage="1"/>
  </sheetPr>
  <dimension ref="B1:O35"/>
  <sheetViews>
    <sheetView rightToLeft="1" view="pageBreakPreview"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337</v>
      </c>
      <c r="G11" s="332"/>
      <c r="H11" s="332"/>
      <c r="I11" s="333"/>
      <c r="J11" s="331" t="s">
        <v>344</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55</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343</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15.75" customHeight="1" thickBot="1" x14ac:dyDescent="0.3">
      <c r="B27" s="398"/>
      <c r="C27" s="401"/>
      <c r="D27" s="402"/>
      <c r="E27" s="401"/>
      <c r="F27" s="402"/>
      <c r="G27" s="402"/>
      <c r="H27" s="404"/>
      <c r="I27" s="401"/>
      <c r="J27" s="404"/>
      <c r="K27" s="401"/>
      <c r="L27" s="402"/>
      <c r="M27" s="404"/>
    </row>
    <row r="28" spans="2:15" ht="36" customHeight="1" x14ac:dyDescent="0.25">
      <c r="B28" s="405">
        <v>21</v>
      </c>
      <c r="C28" s="312">
        <v>641903122</v>
      </c>
      <c r="D28" s="313"/>
      <c r="E28" s="322" t="s">
        <v>56</v>
      </c>
      <c r="F28" s="323"/>
      <c r="G28" s="323"/>
      <c r="H28" s="324"/>
      <c r="I28" s="318" t="s">
        <v>342</v>
      </c>
      <c r="J28" s="319"/>
      <c r="K28" s="322" t="s">
        <v>16</v>
      </c>
      <c r="L28" s="323"/>
      <c r="M28" s="324"/>
    </row>
    <row r="29" spans="2:15" ht="57" customHeight="1" thickBot="1" x14ac:dyDescent="0.3">
      <c r="B29" s="406"/>
      <c r="C29" s="314"/>
      <c r="D29" s="315"/>
      <c r="E29" s="328"/>
      <c r="F29" s="329"/>
      <c r="G29" s="329"/>
      <c r="H29" s="330"/>
      <c r="I29" s="320"/>
      <c r="J29" s="321"/>
      <c r="K29" s="328"/>
      <c r="L29" s="329"/>
      <c r="M29" s="330"/>
      <c r="O29" s="108">
        <v>327.62000000000006</v>
      </c>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5.5" customHeight="1" thickBot="1" x14ac:dyDescent="0.3">
      <c r="B35" s="370" t="s">
        <v>47</v>
      </c>
      <c r="C35" s="371"/>
      <c r="D35" s="371"/>
      <c r="E35" s="371"/>
      <c r="F35" s="371"/>
      <c r="G35" s="371"/>
      <c r="H35" s="371"/>
      <c r="I35" s="371"/>
      <c r="J35" s="371"/>
      <c r="K35" s="371"/>
      <c r="L35" s="371"/>
      <c r="M35" s="372"/>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210945"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210945" r:id="rId4"/>
      </mc:Fallback>
    </mc:AlternateContent>
  </oleObjects>
  <mc:AlternateContent xmlns:mc="http://schemas.openxmlformats.org/markup-compatibility/2006">
    <mc:Choice Requires="x14">
      <controls>
        <mc:AlternateContent xmlns:mc="http://schemas.openxmlformats.org/markup-compatibility/2006">
          <mc:Choice Requires="x14">
            <control shapeId="210946"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210947"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210948"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210949"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210950"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sheetPr>
    <tabColor theme="9" tint="-0.249977111117893"/>
  </sheetPr>
  <dimension ref="B1:AU41"/>
  <sheetViews>
    <sheetView rightToLeft="1" view="pageBreakPreview" topLeftCell="A22" zoomScale="10" zoomScaleNormal="100" zoomScaleSheetLayoutView="10" workbookViewId="0">
      <selection activeCell="B4" sqref="B4:N4"/>
    </sheetView>
  </sheetViews>
  <sheetFormatPr defaultRowHeight="23.25" x14ac:dyDescent="0.35"/>
  <cols>
    <col min="2" max="2" width="25.7109375" customWidth="1"/>
    <col min="3" max="3" width="32" customWidth="1"/>
    <col min="4" max="4" width="20.42578125" customWidth="1"/>
    <col min="5" max="5" width="32"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thickBot="1" x14ac:dyDescent="0.3">
      <c r="B2" s="440"/>
      <c r="C2" s="440"/>
      <c r="D2" s="440"/>
      <c r="E2" s="440"/>
      <c r="F2" s="440"/>
      <c r="G2" s="583" t="s">
        <v>334</v>
      </c>
      <c r="H2" s="583"/>
      <c r="I2" s="583"/>
      <c r="J2" s="583"/>
      <c r="K2" s="583"/>
      <c r="L2" s="440"/>
      <c r="M2" s="440"/>
      <c r="N2" s="440"/>
    </row>
    <row r="3" spans="2:47" ht="409.6" customHeight="1" thickBot="1" x14ac:dyDescent="0.3">
      <c r="B3" s="441"/>
      <c r="C3" s="441"/>
      <c r="D3" s="441"/>
      <c r="E3" s="441"/>
      <c r="F3" s="441"/>
      <c r="G3" s="583"/>
      <c r="H3" s="583"/>
      <c r="I3" s="583"/>
      <c r="J3" s="583"/>
      <c r="K3" s="583"/>
      <c r="L3" s="441"/>
      <c r="M3" s="441"/>
      <c r="N3" s="441"/>
    </row>
    <row r="4" spans="2:47" ht="259.5" customHeight="1" thickBot="1" x14ac:dyDescent="0.3">
      <c r="B4" s="522" t="s">
        <v>55</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82" customHeight="1" thickBot="1" x14ac:dyDescent="1.1499999999999999">
      <c r="B6" s="94" t="s">
        <v>9</v>
      </c>
      <c r="C6" s="434" t="s">
        <v>11</v>
      </c>
      <c r="D6" s="435"/>
      <c r="E6" s="435"/>
      <c r="F6" s="435"/>
      <c r="G6" s="436"/>
      <c r="H6" s="94" t="s">
        <v>122</v>
      </c>
      <c r="I6" s="94" t="s">
        <v>23</v>
      </c>
      <c r="J6" s="94" t="s">
        <v>24</v>
      </c>
      <c r="K6" s="94" t="s">
        <v>121</v>
      </c>
      <c r="L6" s="94" t="s">
        <v>183</v>
      </c>
      <c r="M6" s="94" t="s">
        <v>181</v>
      </c>
      <c r="N6" s="94" t="s">
        <v>124</v>
      </c>
    </row>
    <row r="7" spans="2:47" s="96" customFormat="1" ht="350.1" customHeight="1" thickBot="1" x14ac:dyDescent="1.3">
      <c r="B7" s="105">
        <v>1</v>
      </c>
      <c r="C7" s="488" t="s">
        <v>127</v>
      </c>
      <c r="D7" s="489"/>
      <c r="E7" s="489"/>
      <c r="F7" s="490"/>
      <c r="G7" s="103" t="s">
        <v>27</v>
      </c>
      <c r="H7" s="102">
        <v>1.8280000000000001</v>
      </c>
      <c r="I7" s="101">
        <v>0</v>
      </c>
      <c r="J7" s="100">
        <v>28000</v>
      </c>
      <c r="K7" s="100">
        <v>28000</v>
      </c>
      <c r="L7" s="107">
        <f>0.03234+0.5852+0.1309+0.01309+0.03234+0.29414</f>
        <v>1.0880100000000001</v>
      </c>
      <c r="M7" s="98">
        <f t="shared" ref="M7:M32" si="0">H7*K7/1000</f>
        <v>51.183999999999997</v>
      </c>
      <c r="N7" s="97">
        <f>ROUND(M7*I7-I7*L7,1)</f>
        <v>0</v>
      </c>
    </row>
    <row r="8" spans="2:47" s="96" customFormat="1" ht="350.1" customHeight="1" thickBot="1" x14ac:dyDescent="1.3">
      <c r="B8" s="104">
        <v>2</v>
      </c>
      <c r="C8" s="488" t="s">
        <v>185</v>
      </c>
      <c r="D8" s="489"/>
      <c r="E8" s="489"/>
      <c r="F8" s="490"/>
      <c r="G8" s="103" t="s">
        <v>35</v>
      </c>
      <c r="H8" s="102">
        <v>0.94399999999999995</v>
      </c>
      <c r="I8" s="101">
        <v>6</v>
      </c>
      <c r="J8" s="100">
        <v>2402</v>
      </c>
      <c r="K8" s="100">
        <v>2251</v>
      </c>
      <c r="L8" s="99">
        <v>0</v>
      </c>
      <c r="M8" s="98">
        <f t="shared" si="0"/>
        <v>2.1249440000000002</v>
      </c>
      <c r="N8" s="97">
        <f t="shared" ref="N8:N32" si="1">ROUNDUP(M8*I8-I8*L8,1)</f>
        <v>12.799999999999999</v>
      </c>
    </row>
    <row r="9" spans="2:47" s="96" customFormat="1" ht="350.1" customHeight="1" thickBot="1" x14ac:dyDescent="1.3">
      <c r="B9" s="104">
        <v>3</v>
      </c>
      <c r="C9" s="488" t="s">
        <v>186</v>
      </c>
      <c r="D9" s="489"/>
      <c r="E9" s="489"/>
      <c r="F9" s="490"/>
      <c r="G9" s="103" t="s">
        <v>35</v>
      </c>
      <c r="H9" s="102">
        <v>0.94399999999999995</v>
      </c>
      <c r="I9" s="101">
        <v>5</v>
      </c>
      <c r="J9" s="100">
        <v>1510</v>
      </c>
      <c r="K9" s="100">
        <v>1510</v>
      </c>
      <c r="L9" s="99">
        <v>0</v>
      </c>
      <c r="M9" s="98">
        <f t="shared" si="0"/>
        <v>1.4254399999999998</v>
      </c>
      <c r="N9" s="97">
        <f t="shared" si="1"/>
        <v>7.1999999999999993</v>
      </c>
    </row>
    <row r="10" spans="2:47" s="96" customFormat="1" ht="350.1" customHeight="1" thickBot="1" x14ac:dyDescent="1.3">
      <c r="B10" s="105">
        <v>4</v>
      </c>
      <c r="C10" s="488" t="s">
        <v>187</v>
      </c>
      <c r="D10" s="489"/>
      <c r="E10" s="489"/>
      <c r="F10" s="490"/>
      <c r="G10" s="103" t="s">
        <v>29</v>
      </c>
      <c r="H10" s="102">
        <v>1.284</v>
      </c>
      <c r="I10" s="106">
        <v>0</v>
      </c>
      <c r="J10" s="100">
        <v>1510</v>
      </c>
      <c r="K10" s="100">
        <v>1510</v>
      </c>
      <c r="L10" s="99">
        <v>0</v>
      </c>
      <c r="M10" s="98">
        <f t="shared" si="0"/>
        <v>1.9388400000000001</v>
      </c>
      <c r="N10" s="97">
        <f t="shared" si="1"/>
        <v>0</v>
      </c>
    </row>
    <row r="11" spans="2:47" s="96" customFormat="1" ht="350.1" customHeight="1" thickBot="1" x14ac:dyDescent="1.3">
      <c r="B11" s="104">
        <v>5</v>
      </c>
      <c r="C11" s="488" t="s">
        <v>189</v>
      </c>
      <c r="D11" s="489"/>
      <c r="E11" s="489"/>
      <c r="F11" s="490"/>
      <c r="G11" s="103" t="s">
        <v>35</v>
      </c>
      <c r="H11" s="102">
        <v>0.94399999999999995</v>
      </c>
      <c r="I11" s="101">
        <v>1</v>
      </c>
      <c r="J11" s="100">
        <v>2379</v>
      </c>
      <c r="K11" s="100">
        <v>2211</v>
      </c>
      <c r="L11" s="99">
        <v>0</v>
      </c>
      <c r="M11" s="98">
        <f t="shared" si="0"/>
        <v>2.0871839999999997</v>
      </c>
      <c r="N11" s="97">
        <f t="shared" si="1"/>
        <v>2.1</v>
      </c>
    </row>
    <row r="12" spans="2:47" s="96" customFormat="1" ht="350.1" customHeight="1" thickBot="1" x14ac:dyDescent="1.3">
      <c r="B12" s="104">
        <v>6</v>
      </c>
      <c r="C12" s="565" t="s">
        <v>332</v>
      </c>
      <c r="D12" s="570" t="s">
        <v>200</v>
      </c>
      <c r="E12" s="570"/>
      <c r="F12" s="570"/>
      <c r="G12" s="103" t="s">
        <v>76</v>
      </c>
      <c r="H12" s="102">
        <v>1.22</v>
      </c>
      <c r="I12" s="106">
        <v>1</v>
      </c>
      <c r="J12" s="100">
        <v>5486</v>
      </c>
      <c r="K12" s="100">
        <v>5486</v>
      </c>
      <c r="L12" s="99">
        <v>0.1583</v>
      </c>
      <c r="M12" s="98">
        <f t="shared" si="0"/>
        <v>6.69292</v>
      </c>
      <c r="N12" s="97">
        <f t="shared" si="1"/>
        <v>6.6</v>
      </c>
    </row>
    <row r="13" spans="2:47" s="96" customFormat="1" ht="350.1" customHeight="1" thickBot="1" x14ac:dyDescent="1.3">
      <c r="B13" s="105">
        <v>7</v>
      </c>
      <c r="C13" s="566"/>
      <c r="D13" s="488" t="s">
        <v>205</v>
      </c>
      <c r="E13" s="489"/>
      <c r="F13" s="490"/>
      <c r="G13" s="103" t="s">
        <v>76</v>
      </c>
      <c r="H13" s="102">
        <v>1.22</v>
      </c>
      <c r="I13" s="101">
        <v>1</v>
      </c>
      <c r="J13" s="100">
        <v>5486</v>
      </c>
      <c r="K13" s="100">
        <v>5486</v>
      </c>
      <c r="L13" s="99">
        <v>0.126</v>
      </c>
      <c r="M13" s="98">
        <f t="shared" si="0"/>
        <v>6.69292</v>
      </c>
      <c r="N13" s="97">
        <f t="shared" si="1"/>
        <v>6.6</v>
      </c>
    </row>
    <row r="14" spans="2:47" s="96" customFormat="1" ht="350.1" customHeight="1" thickBot="1" x14ac:dyDescent="1.3">
      <c r="B14" s="104">
        <v>8</v>
      </c>
      <c r="C14" s="566"/>
      <c r="D14" s="488" t="s">
        <v>331</v>
      </c>
      <c r="E14" s="489"/>
      <c r="F14" s="490"/>
      <c r="G14" s="103" t="s">
        <v>35</v>
      </c>
      <c r="H14" s="102">
        <v>0.94399999999999995</v>
      </c>
      <c r="I14" s="101">
        <v>2</v>
      </c>
      <c r="J14" s="100">
        <v>2948</v>
      </c>
      <c r="K14" s="100">
        <v>2718</v>
      </c>
      <c r="L14" s="99">
        <v>0</v>
      </c>
      <c r="M14" s="98">
        <f t="shared" si="0"/>
        <v>2.5657920000000001</v>
      </c>
      <c r="N14" s="97">
        <f t="shared" si="1"/>
        <v>5.1999999999999993</v>
      </c>
    </row>
    <row r="15" spans="2:47" s="96" customFormat="1" ht="350.1" customHeight="1" thickBot="1" x14ac:dyDescent="1.3">
      <c r="B15" s="104">
        <v>9</v>
      </c>
      <c r="C15" s="569"/>
      <c r="D15" s="488" t="s">
        <v>330</v>
      </c>
      <c r="E15" s="489"/>
      <c r="F15" s="490"/>
      <c r="G15" s="103" t="s">
        <v>35</v>
      </c>
      <c r="H15" s="102">
        <v>0.94399999999999995</v>
      </c>
      <c r="I15" s="101">
        <v>1</v>
      </c>
      <c r="J15" s="100">
        <v>1629</v>
      </c>
      <c r="K15" s="100">
        <v>1629</v>
      </c>
      <c r="L15" s="99">
        <v>0</v>
      </c>
      <c r="M15" s="98">
        <f t="shared" si="0"/>
        <v>1.5377759999999998</v>
      </c>
      <c r="N15" s="97">
        <f t="shared" si="1"/>
        <v>1.6</v>
      </c>
    </row>
    <row r="16" spans="2:47" s="96" customFormat="1" ht="350.1" customHeight="1" thickBot="1" x14ac:dyDescent="1.3">
      <c r="B16" s="105">
        <v>10</v>
      </c>
      <c r="C16" s="565" t="s">
        <v>329</v>
      </c>
      <c r="D16" s="570" t="s">
        <v>200</v>
      </c>
      <c r="E16" s="570"/>
      <c r="F16" s="570"/>
      <c r="G16" s="103" t="s">
        <v>76</v>
      </c>
      <c r="H16" s="102">
        <v>1.22</v>
      </c>
      <c r="I16" s="106">
        <v>1</v>
      </c>
      <c r="J16" s="100">
        <v>5486</v>
      </c>
      <c r="K16" s="100">
        <v>5486</v>
      </c>
      <c r="L16" s="99">
        <v>0.1573</v>
      </c>
      <c r="M16" s="98">
        <f t="shared" si="0"/>
        <v>6.69292</v>
      </c>
      <c r="N16" s="97">
        <f t="shared" si="1"/>
        <v>6.6</v>
      </c>
    </row>
    <row r="17" spans="2:14" s="96" customFormat="1" ht="350.1" customHeight="1" thickBot="1" x14ac:dyDescent="1.3">
      <c r="B17" s="104">
        <v>11</v>
      </c>
      <c r="C17" s="566"/>
      <c r="D17" s="488" t="s">
        <v>205</v>
      </c>
      <c r="E17" s="489"/>
      <c r="F17" s="490"/>
      <c r="G17" s="103" t="s">
        <v>76</v>
      </c>
      <c r="H17" s="102">
        <v>1.22</v>
      </c>
      <c r="I17" s="101">
        <v>1</v>
      </c>
      <c r="J17" s="100">
        <v>5486</v>
      </c>
      <c r="K17" s="100">
        <v>5486</v>
      </c>
      <c r="L17" s="99">
        <v>0.126</v>
      </c>
      <c r="M17" s="98">
        <f t="shared" si="0"/>
        <v>6.69292</v>
      </c>
      <c r="N17" s="97">
        <f t="shared" si="1"/>
        <v>6.6</v>
      </c>
    </row>
    <row r="18" spans="2:14" s="96" customFormat="1" ht="350.1" customHeight="1" thickBot="1" x14ac:dyDescent="1.3">
      <c r="B18" s="104">
        <v>12</v>
      </c>
      <c r="C18" s="566"/>
      <c r="D18" s="488" t="s">
        <v>328</v>
      </c>
      <c r="E18" s="489"/>
      <c r="F18" s="490"/>
      <c r="G18" s="103" t="s">
        <v>35</v>
      </c>
      <c r="H18" s="102">
        <v>0.94399999999999995</v>
      </c>
      <c r="I18" s="101">
        <v>2</v>
      </c>
      <c r="J18" s="100">
        <v>2948</v>
      </c>
      <c r="K18" s="100">
        <v>2718</v>
      </c>
      <c r="L18" s="99">
        <v>0</v>
      </c>
      <c r="M18" s="98">
        <f t="shared" si="0"/>
        <v>2.5657920000000001</v>
      </c>
      <c r="N18" s="97">
        <f t="shared" si="1"/>
        <v>5.1999999999999993</v>
      </c>
    </row>
    <row r="19" spans="2:14" s="96" customFormat="1" ht="350.1" customHeight="1" thickBot="1" x14ac:dyDescent="1.3">
      <c r="B19" s="105">
        <v>13</v>
      </c>
      <c r="C19" s="569"/>
      <c r="D19" s="488" t="s">
        <v>327</v>
      </c>
      <c r="E19" s="489"/>
      <c r="F19" s="490"/>
      <c r="G19" s="103" t="s">
        <v>35</v>
      </c>
      <c r="H19" s="102">
        <v>0.94399999999999995</v>
      </c>
      <c r="I19" s="101">
        <v>1</v>
      </c>
      <c r="J19" s="100">
        <v>1629</v>
      </c>
      <c r="K19" s="100">
        <v>1629</v>
      </c>
      <c r="L19" s="99">
        <v>0</v>
      </c>
      <c r="M19" s="98">
        <f t="shared" si="0"/>
        <v>1.5377759999999998</v>
      </c>
      <c r="N19" s="97">
        <f t="shared" si="1"/>
        <v>1.6</v>
      </c>
    </row>
    <row r="20" spans="2:14" s="96" customFormat="1" ht="350.1" customHeight="1" thickBot="1" x14ac:dyDescent="1.3">
      <c r="B20" s="104">
        <v>14</v>
      </c>
      <c r="C20" s="488" t="s">
        <v>326</v>
      </c>
      <c r="D20" s="489"/>
      <c r="E20" s="489"/>
      <c r="F20" s="490"/>
      <c r="G20" s="103" t="s">
        <v>76</v>
      </c>
      <c r="H20" s="102">
        <v>1.22</v>
      </c>
      <c r="I20" s="101">
        <v>1</v>
      </c>
      <c r="J20" s="100">
        <v>7829</v>
      </c>
      <c r="K20" s="100">
        <v>7829</v>
      </c>
      <c r="L20" s="99">
        <v>0.252</v>
      </c>
      <c r="M20" s="98">
        <f t="shared" si="0"/>
        <v>9.55138</v>
      </c>
      <c r="N20" s="97">
        <f t="shared" si="1"/>
        <v>9.2999999999999989</v>
      </c>
    </row>
    <row r="21" spans="2:14" s="96" customFormat="1" ht="350.1" customHeight="1" thickBot="1" x14ac:dyDescent="1.3">
      <c r="B21" s="104">
        <v>15</v>
      </c>
      <c r="C21" s="488" t="s">
        <v>325</v>
      </c>
      <c r="D21" s="489"/>
      <c r="E21" s="489"/>
      <c r="F21" s="490"/>
      <c r="G21" s="103" t="s">
        <v>76</v>
      </c>
      <c r="H21" s="102">
        <v>1.22</v>
      </c>
      <c r="I21" s="101">
        <v>1</v>
      </c>
      <c r="J21" s="100">
        <v>7829</v>
      </c>
      <c r="K21" s="100">
        <v>7829</v>
      </c>
      <c r="L21" s="99">
        <v>0.252</v>
      </c>
      <c r="M21" s="98">
        <f t="shared" si="0"/>
        <v>9.55138</v>
      </c>
      <c r="N21" s="97">
        <f t="shared" si="1"/>
        <v>9.2999999999999989</v>
      </c>
    </row>
    <row r="22" spans="2:14" s="96" customFormat="1" ht="350.1" customHeight="1" thickBot="1" x14ac:dyDescent="1.3">
      <c r="B22" s="105">
        <v>16</v>
      </c>
      <c r="C22" s="565" t="s">
        <v>324</v>
      </c>
      <c r="D22" s="570" t="s">
        <v>195</v>
      </c>
      <c r="E22" s="570"/>
      <c r="F22" s="570"/>
      <c r="G22" s="103" t="s">
        <v>76</v>
      </c>
      <c r="H22" s="102">
        <v>1.22</v>
      </c>
      <c r="I22" s="106">
        <v>1</v>
      </c>
      <c r="J22" s="100">
        <v>5259</v>
      </c>
      <c r="K22" s="100">
        <v>5259</v>
      </c>
      <c r="L22" s="99">
        <v>0.1583</v>
      </c>
      <c r="M22" s="98">
        <f t="shared" si="0"/>
        <v>6.4159799999999994</v>
      </c>
      <c r="N22" s="97">
        <f t="shared" si="1"/>
        <v>6.3</v>
      </c>
    </row>
    <row r="23" spans="2:14" s="96" customFormat="1" ht="350.1" customHeight="1" thickBot="1" x14ac:dyDescent="1.3">
      <c r="B23" s="104">
        <v>17</v>
      </c>
      <c r="C23" s="566"/>
      <c r="D23" s="488" t="s">
        <v>196</v>
      </c>
      <c r="E23" s="489"/>
      <c r="F23" s="490"/>
      <c r="G23" s="103" t="s">
        <v>76</v>
      </c>
      <c r="H23" s="102">
        <v>1.22</v>
      </c>
      <c r="I23" s="101">
        <v>1</v>
      </c>
      <c r="J23" s="100">
        <v>5259</v>
      </c>
      <c r="K23" s="100">
        <v>5259</v>
      </c>
      <c r="L23" s="99">
        <v>0.1583</v>
      </c>
      <c r="M23" s="98">
        <f t="shared" si="0"/>
        <v>6.4159799999999994</v>
      </c>
      <c r="N23" s="97">
        <f t="shared" si="1"/>
        <v>6.3</v>
      </c>
    </row>
    <row r="24" spans="2:14" s="96" customFormat="1" ht="350.1" customHeight="1" thickBot="1" x14ac:dyDescent="1.3">
      <c r="B24" s="104">
        <v>18</v>
      </c>
      <c r="C24" s="566"/>
      <c r="D24" s="488" t="s">
        <v>323</v>
      </c>
      <c r="E24" s="489"/>
      <c r="F24" s="490"/>
      <c r="G24" s="103" t="s">
        <v>97</v>
      </c>
      <c r="H24" s="102">
        <v>0.93400000000000005</v>
      </c>
      <c r="I24" s="101">
        <v>1</v>
      </c>
      <c r="J24" s="100">
        <v>2171</v>
      </c>
      <c r="K24" s="100">
        <v>2060</v>
      </c>
      <c r="L24" s="99">
        <v>0</v>
      </c>
      <c r="M24" s="98">
        <f t="shared" si="0"/>
        <v>1.9240400000000002</v>
      </c>
      <c r="N24" s="97">
        <f t="shared" si="1"/>
        <v>2</v>
      </c>
    </row>
    <row r="25" spans="2:14" s="96" customFormat="1" ht="350.1" customHeight="1" thickBot="1" x14ac:dyDescent="1.3">
      <c r="B25" s="105">
        <v>19</v>
      </c>
      <c r="C25" s="566"/>
      <c r="D25" s="488" t="s">
        <v>322</v>
      </c>
      <c r="E25" s="489"/>
      <c r="F25" s="490"/>
      <c r="G25" s="103" t="s">
        <v>97</v>
      </c>
      <c r="H25" s="102">
        <v>0.93400000000000005</v>
      </c>
      <c r="I25" s="101">
        <v>2</v>
      </c>
      <c r="J25" s="100">
        <v>2330</v>
      </c>
      <c r="K25" s="100">
        <v>2199</v>
      </c>
      <c r="L25" s="99">
        <v>0</v>
      </c>
      <c r="M25" s="98">
        <f t="shared" si="0"/>
        <v>2.0538660000000002</v>
      </c>
      <c r="N25" s="97">
        <f t="shared" si="1"/>
        <v>4.1999999999999993</v>
      </c>
    </row>
    <row r="26" spans="2:14" s="96" customFormat="1" ht="350.1" customHeight="1" thickBot="1" x14ac:dyDescent="1.3">
      <c r="B26" s="104">
        <v>20</v>
      </c>
      <c r="C26" s="488" t="s">
        <v>199</v>
      </c>
      <c r="D26" s="489"/>
      <c r="E26" s="489"/>
      <c r="F26" s="490"/>
      <c r="G26" s="103" t="s">
        <v>76</v>
      </c>
      <c r="H26" s="102">
        <v>1.22</v>
      </c>
      <c r="I26" s="101">
        <v>1</v>
      </c>
      <c r="J26" s="100">
        <v>6970</v>
      </c>
      <c r="K26" s="100">
        <v>6603</v>
      </c>
      <c r="L26" s="99">
        <v>0.252</v>
      </c>
      <c r="M26" s="98">
        <f t="shared" si="0"/>
        <v>8.0556599999999996</v>
      </c>
      <c r="N26" s="97">
        <f t="shared" si="1"/>
        <v>7.8999999999999995</v>
      </c>
    </row>
    <row r="27" spans="2:14" s="96" customFormat="1" ht="350.1" customHeight="1" thickBot="1" x14ac:dyDescent="1.3">
      <c r="B27" s="104">
        <v>21</v>
      </c>
      <c r="C27" s="488" t="s">
        <v>203</v>
      </c>
      <c r="D27" s="489"/>
      <c r="E27" s="489"/>
      <c r="F27" s="490"/>
      <c r="G27" s="103" t="s">
        <v>182</v>
      </c>
      <c r="H27" s="102">
        <v>1.254</v>
      </c>
      <c r="I27" s="101">
        <v>6</v>
      </c>
      <c r="J27" s="100">
        <v>5460</v>
      </c>
      <c r="K27" s="100">
        <v>5460</v>
      </c>
      <c r="L27" s="99">
        <v>3.9600000000000003E-2</v>
      </c>
      <c r="M27" s="98">
        <f t="shared" si="0"/>
        <v>6.8468400000000003</v>
      </c>
      <c r="N27" s="97">
        <f t="shared" si="1"/>
        <v>40.9</v>
      </c>
    </row>
    <row r="28" spans="2:14" s="96" customFormat="1" ht="350.1" customHeight="1" thickBot="1" x14ac:dyDescent="1.3">
      <c r="B28" s="105">
        <v>22</v>
      </c>
      <c r="C28" s="488" t="s">
        <v>210</v>
      </c>
      <c r="D28" s="489"/>
      <c r="E28" s="489"/>
      <c r="F28" s="490"/>
      <c r="G28" s="103" t="s">
        <v>76</v>
      </c>
      <c r="H28" s="102">
        <v>1.22</v>
      </c>
      <c r="I28" s="101">
        <v>1</v>
      </c>
      <c r="J28" s="100">
        <v>6970</v>
      </c>
      <c r="K28" s="100">
        <v>6603</v>
      </c>
      <c r="L28" s="99">
        <v>0.252</v>
      </c>
      <c r="M28" s="98">
        <f t="shared" si="0"/>
        <v>8.0556599999999996</v>
      </c>
      <c r="N28" s="97">
        <f t="shared" si="1"/>
        <v>7.8999999999999995</v>
      </c>
    </row>
    <row r="29" spans="2:14" s="96" customFormat="1" ht="350.1" customHeight="1" thickBot="1" x14ac:dyDescent="1.3">
      <c r="B29" s="104">
        <v>23</v>
      </c>
      <c r="C29" s="488" t="s">
        <v>187</v>
      </c>
      <c r="D29" s="489"/>
      <c r="E29" s="489"/>
      <c r="F29" s="490"/>
      <c r="G29" s="103" t="s">
        <v>29</v>
      </c>
      <c r="H29" s="102">
        <v>1.284</v>
      </c>
      <c r="I29" s="106">
        <v>0</v>
      </c>
      <c r="J29" s="100">
        <v>1510</v>
      </c>
      <c r="K29" s="100">
        <v>1510</v>
      </c>
      <c r="L29" s="99">
        <v>0</v>
      </c>
      <c r="M29" s="98">
        <f t="shared" si="0"/>
        <v>1.9388400000000001</v>
      </c>
      <c r="N29" s="97">
        <f t="shared" si="1"/>
        <v>0</v>
      </c>
    </row>
    <row r="30" spans="2:14" s="96" customFormat="1" ht="350.1" customHeight="1" thickBot="1" x14ac:dyDescent="1.3">
      <c r="B30" s="104">
        <v>24</v>
      </c>
      <c r="C30" s="488" t="s">
        <v>184</v>
      </c>
      <c r="D30" s="489"/>
      <c r="E30" s="489"/>
      <c r="F30" s="490"/>
      <c r="G30" s="103" t="s">
        <v>35</v>
      </c>
      <c r="H30" s="102">
        <v>0.94399999999999995</v>
      </c>
      <c r="I30" s="106">
        <v>1</v>
      </c>
      <c r="J30" s="100">
        <v>2415</v>
      </c>
      <c r="K30" s="100">
        <v>2253</v>
      </c>
      <c r="L30" s="99">
        <v>0</v>
      </c>
      <c r="M30" s="98">
        <f t="shared" si="0"/>
        <v>2.1268319999999998</v>
      </c>
      <c r="N30" s="97">
        <f t="shared" si="1"/>
        <v>2.2000000000000002</v>
      </c>
    </row>
    <row r="31" spans="2:14" s="96" customFormat="1" ht="350.1" customHeight="1" thickBot="1" x14ac:dyDescent="1.3">
      <c r="B31" s="105">
        <v>25</v>
      </c>
      <c r="C31" s="488" t="s">
        <v>188</v>
      </c>
      <c r="D31" s="489"/>
      <c r="E31" s="489"/>
      <c r="F31" s="490"/>
      <c r="G31" s="103" t="s">
        <v>35</v>
      </c>
      <c r="H31" s="102">
        <v>0.94399999999999995</v>
      </c>
      <c r="I31" s="101">
        <v>1</v>
      </c>
      <c r="J31" s="100">
        <v>1814</v>
      </c>
      <c r="K31" s="100">
        <v>1814</v>
      </c>
      <c r="L31" s="99">
        <v>0</v>
      </c>
      <c r="M31" s="98">
        <f t="shared" si="0"/>
        <v>1.7124159999999999</v>
      </c>
      <c r="N31" s="97">
        <f t="shared" si="1"/>
        <v>1.8</v>
      </c>
    </row>
    <row r="32" spans="2:14" s="96" customFormat="1" ht="350.1" customHeight="1" thickBot="1" x14ac:dyDescent="1.3">
      <c r="B32" s="104">
        <v>26</v>
      </c>
      <c r="C32" s="488" t="s">
        <v>127</v>
      </c>
      <c r="D32" s="489"/>
      <c r="E32" s="489"/>
      <c r="F32" s="490"/>
      <c r="G32" s="103" t="s">
        <v>27</v>
      </c>
      <c r="H32" s="102">
        <v>1.8280000000000001</v>
      </c>
      <c r="I32" s="101">
        <v>0</v>
      </c>
      <c r="J32" s="100">
        <v>4500</v>
      </c>
      <c r="K32" s="100">
        <v>4500</v>
      </c>
      <c r="L32" s="99">
        <v>0</v>
      </c>
      <c r="M32" s="98">
        <f t="shared" si="0"/>
        <v>8.2260000000000009</v>
      </c>
      <c r="N32" s="97">
        <f t="shared" si="1"/>
        <v>0</v>
      </c>
    </row>
    <row r="33" spans="2:18" s="96" customFormat="1" ht="350.1" customHeight="1" thickBot="1" x14ac:dyDescent="1.3">
      <c r="B33" s="104">
        <v>27</v>
      </c>
      <c r="C33" s="488" t="s">
        <v>158</v>
      </c>
      <c r="D33" s="489"/>
      <c r="E33" s="489"/>
      <c r="F33" s="490"/>
      <c r="G33" s="103" t="s">
        <v>321</v>
      </c>
      <c r="H33" s="102" t="s">
        <v>160</v>
      </c>
      <c r="I33" s="101">
        <v>10</v>
      </c>
      <c r="J33" s="100" t="s">
        <v>160</v>
      </c>
      <c r="K33" s="100">
        <v>0</v>
      </c>
      <c r="L33" s="99">
        <v>3.9600000000000003E-2</v>
      </c>
      <c r="M33" s="98">
        <v>0.4</v>
      </c>
      <c r="N33" s="97">
        <f>ROUNDUP(I33*M33-I33*L33,2)</f>
        <v>3.61</v>
      </c>
    </row>
    <row r="34" spans="2:18" s="50" customFormat="1" ht="309.75" customHeight="1" thickBot="1" x14ac:dyDescent="1.1000000000000001">
      <c r="B34" s="458" t="s">
        <v>30</v>
      </c>
      <c r="C34" s="459"/>
      <c r="D34" s="459"/>
      <c r="E34" s="459"/>
      <c r="F34" s="459"/>
      <c r="G34" s="459"/>
      <c r="H34" s="459"/>
      <c r="I34" s="459"/>
      <c r="J34" s="459"/>
      <c r="K34" s="459"/>
      <c r="L34" s="459"/>
      <c r="M34" s="460"/>
      <c r="N34" s="95">
        <f>SUM(N7:N33)</f>
        <v>163.81000000000003</v>
      </c>
    </row>
    <row r="35" spans="2:18" s="50" customFormat="1" ht="313.5" customHeight="1" thickBot="1" x14ac:dyDescent="1.1000000000000001">
      <c r="B35" s="513" t="s">
        <v>53</v>
      </c>
      <c r="C35" s="513"/>
      <c r="D35" s="513"/>
      <c r="E35" s="513"/>
      <c r="F35" s="513"/>
      <c r="G35" s="513"/>
      <c r="H35" s="513"/>
      <c r="I35" s="513"/>
      <c r="J35" s="513"/>
      <c r="K35" s="513"/>
      <c r="L35" s="513"/>
      <c r="M35" s="513"/>
      <c r="N35" s="88">
        <f>N34*2</f>
        <v>327.62000000000006</v>
      </c>
    </row>
    <row r="36" spans="2:18" s="51" customFormat="1" ht="58.5" customHeight="1" x14ac:dyDescent="1.1000000000000001">
      <c r="B36" s="577"/>
      <c r="C36" s="578"/>
      <c r="D36" s="578"/>
      <c r="E36" s="578"/>
      <c r="F36" s="578"/>
      <c r="G36" s="578"/>
      <c r="H36" s="578"/>
      <c r="I36" s="578"/>
      <c r="J36" s="578"/>
      <c r="K36" s="578"/>
      <c r="L36" s="578"/>
      <c r="M36" s="578"/>
      <c r="N36" s="579"/>
    </row>
    <row r="37" spans="2:18" s="51" customFormat="1" ht="43.5" customHeight="1" thickBot="1" x14ac:dyDescent="1.1499999999999999">
      <c r="B37" s="580"/>
      <c r="C37" s="581"/>
      <c r="D37" s="581"/>
      <c r="E37" s="581"/>
      <c r="F37" s="581"/>
      <c r="G37" s="581"/>
      <c r="H37" s="581"/>
      <c r="I37" s="581"/>
      <c r="J37" s="581"/>
      <c r="K37" s="581"/>
      <c r="L37" s="581"/>
      <c r="M37" s="581"/>
      <c r="N37" s="582"/>
    </row>
    <row r="38" spans="2:18" s="93" customFormat="1" ht="174.95" customHeight="1" x14ac:dyDescent="0.25">
      <c r="B38" s="422" t="s">
        <v>320</v>
      </c>
      <c r="C38" s="422"/>
      <c r="D38" s="422"/>
      <c r="E38" s="422"/>
      <c r="F38" s="422"/>
      <c r="G38" s="422"/>
      <c r="H38" s="422"/>
      <c r="I38" s="422" t="s">
        <v>319</v>
      </c>
      <c r="J38" s="422"/>
      <c r="K38" s="422"/>
      <c r="L38" s="422"/>
      <c r="M38" s="422"/>
      <c r="N38" s="422"/>
    </row>
    <row r="39" spans="2:18" s="51" customFormat="1" ht="409.5" customHeight="1" thickBot="1" x14ac:dyDescent="1.1499999999999999">
      <c r="B39" s="423"/>
      <c r="C39" s="423"/>
      <c r="D39" s="423"/>
      <c r="E39" s="423"/>
      <c r="F39" s="423"/>
      <c r="G39" s="423"/>
      <c r="H39" s="423"/>
      <c r="I39" s="423"/>
      <c r="J39" s="423"/>
      <c r="K39" s="423"/>
      <c r="L39" s="423"/>
      <c r="M39" s="423"/>
      <c r="N39" s="423"/>
    </row>
    <row r="40" spans="2:18" s="58" customFormat="1" ht="174.95" customHeight="1" thickBot="1" x14ac:dyDescent="1.1499999999999999">
      <c r="B40" s="53" t="s">
        <v>45</v>
      </c>
      <c r="C40" s="54"/>
      <c r="D40" s="54"/>
      <c r="E40" s="54"/>
      <c r="F40" s="54"/>
      <c r="G40" s="54"/>
      <c r="H40" s="54"/>
      <c r="I40" s="54"/>
      <c r="J40" s="54"/>
      <c r="K40" s="54"/>
      <c r="L40" s="54"/>
      <c r="M40" s="54"/>
      <c r="N40" s="55"/>
      <c r="O40" s="56"/>
      <c r="P40" s="68"/>
      <c r="Q40" s="35"/>
      <c r="R40" s="35"/>
    </row>
    <row r="41" spans="2:18" s="51" customFormat="1" ht="174.95" customHeight="1" x14ac:dyDescent="1.1000000000000001"/>
  </sheetData>
  <mergeCells count="41">
    <mergeCell ref="B38:H39"/>
    <mergeCell ref="I38:N39"/>
    <mergeCell ref="B35:M35"/>
    <mergeCell ref="C31:F31"/>
    <mergeCell ref="C32:F32"/>
    <mergeCell ref="C33:F33"/>
    <mergeCell ref="B34:M34"/>
    <mergeCell ref="B36:N37"/>
    <mergeCell ref="C26:F26"/>
    <mergeCell ref="C27:F27"/>
    <mergeCell ref="C28:F28"/>
    <mergeCell ref="C29:F29"/>
    <mergeCell ref="C30:F30"/>
    <mergeCell ref="C20:F20"/>
    <mergeCell ref="C21:F21"/>
    <mergeCell ref="C22:C25"/>
    <mergeCell ref="D22:F22"/>
    <mergeCell ref="D23:F23"/>
    <mergeCell ref="D24:F24"/>
    <mergeCell ref="D25:F25"/>
    <mergeCell ref="C16:C19"/>
    <mergeCell ref="D16:F16"/>
    <mergeCell ref="D17:F17"/>
    <mergeCell ref="D18:F18"/>
    <mergeCell ref="D19:F19"/>
    <mergeCell ref="C11:F11"/>
    <mergeCell ref="C12:C15"/>
    <mergeCell ref="D12:F12"/>
    <mergeCell ref="D13:F13"/>
    <mergeCell ref="D14:F14"/>
    <mergeCell ref="D15:F15"/>
    <mergeCell ref="C6:G6"/>
    <mergeCell ref="C7:F7"/>
    <mergeCell ref="C8:F8"/>
    <mergeCell ref="C9:F9"/>
    <mergeCell ref="C10:F10"/>
    <mergeCell ref="B2:F3"/>
    <mergeCell ref="G2:K3"/>
    <mergeCell ref="L2:N3"/>
    <mergeCell ref="B4:N4"/>
    <mergeCell ref="B5:N5"/>
  </mergeCells>
  <printOptions horizontalCentered="1"/>
  <pageMargins left="0.25" right="0.25" top="1" bottom="1" header="0.5" footer="0.255"/>
  <pageSetup paperSize="9" scale="10" fitToHeight="0" orientation="portrait" r:id="rId1"/>
  <rowBreaks count="1" manualBreakCount="1">
    <brk id="21" max="14" man="1"/>
  </rowBreaks>
  <drawing r:id="rId2"/>
</worksheet>
</file>

<file path=xl/worksheets/sheet1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sheetPr>
    <tabColor theme="9" tint="-0.499984740745262"/>
    <pageSetUpPr fitToPage="1"/>
  </sheetPr>
  <dimension ref="A1:AG35"/>
  <sheetViews>
    <sheetView rightToLeft="1" view="pageBreakPreview" topLeftCell="A4" zoomScale="80" zoomScaleNormal="85" zoomScaleSheetLayoutView="80" workbookViewId="0">
      <selection activeCell="B20" sqref="B20:M24"/>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336</v>
      </c>
      <c r="G11" s="332"/>
      <c r="H11" s="332"/>
      <c r="I11" s="333"/>
      <c r="J11" s="331" t="s">
        <v>344</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51</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340</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9.75" customHeight="1" thickBot="1" x14ac:dyDescent="0.3">
      <c r="B27" s="398"/>
      <c r="C27" s="401"/>
      <c r="D27" s="402"/>
      <c r="E27" s="401"/>
      <c r="F27" s="402"/>
      <c r="G27" s="402"/>
      <c r="H27" s="404"/>
      <c r="I27" s="401"/>
      <c r="J27" s="404"/>
      <c r="K27" s="401"/>
      <c r="L27" s="402"/>
      <c r="M27" s="404"/>
    </row>
    <row r="28" spans="2:15" ht="36" customHeight="1" x14ac:dyDescent="0.25">
      <c r="B28" s="405">
        <v>17</v>
      </c>
      <c r="C28" s="312">
        <v>641903107</v>
      </c>
      <c r="D28" s="313"/>
      <c r="E28" s="322" t="s">
        <v>52</v>
      </c>
      <c r="F28" s="323"/>
      <c r="G28" s="323"/>
      <c r="H28" s="324"/>
      <c r="I28" s="318" t="s">
        <v>339</v>
      </c>
      <c r="J28" s="319"/>
      <c r="K28" s="322" t="s">
        <v>16</v>
      </c>
      <c r="L28" s="323"/>
      <c r="M28" s="324"/>
    </row>
    <row r="29" spans="2:15" ht="45" customHeight="1" thickBot="1" x14ac:dyDescent="0.3">
      <c r="B29" s="406"/>
      <c r="C29" s="314"/>
      <c r="D29" s="315"/>
      <c r="E29" s="328"/>
      <c r="F29" s="329"/>
      <c r="G29" s="329"/>
      <c r="H29" s="330"/>
      <c r="I29" s="320"/>
      <c r="J29" s="321"/>
      <c r="K29" s="328"/>
      <c r="L29" s="329"/>
      <c r="M29" s="330"/>
      <c r="O29">
        <v>452.42</v>
      </c>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20" customFormat="1" ht="25.5" customHeight="1" thickBot="1" x14ac:dyDescent="0.3">
      <c r="A35" s="21"/>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211969"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211969" r:id="rId4"/>
      </mc:Fallback>
    </mc:AlternateContent>
  </oleObjects>
  <mc:AlternateContent xmlns:mc="http://schemas.openxmlformats.org/markup-compatibility/2006">
    <mc:Choice Requires="x14">
      <controls>
        <mc:AlternateContent xmlns:mc="http://schemas.openxmlformats.org/markup-compatibility/2006">
          <mc:Choice Requires="x14">
            <control shapeId="211970"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211971"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211972"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211973"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211974"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sheetPr>
    <tabColor theme="9" tint="-0.249977111117893"/>
  </sheetPr>
  <dimension ref="B1:AU41"/>
  <sheetViews>
    <sheetView rightToLeft="1" view="pageBreakPreview" zoomScale="10" zoomScaleNormal="100" zoomScaleSheetLayoutView="10" workbookViewId="0">
      <selection activeCell="A35" sqref="A35:XFD35"/>
    </sheetView>
  </sheetViews>
  <sheetFormatPr defaultRowHeight="23.25" x14ac:dyDescent="0.35"/>
  <cols>
    <col min="2" max="2" width="25.7109375" customWidth="1"/>
    <col min="3" max="3" width="32" customWidth="1"/>
    <col min="4" max="4" width="20.42578125" customWidth="1"/>
    <col min="5" max="5" width="32"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thickBot="1" x14ac:dyDescent="0.3">
      <c r="B2" s="440"/>
      <c r="C2" s="440"/>
      <c r="D2" s="440"/>
      <c r="E2" s="440"/>
      <c r="F2" s="440"/>
      <c r="G2" s="583" t="s">
        <v>333</v>
      </c>
      <c r="H2" s="583"/>
      <c r="I2" s="583"/>
      <c r="J2" s="583"/>
      <c r="K2" s="583"/>
      <c r="L2" s="440"/>
      <c r="M2" s="440"/>
      <c r="N2" s="440"/>
    </row>
    <row r="3" spans="2:47" ht="409.6" customHeight="1" thickBot="1" x14ac:dyDescent="0.3">
      <c r="B3" s="441"/>
      <c r="C3" s="441"/>
      <c r="D3" s="441"/>
      <c r="E3" s="441"/>
      <c r="F3" s="441"/>
      <c r="G3" s="583"/>
      <c r="H3" s="583"/>
      <c r="I3" s="583"/>
      <c r="J3" s="583"/>
      <c r="K3" s="583"/>
      <c r="L3" s="441"/>
      <c r="M3" s="441"/>
      <c r="N3" s="441"/>
    </row>
    <row r="4" spans="2:47" ht="259.5" customHeight="1" thickBot="1" x14ac:dyDescent="0.3">
      <c r="B4" s="522" t="s">
        <v>172</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82" customHeight="1" thickBot="1" x14ac:dyDescent="1.1499999999999999">
      <c r="B6" s="94" t="s">
        <v>9</v>
      </c>
      <c r="C6" s="434" t="s">
        <v>11</v>
      </c>
      <c r="D6" s="435"/>
      <c r="E6" s="435"/>
      <c r="F6" s="435"/>
      <c r="G6" s="436"/>
      <c r="H6" s="94" t="s">
        <v>122</v>
      </c>
      <c r="I6" s="94" t="s">
        <v>23</v>
      </c>
      <c r="J6" s="94" t="s">
        <v>24</v>
      </c>
      <c r="K6" s="94" t="s">
        <v>121</v>
      </c>
      <c r="L6" s="94" t="s">
        <v>183</v>
      </c>
      <c r="M6" s="94" t="s">
        <v>181</v>
      </c>
      <c r="N6" s="94" t="s">
        <v>124</v>
      </c>
    </row>
    <row r="7" spans="2:47" s="96" customFormat="1" ht="350.1" customHeight="1" thickBot="1" x14ac:dyDescent="1.3">
      <c r="B7" s="105">
        <v>1</v>
      </c>
      <c r="C7" s="488" t="s">
        <v>127</v>
      </c>
      <c r="D7" s="489"/>
      <c r="E7" s="489"/>
      <c r="F7" s="490"/>
      <c r="G7" s="103" t="s">
        <v>27</v>
      </c>
      <c r="H7" s="102">
        <v>1.8280000000000001</v>
      </c>
      <c r="I7" s="101">
        <v>1</v>
      </c>
      <c r="J7" s="100">
        <v>28000</v>
      </c>
      <c r="K7" s="100">
        <v>28000</v>
      </c>
      <c r="L7" s="107">
        <f>0.03234+0.5852+0.1309+0.01309+0.03234+0.29414</f>
        <v>1.0880100000000001</v>
      </c>
      <c r="M7" s="98">
        <f t="shared" ref="M7:M32" si="0">H7*K7/1000</f>
        <v>51.183999999999997</v>
      </c>
      <c r="N7" s="97">
        <f>ROUND(M7*I7-I7*L7,1)</f>
        <v>50.1</v>
      </c>
    </row>
    <row r="8" spans="2:47" s="96" customFormat="1" ht="350.1" customHeight="1" thickBot="1" x14ac:dyDescent="1.3">
      <c r="B8" s="104">
        <v>2</v>
      </c>
      <c r="C8" s="488" t="s">
        <v>185</v>
      </c>
      <c r="D8" s="489"/>
      <c r="E8" s="489"/>
      <c r="F8" s="490"/>
      <c r="G8" s="103" t="s">
        <v>35</v>
      </c>
      <c r="H8" s="102">
        <v>0.94399999999999995</v>
      </c>
      <c r="I8" s="101">
        <v>6</v>
      </c>
      <c r="J8" s="100">
        <v>2402</v>
      </c>
      <c r="K8" s="100">
        <v>2251</v>
      </c>
      <c r="L8" s="99">
        <v>0</v>
      </c>
      <c r="M8" s="98">
        <f t="shared" si="0"/>
        <v>2.1249440000000002</v>
      </c>
      <c r="N8" s="97">
        <f t="shared" ref="N8:N32" si="1">ROUNDUP(M8*I8-I8*L8,1)</f>
        <v>12.799999999999999</v>
      </c>
    </row>
    <row r="9" spans="2:47" s="96" customFormat="1" ht="350.1" customHeight="1" thickBot="1" x14ac:dyDescent="1.3">
      <c r="B9" s="104">
        <v>3</v>
      </c>
      <c r="C9" s="488" t="s">
        <v>186</v>
      </c>
      <c r="D9" s="489"/>
      <c r="E9" s="489"/>
      <c r="F9" s="490"/>
      <c r="G9" s="103" t="s">
        <v>35</v>
      </c>
      <c r="H9" s="102">
        <v>0.94399999999999995</v>
      </c>
      <c r="I9" s="101">
        <v>5</v>
      </c>
      <c r="J9" s="100">
        <v>1510</v>
      </c>
      <c r="K9" s="100">
        <v>1510</v>
      </c>
      <c r="L9" s="99">
        <v>0</v>
      </c>
      <c r="M9" s="98">
        <f t="shared" si="0"/>
        <v>1.4254399999999998</v>
      </c>
      <c r="N9" s="97">
        <f t="shared" si="1"/>
        <v>7.1999999999999993</v>
      </c>
    </row>
    <row r="10" spans="2:47" s="96" customFormat="1" ht="350.1" customHeight="1" thickBot="1" x14ac:dyDescent="1.3">
      <c r="B10" s="105">
        <v>4</v>
      </c>
      <c r="C10" s="488" t="s">
        <v>187</v>
      </c>
      <c r="D10" s="489"/>
      <c r="E10" s="489"/>
      <c r="F10" s="490"/>
      <c r="G10" s="103" t="s">
        <v>29</v>
      </c>
      <c r="H10" s="102">
        <v>1.284</v>
      </c>
      <c r="I10" s="106">
        <v>1</v>
      </c>
      <c r="J10" s="100">
        <v>1510</v>
      </c>
      <c r="K10" s="100">
        <v>1510</v>
      </c>
      <c r="L10" s="99">
        <v>0</v>
      </c>
      <c r="M10" s="98">
        <f t="shared" si="0"/>
        <v>1.9388400000000001</v>
      </c>
      <c r="N10" s="97">
        <f t="shared" si="1"/>
        <v>2</v>
      </c>
    </row>
    <row r="11" spans="2:47" s="96" customFormat="1" ht="350.1" customHeight="1" thickBot="1" x14ac:dyDescent="1.3">
      <c r="B11" s="104">
        <v>5</v>
      </c>
      <c r="C11" s="488" t="s">
        <v>189</v>
      </c>
      <c r="D11" s="489"/>
      <c r="E11" s="489"/>
      <c r="F11" s="490"/>
      <c r="G11" s="103" t="s">
        <v>35</v>
      </c>
      <c r="H11" s="102">
        <v>0.94399999999999995</v>
      </c>
      <c r="I11" s="101">
        <v>1</v>
      </c>
      <c r="J11" s="100">
        <v>2379</v>
      </c>
      <c r="K11" s="100">
        <v>2211</v>
      </c>
      <c r="L11" s="99">
        <v>0</v>
      </c>
      <c r="M11" s="98">
        <f t="shared" si="0"/>
        <v>2.0871839999999997</v>
      </c>
      <c r="N11" s="97">
        <f t="shared" si="1"/>
        <v>2.1</v>
      </c>
    </row>
    <row r="12" spans="2:47" s="96" customFormat="1" ht="350.1" customHeight="1" thickBot="1" x14ac:dyDescent="1.3">
      <c r="B12" s="104">
        <v>6</v>
      </c>
      <c r="C12" s="565" t="s">
        <v>332</v>
      </c>
      <c r="D12" s="570" t="s">
        <v>200</v>
      </c>
      <c r="E12" s="570"/>
      <c r="F12" s="570"/>
      <c r="G12" s="103" t="s">
        <v>76</v>
      </c>
      <c r="H12" s="102">
        <v>1.22</v>
      </c>
      <c r="I12" s="106">
        <v>1</v>
      </c>
      <c r="J12" s="100">
        <v>5486</v>
      </c>
      <c r="K12" s="100">
        <v>5486</v>
      </c>
      <c r="L12" s="99">
        <v>0.1583</v>
      </c>
      <c r="M12" s="98">
        <f t="shared" si="0"/>
        <v>6.69292</v>
      </c>
      <c r="N12" s="97">
        <f t="shared" si="1"/>
        <v>6.6</v>
      </c>
    </row>
    <row r="13" spans="2:47" s="96" customFormat="1" ht="350.1" customHeight="1" thickBot="1" x14ac:dyDescent="1.3">
      <c r="B13" s="105">
        <v>7</v>
      </c>
      <c r="C13" s="566"/>
      <c r="D13" s="488" t="s">
        <v>205</v>
      </c>
      <c r="E13" s="489"/>
      <c r="F13" s="490"/>
      <c r="G13" s="103" t="s">
        <v>76</v>
      </c>
      <c r="H13" s="102">
        <v>1.22</v>
      </c>
      <c r="I13" s="101">
        <v>1</v>
      </c>
      <c r="J13" s="100">
        <v>5486</v>
      </c>
      <c r="K13" s="100">
        <v>5486</v>
      </c>
      <c r="L13" s="99">
        <v>0.126</v>
      </c>
      <c r="M13" s="98">
        <f t="shared" si="0"/>
        <v>6.69292</v>
      </c>
      <c r="N13" s="97">
        <f t="shared" si="1"/>
        <v>6.6</v>
      </c>
    </row>
    <row r="14" spans="2:47" s="96" customFormat="1" ht="350.1" customHeight="1" thickBot="1" x14ac:dyDescent="1.3">
      <c r="B14" s="104">
        <v>8</v>
      </c>
      <c r="C14" s="566"/>
      <c r="D14" s="488" t="s">
        <v>331</v>
      </c>
      <c r="E14" s="489"/>
      <c r="F14" s="490"/>
      <c r="G14" s="103" t="s">
        <v>35</v>
      </c>
      <c r="H14" s="102">
        <v>0.94399999999999995</v>
      </c>
      <c r="I14" s="101">
        <v>2</v>
      </c>
      <c r="J14" s="100">
        <v>2948</v>
      </c>
      <c r="K14" s="100">
        <v>2718</v>
      </c>
      <c r="L14" s="99">
        <v>0</v>
      </c>
      <c r="M14" s="98">
        <f t="shared" si="0"/>
        <v>2.5657920000000001</v>
      </c>
      <c r="N14" s="97">
        <f t="shared" si="1"/>
        <v>5.1999999999999993</v>
      </c>
    </row>
    <row r="15" spans="2:47" s="96" customFormat="1" ht="350.1" customHeight="1" thickBot="1" x14ac:dyDescent="1.3">
      <c r="B15" s="104">
        <v>9</v>
      </c>
      <c r="C15" s="569"/>
      <c r="D15" s="488" t="s">
        <v>330</v>
      </c>
      <c r="E15" s="489"/>
      <c r="F15" s="490"/>
      <c r="G15" s="103" t="s">
        <v>35</v>
      </c>
      <c r="H15" s="102">
        <v>0.94399999999999995</v>
      </c>
      <c r="I15" s="101">
        <v>1</v>
      </c>
      <c r="J15" s="100">
        <v>1629</v>
      </c>
      <c r="K15" s="100">
        <v>1629</v>
      </c>
      <c r="L15" s="99">
        <v>0</v>
      </c>
      <c r="M15" s="98">
        <f t="shared" si="0"/>
        <v>1.5377759999999998</v>
      </c>
      <c r="N15" s="97">
        <f t="shared" si="1"/>
        <v>1.6</v>
      </c>
    </row>
    <row r="16" spans="2:47" s="96" customFormat="1" ht="350.1" customHeight="1" thickBot="1" x14ac:dyDescent="1.3">
      <c r="B16" s="105">
        <v>10</v>
      </c>
      <c r="C16" s="565" t="s">
        <v>329</v>
      </c>
      <c r="D16" s="570" t="s">
        <v>200</v>
      </c>
      <c r="E16" s="570"/>
      <c r="F16" s="570"/>
      <c r="G16" s="103" t="s">
        <v>76</v>
      </c>
      <c r="H16" s="102">
        <v>1.22</v>
      </c>
      <c r="I16" s="106">
        <v>1</v>
      </c>
      <c r="J16" s="100">
        <v>5486</v>
      </c>
      <c r="K16" s="100">
        <v>5486</v>
      </c>
      <c r="L16" s="99">
        <v>0.1573</v>
      </c>
      <c r="M16" s="98">
        <f t="shared" si="0"/>
        <v>6.69292</v>
      </c>
      <c r="N16" s="97">
        <f t="shared" si="1"/>
        <v>6.6</v>
      </c>
    </row>
    <row r="17" spans="2:14" s="96" customFormat="1" ht="350.1" customHeight="1" thickBot="1" x14ac:dyDescent="1.3">
      <c r="B17" s="104">
        <v>11</v>
      </c>
      <c r="C17" s="566"/>
      <c r="D17" s="488" t="s">
        <v>205</v>
      </c>
      <c r="E17" s="489"/>
      <c r="F17" s="490"/>
      <c r="G17" s="103" t="s">
        <v>76</v>
      </c>
      <c r="H17" s="102">
        <v>1.22</v>
      </c>
      <c r="I17" s="101">
        <v>1</v>
      </c>
      <c r="J17" s="100">
        <v>5486</v>
      </c>
      <c r="K17" s="100">
        <v>5486</v>
      </c>
      <c r="L17" s="99">
        <v>0.126</v>
      </c>
      <c r="M17" s="98">
        <f t="shared" si="0"/>
        <v>6.69292</v>
      </c>
      <c r="N17" s="97">
        <f t="shared" si="1"/>
        <v>6.6</v>
      </c>
    </row>
    <row r="18" spans="2:14" s="96" customFormat="1" ht="350.1" customHeight="1" thickBot="1" x14ac:dyDescent="1.3">
      <c r="B18" s="104">
        <v>12</v>
      </c>
      <c r="C18" s="566"/>
      <c r="D18" s="488" t="s">
        <v>328</v>
      </c>
      <c r="E18" s="489"/>
      <c r="F18" s="490"/>
      <c r="G18" s="103" t="s">
        <v>35</v>
      </c>
      <c r="H18" s="102">
        <v>0.94399999999999995</v>
      </c>
      <c r="I18" s="101">
        <v>2</v>
      </c>
      <c r="J18" s="100">
        <v>2948</v>
      </c>
      <c r="K18" s="100">
        <v>2718</v>
      </c>
      <c r="L18" s="99">
        <v>0</v>
      </c>
      <c r="M18" s="98">
        <f t="shared" si="0"/>
        <v>2.5657920000000001</v>
      </c>
      <c r="N18" s="97">
        <f t="shared" si="1"/>
        <v>5.1999999999999993</v>
      </c>
    </row>
    <row r="19" spans="2:14" s="96" customFormat="1" ht="350.1" customHeight="1" thickBot="1" x14ac:dyDescent="1.3">
      <c r="B19" s="105">
        <v>13</v>
      </c>
      <c r="C19" s="569"/>
      <c r="D19" s="488" t="s">
        <v>327</v>
      </c>
      <c r="E19" s="489"/>
      <c r="F19" s="490"/>
      <c r="G19" s="103" t="s">
        <v>35</v>
      </c>
      <c r="H19" s="102">
        <v>0.94399999999999995</v>
      </c>
      <c r="I19" s="101">
        <v>1</v>
      </c>
      <c r="J19" s="100">
        <v>1629</v>
      </c>
      <c r="K19" s="100">
        <v>1629</v>
      </c>
      <c r="L19" s="99">
        <v>0</v>
      </c>
      <c r="M19" s="98">
        <f t="shared" si="0"/>
        <v>1.5377759999999998</v>
      </c>
      <c r="N19" s="97">
        <f t="shared" si="1"/>
        <v>1.6</v>
      </c>
    </row>
    <row r="20" spans="2:14" s="96" customFormat="1" ht="350.1" customHeight="1" thickBot="1" x14ac:dyDescent="1.3">
      <c r="B20" s="104">
        <v>14</v>
      </c>
      <c r="C20" s="488" t="s">
        <v>326</v>
      </c>
      <c r="D20" s="489"/>
      <c r="E20" s="489"/>
      <c r="F20" s="490"/>
      <c r="G20" s="103" t="s">
        <v>76</v>
      </c>
      <c r="H20" s="102">
        <v>1.22</v>
      </c>
      <c r="I20" s="101">
        <v>1</v>
      </c>
      <c r="J20" s="100">
        <v>7829</v>
      </c>
      <c r="K20" s="100">
        <v>7829</v>
      </c>
      <c r="L20" s="99">
        <v>0.252</v>
      </c>
      <c r="M20" s="98">
        <f t="shared" si="0"/>
        <v>9.55138</v>
      </c>
      <c r="N20" s="97">
        <f t="shared" si="1"/>
        <v>9.2999999999999989</v>
      </c>
    </row>
    <row r="21" spans="2:14" s="96" customFormat="1" ht="350.1" customHeight="1" thickBot="1" x14ac:dyDescent="1.3">
      <c r="B21" s="104">
        <v>15</v>
      </c>
      <c r="C21" s="488" t="s">
        <v>325</v>
      </c>
      <c r="D21" s="489"/>
      <c r="E21" s="489"/>
      <c r="F21" s="490"/>
      <c r="G21" s="103" t="s">
        <v>76</v>
      </c>
      <c r="H21" s="102">
        <v>1.22</v>
      </c>
      <c r="I21" s="101">
        <v>1</v>
      </c>
      <c r="J21" s="100">
        <v>7829</v>
      </c>
      <c r="K21" s="100">
        <v>7829</v>
      </c>
      <c r="L21" s="99">
        <v>0.252</v>
      </c>
      <c r="M21" s="98">
        <f t="shared" si="0"/>
        <v>9.55138</v>
      </c>
      <c r="N21" s="97">
        <f t="shared" si="1"/>
        <v>9.2999999999999989</v>
      </c>
    </row>
    <row r="22" spans="2:14" s="96" customFormat="1" ht="350.1" customHeight="1" thickBot="1" x14ac:dyDescent="1.3">
      <c r="B22" s="105">
        <v>16</v>
      </c>
      <c r="C22" s="565" t="s">
        <v>324</v>
      </c>
      <c r="D22" s="570" t="s">
        <v>195</v>
      </c>
      <c r="E22" s="570"/>
      <c r="F22" s="570"/>
      <c r="G22" s="103" t="s">
        <v>76</v>
      </c>
      <c r="H22" s="102">
        <v>1.22</v>
      </c>
      <c r="I22" s="106">
        <v>1</v>
      </c>
      <c r="J22" s="100">
        <v>5259</v>
      </c>
      <c r="K22" s="100">
        <v>5259</v>
      </c>
      <c r="L22" s="99">
        <v>0.1583</v>
      </c>
      <c r="M22" s="98">
        <f t="shared" si="0"/>
        <v>6.4159799999999994</v>
      </c>
      <c r="N22" s="97">
        <f t="shared" si="1"/>
        <v>6.3</v>
      </c>
    </row>
    <row r="23" spans="2:14" s="96" customFormat="1" ht="350.1" customHeight="1" thickBot="1" x14ac:dyDescent="1.3">
      <c r="B23" s="104">
        <v>17</v>
      </c>
      <c r="C23" s="566"/>
      <c r="D23" s="488" t="s">
        <v>196</v>
      </c>
      <c r="E23" s="489"/>
      <c r="F23" s="490"/>
      <c r="G23" s="103" t="s">
        <v>76</v>
      </c>
      <c r="H23" s="102">
        <v>1.22</v>
      </c>
      <c r="I23" s="101">
        <v>1</v>
      </c>
      <c r="J23" s="100">
        <v>5259</v>
      </c>
      <c r="K23" s="100">
        <v>5259</v>
      </c>
      <c r="L23" s="99">
        <v>0.1583</v>
      </c>
      <c r="M23" s="98">
        <f t="shared" si="0"/>
        <v>6.4159799999999994</v>
      </c>
      <c r="N23" s="97">
        <f t="shared" si="1"/>
        <v>6.3</v>
      </c>
    </row>
    <row r="24" spans="2:14" s="96" customFormat="1" ht="350.1" customHeight="1" thickBot="1" x14ac:dyDescent="1.3">
      <c r="B24" s="104">
        <v>18</v>
      </c>
      <c r="C24" s="566"/>
      <c r="D24" s="488" t="s">
        <v>323</v>
      </c>
      <c r="E24" s="489"/>
      <c r="F24" s="490"/>
      <c r="G24" s="103" t="s">
        <v>97</v>
      </c>
      <c r="H24" s="102">
        <v>0.93400000000000005</v>
      </c>
      <c r="I24" s="101">
        <v>1</v>
      </c>
      <c r="J24" s="100">
        <v>2171</v>
      </c>
      <c r="K24" s="100">
        <v>2060</v>
      </c>
      <c r="L24" s="99">
        <v>0</v>
      </c>
      <c r="M24" s="98">
        <f t="shared" si="0"/>
        <v>1.9240400000000002</v>
      </c>
      <c r="N24" s="97">
        <f t="shared" si="1"/>
        <v>2</v>
      </c>
    </row>
    <row r="25" spans="2:14" s="96" customFormat="1" ht="350.1" customHeight="1" thickBot="1" x14ac:dyDescent="1.3">
      <c r="B25" s="105">
        <v>19</v>
      </c>
      <c r="C25" s="566"/>
      <c r="D25" s="488" t="s">
        <v>322</v>
      </c>
      <c r="E25" s="489"/>
      <c r="F25" s="490"/>
      <c r="G25" s="103" t="s">
        <v>97</v>
      </c>
      <c r="H25" s="102">
        <v>0.93400000000000005</v>
      </c>
      <c r="I25" s="101">
        <v>2</v>
      </c>
      <c r="J25" s="100">
        <v>2330</v>
      </c>
      <c r="K25" s="100">
        <v>2199</v>
      </c>
      <c r="L25" s="99">
        <v>0</v>
      </c>
      <c r="M25" s="98">
        <f t="shared" si="0"/>
        <v>2.0538660000000002</v>
      </c>
      <c r="N25" s="97">
        <f t="shared" si="1"/>
        <v>4.1999999999999993</v>
      </c>
    </row>
    <row r="26" spans="2:14" s="96" customFormat="1" ht="350.1" customHeight="1" thickBot="1" x14ac:dyDescent="1.3">
      <c r="B26" s="104">
        <v>20</v>
      </c>
      <c r="C26" s="488" t="s">
        <v>199</v>
      </c>
      <c r="D26" s="489"/>
      <c r="E26" s="489"/>
      <c r="F26" s="490"/>
      <c r="G26" s="103" t="s">
        <v>76</v>
      </c>
      <c r="H26" s="102">
        <v>1.22</v>
      </c>
      <c r="I26" s="101">
        <v>1</v>
      </c>
      <c r="J26" s="100">
        <v>6970</v>
      </c>
      <c r="K26" s="100">
        <v>6603</v>
      </c>
      <c r="L26" s="99">
        <v>0.252</v>
      </c>
      <c r="M26" s="98">
        <f t="shared" si="0"/>
        <v>8.0556599999999996</v>
      </c>
      <c r="N26" s="97">
        <f t="shared" si="1"/>
        <v>7.8999999999999995</v>
      </c>
    </row>
    <row r="27" spans="2:14" s="96" customFormat="1" ht="350.1" customHeight="1" thickBot="1" x14ac:dyDescent="1.3">
      <c r="B27" s="104">
        <v>21</v>
      </c>
      <c r="C27" s="488" t="s">
        <v>203</v>
      </c>
      <c r="D27" s="489"/>
      <c r="E27" s="489"/>
      <c r="F27" s="490"/>
      <c r="G27" s="103" t="s">
        <v>182</v>
      </c>
      <c r="H27" s="102">
        <v>1.254</v>
      </c>
      <c r="I27" s="101">
        <v>6</v>
      </c>
      <c r="J27" s="100">
        <v>5460</v>
      </c>
      <c r="K27" s="100">
        <v>5460</v>
      </c>
      <c r="L27" s="99">
        <v>3.9600000000000003E-2</v>
      </c>
      <c r="M27" s="98">
        <f t="shared" si="0"/>
        <v>6.8468400000000003</v>
      </c>
      <c r="N27" s="97">
        <f t="shared" si="1"/>
        <v>40.9</v>
      </c>
    </row>
    <row r="28" spans="2:14" s="96" customFormat="1" ht="350.1" customHeight="1" thickBot="1" x14ac:dyDescent="1.3">
      <c r="B28" s="105">
        <v>22</v>
      </c>
      <c r="C28" s="488" t="s">
        <v>210</v>
      </c>
      <c r="D28" s="489"/>
      <c r="E28" s="489"/>
      <c r="F28" s="490"/>
      <c r="G28" s="103" t="s">
        <v>76</v>
      </c>
      <c r="H28" s="102">
        <v>1.22</v>
      </c>
      <c r="I28" s="101">
        <v>1</v>
      </c>
      <c r="J28" s="100">
        <v>6970</v>
      </c>
      <c r="K28" s="100">
        <v>6603</v>
      </c>
      <c r="L28" s="99">
        <v>0.252</v>
      </c>
      <c r="M28" s="98">
        <f t="shared" si="0"/>
        <v>8.0556599999999996</v>
      </c>
      <c r="N28" s="97">
        <f t="shared" si="1"/>
        <v>7.8999999999999995</v>
      </c>
    </row>
    <row r="29" spans="2:14" s="96" customFormat="1" ht="350.1" customHeight="1" thickBot="1" x14ac:dyDescent="1.3">
      <c r="B29" s="104">
        <v>23</v>
      </c>
      <c r="C29" s="488" t="s">
        <v>187</v>
      </c>
      <c r="D29" s="489"/>
      <c r="E29" s="489"/>
      <c r="F29" s="490"/>
      <c r="G29" s="103" t="s">
        <v>29</v>
      </c>
      <c r="H29" s="102">
        <v>1.284</v>
      </c>
      <c r="I29" s="106">
        <v>1</v>
      </c>
      <c r="J29" s="100">
        <v>1510</v>
      </c>
      <c r="K29" s="100">
        <v>1510</v>
      </c>
      <c r="L29" s="99">
        <v>0</v>
      </c>
      <c r="M29" s="98">
        <f t="shared" si="0"/>
        <v>1.9388400000000001</v>
      </c>
      <c r="N29" s="97">
        <f t="shared" si="1"/>
        <v>2</v>
      </c>
    </row>
    <row r="30" spans="2:14" s="96" customFormat="1" ht="350.1" customHeight="1" thickBot="1" x14ac:dyDescent="1.3">
      <c r="B30" s="104">
        <v>24</v>
      </c>
      <c r="C30" s="488" t="s">
        <v>184</v>
      </c>
      <c r="D30" s="489"/>
      <c r="E30" s="489"/>
      <c r="F30" s="490"/>
      <c r="G30" s="103" t="s">
        <v>35</v>
      </c>
      <c r="H30" s="102">
        <v>0.94399999999999995</v>
      </c>
      <c r="I30" s="106">
        <v>1</v>
      </c>
      <c r="J30" s="100">
        <v>2415</v>
      </c>
      <c r="K30" s="100">
        <v>2253</v>
      </c>
      <c r="L30" s="99">
        <v>0</v>
      </c>
      <c r="M30" s="98">
        <f t="shared" si="0"/>
        <v>2.1268319999999998</v>
      </c>
      <c r="N30" s="97">
        <f t="shared" si="1"/>
        <v>2.2000000000000002</v>
      </c>
    </row>
    <row r="31" spans="2:14" s="96" customFormat="1" ht="350.1" customHeight="1" thickBot="1" x14ac:dyDescent="1.3">
      <c r="B31" s="105">
        <v>25</v>
      </c>
      <c r="C31" s="488" t="s">
        <v>188</v>
      </c>
      <c r="D31" s="489"/>
      <c r="E31" s="489"/>
      <c r="F31" s="490"/>
      <c r="G31" s="103" t="s">
        <v>35</v>
      </c>
      <c r="H31" s="102">
        <v>0.94399999999999995</v>
      </c>
      <c r="I31" s="101">
        <v>1</v>
      </c>
      <c r="J31" s="100">
        <v>1814</v>
      </c>
      <c r="K31" s="100">
        <v>1814</v>
      </c>
      <c r="L31" s="99">
        <v>0</v>
      </c>
      <c r="M31" s="98">
        <f t="shared" si="0"/>
        <v>1.7124159999999999</v>
      </c>
      <c r="N31" s="97">
        <f t="shared" si="1"/>
        <v>1.8</v>
      </c>
    </row>
    <row r="32" spans="2:14" s="96" customFormat="1" ht="350.1" customHeight="1" thickBot="1" x14ac:dyDescent="1.3">
      <c r="B32" s="104">
        <v>26</v>
      </c>
      <c r="C32" s="488" t="s">
        <v>127</v>
      </c>
      <c r="D32" s="489"/>
      <c r="E32" s="489"/>
      <c r="F32" s="490"/>
      <c r="G32" s="103" t="s">
        <v>27</v>
      </c>
      <c r="H32" s="102">
        <v>1.8280000000000001</v>
      </c>
      <c r="I32" s="101">
        <v>1</v>
      </c>
      <c r="J32" s="100">
        <v>4500</v>
      </c>
      <c r="K32" s="100">
        <v>4500</v>
      </c>
      <c r="L32" s="99">
        <v>0</v>
      </c>
      <c r="M32" s="98">
        <f t="shared" si="0"/>
        <v>8.2260000000000009</v>
      </c>
      <c r="N32" s="97">
        <f t="shared" si="1"/>
        <v>8.2999999999999989</v>
      </c>
    </row>
    <row r="33" spans="2:18" s="96" customFormat="1" ht="350.1" customHeight="1" thickBot="1" x14ac:dyDescent="1.3">
      <c r="B33" s="104">
        <v>27</v>
      </c>
      <c r="C33" s="488" t="s">
        <v>158</v>
      </c>
      <c r="D33" s="489"/>
      <c r="E33" s="489"/>
      <c r="F33" s="490"/>
      <c r="G33" s="103" t="s">
        <v>321</v>
      </c>
      <c r="H33" s="102" t="s">
        <v>160</v>
      </c>
      <c r="I33" s="101">
        <v>10</v>
      </c>
      <c r="J33" s="100" t="s">
        <v>160</v>
      </c>
      <c r="K33" s="100">
        <v>0</v>
      </c>
      <c r="L33" s="99">
        <v>3.9600000000000003E-2</v>
      </c>
      <c r="M33" s="98">
        <v>0.4</v>
      </c>
      <c r="N33" s="97">
        <f>ROUNDUP(I33*M33-I33*L33,2)</f>
        <v>3.61</v>
      </c>
    </row>
    <row r="34" spans="2:18" s="50" customFormat="1" ht="309.75" customHeight="1" thickBot="1" x14ac:dyDescent="1.1000000000000001">
      <c r="B34" s="458" t="s">
        <v>30</v>
      </c>
      <c r="C34" s="459"/>
      <c r="D34" s="459"/>
      <c r="E34" s="459"/>
      <c r="F34" s="459"/>
      <c r="G34" s="459"/>
      <c r="H34" s="459"/>
      <c r="I34" s="459"/>
      <c r="J34" s="459"/>
      <c r="K34" s="459"/>
      <c r="L34" s="459"/>
      <c r="M34" s="460"/>
      <c r="N34" s="95">
        <f>SUM(N7:N33)</f>
        <v>226.21</v>
      </c>
    </row>
    <row r="35" spans="2:18" s="50" customFormat="1" ht="313.5" customHeight="1" thickBot="1" x14ac:dyDescent="1.1000000000000001">
      <c r="B35" s="513" t="s">
        <v>53</v>
      </c>
      <c r="C35" s="513"/>
      <c r="D35" s="513"/>
      <c r="E35" s="513"/>
      <c r="F35" s="513"/>
      <c r="G35" s="513"/>
      <c r="H35" s="513"/>
      <c r="I35" s="513"/>
      <c r="J35" s="513"/>
      <c r="K35" s="513"/>
      <c r="L35" s="513"/>
      <c r="M35" s="513"/>
      <c r="N35" s="88">
        <f>N34*2</f>
        <v>452.42</v>
      </c>
    </row>
    <row r="36" spans="2:18" s="51" customFormat="1" ht="58.5" customHeight="1" x14ac:dyDescent="1.1000000000000001">
      <c r="B36" s="577"/>
      <c r="C36" s="578"/>
      <c r="D36" s="578"/>
      <c r="E36" s="578"/>
      <c r="F36" s="578"/>
      <c r="G36" s="578"/>
      <c r="H36" s="578"/>
      <c r="I36" s="578"/>
      <c r="J36" s="578"/>
      <c r="K36" s="578"/>
      <c r="L36" s="578"/>
      <c r="M36" s="578"/>
      <c r="N36" s="579"/>
    </row>
    <row r="37" spans="2:18" s="51" customFormat="1" ht="43.5" customHeight="1" thickBot="1" x14ac:dyDescent="1.1499999999999999">
      <c r="B37" s="580"/>
      <c r="C37" s="581"/>
      <c r="D37" s="581"/>
      <c r="E37" s="581"/>
      <c r="F37" s="581"/>
      <c r="G37" s="581"/>
      <c r="H37" s="581"/>
      <c r="I37" s="581"/>
      <c r="J37" s="581"/>
      <c r="K37" s="581"/>
      <c r="L37" s="581"/>
      <c r="M37" s="581"/>
      <c r="N37" s="582"/>
    </row>
    <row r="38" spans="2:18" s="93" customFormat="1" ht="174.95" customHeight="1" x14ac:dyDescent="0.25">
      <c r="B38" s="422" t="s">
        <v>320</v>
      </c>
      <c r="C38" s="422"/>
      <c r="D38" s="422"/>
      <c r="E38" s="422"/>
      <c r="F38" s="422"/>
      <c r="G38" s="422"/>
      <c r="H38" s="422"/>
      <c r="I38" s="422" t="s">
        <v>319</v>
      </c>
      <c r="J38" s="422"/>
      <c r="K38" s="422"/>
      <c r="L38" s="422"/>
      <c r="M38" s="422"/>
      <c r="N38" s="422"/>
    </row>
    <row r="39" spans="2:18" s="51" customFormat="1" ht="409.5" customHeight="1" thickBot="1" x14ac:dyDescent="1.1499999999999999">
      <c r="B39" s="423"/>
      <c r="C39" s="423"/>
      <c r="D39" s="423"/>
      <c r="E39" s="423"/>
      <c r="F39" s="423"/>
      <c r="G39" s="423"/>
      <c r="H39" s="423"/>
      <c r="I39" s="423"/>
      <c r="J39" s="423"/>
      <c r="K39" s="423"/>
      <c r="L39" s="423"/>
      <c r="M39" s="423"/>
      <c r="N39" s="423"/>
    </row>
    <row r="40" spans="2:18" s="58" customFormat="1" ht="174.95" customHeight="1" thickBot="1" x14ac:dyDescent="1.1499999999999999">
      <c r="B40" s="53" t="s">
        <v>45</v>
      </c>
      <c r="C40" s="54"/>
      <c r="D40" s="54"/>
      <c r="E40" s="54"/>
      <c r="F40" s="54"/>
      <c r="G40" s="54"/>
      <c r="H40" s="54"/>
      <c r="I40" s="54"/>
      <c r="J40" s="54"/>
      <c r="K40" s="54"/>
      <c r="L40" s="54"/>
      <c r="M40" s="54"/>
      <c r="N40" s="55"/>
      <c r="O40" s="56"/>
      <c r="P40" s="68"/>
      <c r="Q40" s="35"/>
      <c r="R40" s="35"/>
    </row>
    <row r="41" spans="2:18" s="51" customFormat="1" ht="174.95" customHeight="1" x14ac:dyDescent="1.1000000000000001"/>
  </sheetData>
  <mergeCells count="41">
    <mergeCell ref="B38:H39"/>
    <mergeCell ref="I38:N39"/>
    <mergeCell ref="B35:M35"/>
    <mergeCell ref="C31:F31"/>
    <mergeCell ref="C32:F32"/>
    <mergeCell ref="C33:F33"/>
    <mergeCell ref="B34:M34"/>
    <mergeCell ref="B36:N37"/>
    <mergeCell ref="C26:F26"/>
    <mergeCell ref="C27:F27"/>
    <mergeCell ref="C28:F28"/>
    <mergeCell ref="C29:F29"/>
    <mergeCell ref="C30:F30"/>
    <mergeCell ref="C20:F20"/>
    <mergeCell ref="C21:F21"/>
    <mergeCell ref="C22:C25"/>
    <mergeCell ref="D22:F22"/>
    <mergeCell ref="D23:F23"/>
    <mergeCell ref="D24:F24"/>
    <mergeCell ref="D25:F25"/>
    <mergeCell ref="C16:C19"/>
    <mergeCell ref="D16:F16"/>
    <mergeCell ref="D17:F17"/>
    <mergeCell ref="D18:F18"/>
    <mergeCell ref="D19:F19"/>
    <mergeCell ref="C11:F11"/>
    <mergeCell ref="C12:C15"/>
    <mergeCell ref="D12:F12"/>
    <mergeCell ref="D13:F13"/>
    <mergeCell ref="D14:F14"/>
    <mergeCell ref="D15:F15"/>
    <mergeCell ref="C6:G6"/>
    <mergeCell ref="C7:F7"/>
    <mergeCell ref="C8:F8"/>
    <mergeCell ref="C9:F9"/>
    <mergeCell ref="C10:F10"/>
    <mergeCell ref="B2:F3"/>
    <mergeCell ref="G2:K3"/>
    <mergeCell ref="L2:N3"/>
    <mergeCell ref="B4:N4"/>
    <mergeCell ref="B5:N5"/>
  </mergeCells>
  <printOptions horizontalCentered="1"/>
  <pageMargins left="0.25" right="0.25" top="1" bottom="1" header="0.5" footer="0.255"/>
  <pageSetup paperSize="9" scale="10" fitToHeight="0" orientation="portrait" r:id="rId1"/>
  <rowBreaks count="1" manualBreakCount="1">
    <brk id="21" max="14" man="1"/>
  </rowBreaks>
  <drawing r:id="rId2"/>
</worksheet>
</file>

<file path=xl/worksheets/sheet1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sheetPr>
    <tabColor theme="9" tint="-0.499984740745262"/>
    <pageSetUpPr fitToPage="1"/>
  </sheetPr>
  <dimension ref="B1:M35"/>
  <sheetViews>
    <sheetView rightToLeft="1" view="pageBreakPreview" topLeftCell="A7" zoomScale="70" zoomScaleNormal="85" zoomScaleSheetLayoutView="70" workbookViewId="0">
      <selection activeCell="B20" sqref="B20:M24"/>
    </sheetView>
  </sheetViews>
  <sheetFormatPr defaultRowHeight="15" x14ac:dyDescent="0.25"/>
  <cols>
    <col min="1" max="1" width="4.85546875" customWidth="1"/>
    <col min="4" max="4" width="11.85546875" customWidth="1"/>
    <col min="5" max="5" width="24" customWidth="1"/>
    <col min="7" max="7" width="20.140625" customWidth="1"/>
    <col min="8" max="8" width="18.7109375" customWidth="1"/>
    <col min="9" max="9" width="16.285156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316</v>
      </c>
      <c r="G11" s="323"/>
      <c r="H11" s="323"/>
      <c r="I11" s="324"/>
      <c r="J11" s="322" t="s">
        <v>318</v>
      </c>
      <c r="K11" s="323"/>
      <c r="L11" s="323"/>
      <c r="M11" s="324"/>
    </row>
    <row r="12" spans="2:13" ht="15.75" customHeight="1" x14ac:dyDescent="0.25">
      <c r="B12" s="325"/>
      <c r="C12" s="326"/>
      <c r="D12" s="326"/>
      <c r="E12" s="327"/>
      <c r="F12" s="325"/>
      <c r="G12" s="326"/>
      <c r="H12" s="326"/>
      <c r="I12" s="327"/>
      <c r="J12" s="325"/>
      <c r="K12" s="326"/>
      <c r="L12" s="326"/>
      <c r="M12" s="327"/>
    </row>
    <row r="13" spans="2:13" ht="25.5" customHeight="1" thickBot="1" x14ac:dyDescent="0.3">
      <c r="B13" s="328"/>
      <c r="C13" s="329"/>
      <c r="D13" s="329"/>
      <c r="E13" s="330"/>
      <c r="F13" s="328"/>
      <c r="G13" s="329"/>
      <c r="H13" s="329"/>
      <c r="I13" s="330"/>
      <c r="J13" s="328"/>
      <c r="K13" s="329"/>
      <c r="L13" s="329"/>
      <c r="M13" s="330"/>
    </row>
    <row r="14" spans="2:13" ht="15" customHeight="1" x14ac:dyDescent="0.25">
      <c r="B14" s="322" t="s">
        <v>6</v>
      </c>
      <c r="C14" s="323"/>
      <c r="D14" s="323"/>
      <c r="E14" s="324"/>
      <c r="F14" s="322" t="s">
        <v>7</v>
      </c>
      <c r="G14" s="323"/>
      <c r="H14" s="323"/>
      <c r="I14" s="324"/>
      <c r="J14" s="322" t="s">
        <v>317</v>
      </c>
      <c r="K14" s="323"/>
      <c r="L14" s="323"/>
      <c r="M14" s="324"/>
    </row>
    <row r="15" spans="2:13" ht="15" customHeight="1" x14ac:dyDescent="0.25">
      <c r="B15" s="325"/>
      <c r="C15" s="326"/>
      <c r="D15" s="326"/>
      <c r="E15" s="327"/>
      <c r="F15" s="325"/>
      <c r="G15" s="326"/>
      <c r="H15" s="326"/>
      <c r="I15" s="327"/>
      <c r="J15" s="325"/>
      <c r="K15" s="326"/>
      <c r="L15" s="326"/>
      <c r="M15" s="327"/>
    </row>
    <row r="16" spans="2:13" ht="19.5" customHeight="1" thickBot="1" x14ac:dyDescent="0.3">
      <c r="B16" s="328"/>
      <c r="C16" s="329"/>
      <c r="D16" s="329"/>
      <c r="E16" s="330"/>
      <c r="F16" s="328"/>
      <c r="G16" s="329"/>
      <c r="H16" s="329"/>
      <c r="I16" s="330"/>
      <c r="J16" s="328"/>
      <c r="K16" s="329"/>
      <c r="L16" s="329"/>
      <c r="M16" s="330"/>
    </row>
    <row r="17" spans="2:13" ht="15" customHeight="1" x14ac:dyDescent="0.25">
      <c r="B17" s="287" t="s">
        <v>63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346</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52.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65</v>
      </c>
      <c r="F28" s="316"/>
      <c r="G28" s="316"/>
      <c r="H28" s="313"/>
      <c r="I28" s="318" t="s">
        <v>305</v>
      </c>
      <c r="J28" s="319"/>
      <c r="K28" s="312" t="s">
        <v>16</v>
      </c>
      <c r="L28" s="316"/>
      <c r="M28" s="313"/>
    </row>
    <row r="29" spans="2:13" ht="49.5" customHeight="1" thickBot="1" x14ac:dyDescent="0.3">
      <c r="B29" s="311"/>
      <c r="C29" s="314"/>
      <c r="D29" s="315"/>
      <c r="E29" s="314"/>
      <c r="F29" s="317"/>
      <c r="G29" s="317"/>
      <c r="H29" s="315"/>
      <c r="I29" s="320"/>
      <c r="J29" s="321"/>
      <c r="K29" s="314"/>
      <c r="L29" s="317"/>
      <c r="M29" s="315"/>
    </row>
    <row r="30" spans="2:13" ht="36" customHeight="1" thickBot="1" x14ac:dyDescent="0.3">
      <c r="B30" s="284"/>
      <c r="C30" s="285"/>
      <c r="D30" s="285"/>
      <c r="E30" s="285"/>
      <c r="F30" s="285"/>
      <c r="G30" s="285"/>
      <c r="H30" s="285"/>
      <c r="I30" s="285"/>
      <c r="J30" s="285"/>
      <c r="K30" s="285"/>
      <c r="L30" s="285"/>
      <c r="M30" s="286"/>
    </row>
    <row r="31" spans="2:13" ht="18.75" customHeight="1" x14ac:dyDescent="0.25">
      <c r="B31" s="272" t="s">
        <v>17</v>
      </c>
      <c r="C31" s="273"/>
      <c r="D31" s="273"/>
      <c r="E31" s="274"/>
      <c r="F31" s="272" t="s">
        <v>18</v>
      </c>
      <c r="G31" s="273"/>
      <c r="H31" s="273"/>
      <c r="I31" s="274"/>
      <c r="J31" s="272" t="s">
        <v>19</v>
      </c>
      <c r="K31" s="273"/>
      <c r="L31" s="273"/>
      <c r="M31" s="274"/>
    </row>
    <row r="32" spans="2:13" ht="29.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18" customFormat="1" ht="22.5" customHeight="1" thickBot="1" x14ac:dyDescent="0.3">
      <c r="B35" s="269" t="s">
        <v>61</v>
      </c>
      <c r="C35" s="270"/>
      <c r="D35" s="270"/>
      <c r="E35" s="270"/>
      <c r="F35" s="270"/>
      <c r="G35" s="270"/>
      <c r="H35" s="270"/>
      <c r="I35" s="270"/>
      <c r="J35" s="270"/>
      <c r="K35" s="270"/>
      <c r="L35" s="270"/>
      <c r="M35" s="271"/>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25" top="0.75" bottom="0.75" header="0.3" footer="0.3"/>
  <pageSetup paperSize="9" scale="56" orientation="portrait" r:id="rId1"/>
  <colBreaks count="1" manualBreakCount="1">
    <brk id="13" max="1048575" man="1"/>
  </colBreaks>
  <drawing r:id="rId2"/>
  <legacyDrawing r:id="rId3"/>
  <oleObjects>
    <mc:AlternateContent xmlns:mc="http://schemas.openxmlformats.org/markup-compatibility/2006">
      <mc:Choice Requires="x14">
        <oleObject progId="PBrush" shapeId="162822" r:id="rId4">
          <objectPr defaultSize="0" autoPict="0" r:id="rId5">
            <anchor moveWithCells="1" sizeWithCells="1">
              <from>
                <xdr:col>1</xdr:col>
                <xdr:colOff>95250</xdr:colOff>
                <xdr:row>3</xdr:row>
                <xdr:rowOff>85725</xdr:rowOff>
              </from>
              <to>
                <xdr:col>2</xdr:col>
                <xdr:colOff>447675</xdr:colOff>
                <xdr:row>7</xdr:row>
                <xdr:rowOff>9525</xdr:rowOff>
              </to>
            </anchor>
          </objectPr>
        </oleObject>
      </mc:Choice>
      <mc:Fallback>
        <oleObject progId="PBrush" shapeId="162822" r:id="rId4"/>
      </mc:Fallback>
    </mc:AlternateContent>
  </oleObjects>
  <mc:AlternateContent xmlns:mc="http://schemas.openxmlformats.org/markup-compatibility/2006">
    <mc:Choice Requires="x14">
      <controls>
        <mc:AlternateContent xmlns:mc="http://schemas.openxmlformats.org/markup-compatibility/2006">
          <mc:Choice Requires="x14">
            <control shapeId="162817" r:id="rId6" name="Check Box 1">
              <controlPr defaultSize="0" autoFill="0" autoLine="0" autoPict="0">
                <anchor moveWithCells="1">
                  <from>
                    <xdr:col>3</xdr:col>
                    <xdr:colOff>381000</xdr:colOff>
                    <xdr:row>35</xdr:row>
                    <xdr:rowOff>0</xdr:rowOff>
                  </from>
                  <to>
                    <xdr:col>4</xdr:col>
                    <xdr:colOff>419100</xdr:colOff>
                    <xdr:row>36</xdr:row>
                    <xdr:rowOff>28575</xdr:rowOff>
                  </to>
                </anchor>
              </controlPr>
            </control>
          </mc:Choice>
        </mc:AlternateContent>
        <mc:AlternateContent xmlns:mc="http://schemas.openxmlformats.org/markup-compatibility/2006">
          <mc:Choice Requires="x14">
            <control shapeId="162818" r:id="rId7" name="Check Box 2">
              <controlPr defaultSize="0" autoFill="0" autoLine="0" autoPict="0">
                <anchor moveWithCells="1">
                  <from>
                    <xdr:col>6</xdr:col>
                    <xdr:colOff>180975</xdr:colOff>
                    <xdr:row>35</xdr:row>
                    <xdr:rowOff>0</xdr:rowOff>
                  </from>
                  <to>
                    <xdr:col>6</xdr:col>
                    <xdr:colOff>1009650</xdr:colOff>
                    <xdr:row>36</xdr:row>
                    <xdr:rowOff>9525</xdr:rowOff>
                  </to>
                </anchor>
              </controlPr>
            </control>
          </mc:Choice>
        </mc:AlternateContent>
        <mc:AlternateContent xmlns:mc="http://schemas.openxmlformats.org/markup-compatibility/2006">
          <mc:Choice Requires="x14">
            <control shapeId="162819"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162820" r:id="rId9" name="Check Box 4">
              <controlPr defaultSize="0" autoFill="0" autoLine="0" autoPict="0">
                <anchor moveWithCells="1">
                  <from>
                    <xdr:col>10</xdr:col>
                    <xdr:colOff>381000</xdr:colOff>
                    <xdr:row>35</xdr:row>
                    <xdr:rowOff>0</xdr:rowOff>
                  </from>
                  <to>
                    <xdr:col>11</xdr:col>
                    <xdr:colOff>600075</xdr:colOff>
                    <xdr:row>36</xdr:row>
                    <xdr:rowOff>28575</xdr:rowOff>
                  </to>
                </anchor>
              </controlPr>
            </control>
          </mc:Choice>
        </mc:AlternateContent>
        <mc:AlternateContent xmlns:mc="http://schemas.openxmlformats.org/markup-compatibility/2006">
          <mc:Choice Requires="x14">
            <control shapeId="162821" r:id="rId10" name="Check Box 5">
              <controlPr defaultSize="0" autoFill="0" autoLine="0" autoPict="0">
                <anchor moveWithCells="1">
                  <from>
                    <xdr:col>11</xdr:col>
                    <xdr:colOff>552450</xdr:colOff>
                    <xdr:row>35</xdr:row>
                    <xdr:rowOff>0</xdr:rowOff>
                  </from>
                  <to>
                    <xdr:col>12</xdr:col>
                    <xdr:colOff>628650</xdr:colOff>
                    <xdr:row>36</xdr:row>
                    <xdr:rowOff>28575</xdr:rowOff>
                  </to>
                </anchor>
              </controlPr>
            </control>
          </mc:Choice>
        </mc:AlternateContent>
        <mc:AlternateContent xmlns:mc="http://schemas.openxmlformats.org/markup-compatibility/2006">
          <mc:Choice Requires="x14">
            <control shapeId="162823" r:id="rId11" name="Check Box 7">
              <controlPr defaultSize="0" autoFill="0" autoLine="0" autoPict="0">
                <anchor moveWithCells="1">
                  <from>
                    <xdr:col>2</xdr:col>
                    <xdr:colOff>476250</xdr:colOff>
                    <xdr:row>34</xdr:row>
                    <xdr:rowOff>47625</xdr:rowOff>
                  </from>
                  <to>
                    <xdr:col>3</xdr:col>
                    <xdr:colOff>180975</xdr:colOff>
                    <xdr:row>34</xdr:row>
                    <xdr:rowOff>247650</xdr:rowOff>
                  </to>
                </anchor>
              </controlPr>
            </control>
          </mc:Choice>
        </mc:AlternateContent>
        <mc:AlternateContent xmlns:mc="http://schemas.openxmlformats.org/markup-compatibility/2006">
          <mc:Choice Requires="x14">
            <control shapeId="162824" r:id="rId12" name="Check Box 8">
              <controlPr defaultSize="0" autoFill="0" autoLine="0" autoPict="0">
                <anchor moveWithCells="1">
                  <from>
                    <xdr:col>4</xdr:col>
                    <xdr:colOff>400050</xdr:colOff>
                    <xdr:row>34</xdr:row>
                    <xdr:rowOff>57150</xdr:rowOff>
                  </from>
                  <to>
                    <xdr:col>4</xdr:col>
                    <xdr:colOff>657225</xdr:colOff>
                    <xdr:row>34</xdr:row>
                    <xdr:rowOff>247650</xdr:rowOff>
                  </to>
                </anchor>
              </controlPr>
            </control>
          </mc:Choice>
        </mc:AlternateContent>
        <mc:AlternateContent xmlns:mc="http://schemas.openxmlformats.org/markup-compatibility/2006">
          <mc:Choice Requires="x14">
            <control shapeId="162825" r:id="rId13" name="Check Box 9">
              <controlPr defaultSize="0" autoFill="0" autoLine="0" autoPict="0">
                <anchor moveWithCells="1">
                  <from>
                    <xdr:col>7</xdr:col>
                    <xdr:colOff>1104900</xdr:colOff>
                    <xdr:row>34</xdr:row>
                    <xdr:rowOff>57150</xdr:rowOff>
                  </from>
                  <to>
                    <xdr:col>8</xdr:col>
                    <xdr:colOff>85725</xdr:colOff>
                    <xdr:row>34</xdr:row>
                    <xdr:rowOff>219075</xdr:rowOff>
                  </to>
                </anchor>
              </controlPr>
            </control>
          </mc:Choice>
        </mc:AlternateContent>
        <mc:AlternateContent xmlns:mc="http://schemas.openxmlformats.org/markup-compatibility/2006">
          <mc:Choice Requires="x14">
            <control shapeId="162826" r:id="rId14" name="Check Box 10">
              <controlPr defaultSize="0" autoFill="0" autoLine="0" autoPict="0">
                <anchor moveWithCells="1">
                  <from>
                    <xdr:col>6</xdr:col>
                    <xdr:colOff>457200</xdr:colOff>
                    <xdr:row>34</xdr:row>
                    <xdr:rowOff>66675</xdr:rowOff>
                  </from>
                  <to>
                    <xdr:col>6</xdr:col>
                    <xdr:colOff>657225</xdr:colOff>
                    <xdr:row>34</xdr:row>
                    <xdr:rowOff>276225</xdr:rowOff>
                  </to>
                </anchor>
              </controlPr>
            </control>
          </mc:Choice>
        </mc:AlternateContent>
        <mc:AlternateContent xmlns:mc="http://schemas.openxmlformats.org/markup-compatibility/2006">
          <mc:Choice Requires="x14">
            <control shapeId="162827" r:id="rId15" name="Check Box 11">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sheetPr>
    <tabColor theme="9" tint="-0.499984740745262"/>
    <pageSetUpPr fitToPage="1"/>
  </sheetPr>
  <dimension ref="B1:P39"/>
  <sheetViews>
    <sheetView rightToLeft="1" view="pageBreakPreview" topLeftCell="B7" zoomScale="85" zoomScaleNormal="85" zoomScaleSheetLayoutView="85" workbookViewId="0">
      <selection activeCell="B17" sqref="B17:M19"/>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315</v>
      </c>
      <c r="G11" s="332"/>
      <c r="H11" s="332"/>
      <c r="I11" s="333"/>
      <c r="J11" s="331" t="s">
        <v>308</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174</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6" ht="15" customHeight="1" x14ac:dyDescent="0.25">
      <c r="B17" s="385" t="s">
        <v>54</v>
      </c>
      <c r="C17" s="386"/>
      <c r="D17" s="386"/>
      <c r="E17" s="386"/>
      <c r="F17" s="386"/>
      <c r="G17" s="386"/>
      <c r="H17" s="386"/>
      <c r="I17" s="386"/>
      <c r="J17" s="386"/>
      <c r="K17" s="386"/>
      <c r="L17" s="386"/>
      <c r="M17" s="387"/>
    </row>
    <row r="18" spans="2:16" ht="15" customHeight="1" x14ac:dyDescent="0.25">
      <c r="B18" s="388"/>
      <c r="C18" s="389"/>
      <c r="D18" s="389"/>
      <c r="E18" s="389"/>
      <c r="F18" s="389"/>
      <c r="G18" s="389"/>
      <c r="H18" s="389"/>
      <c r="I18" s="389"/>
      <c r="J18" s="389"/>
      <c r="K18" s="389"/>
      <c r="L18" s="389"/>
      <c r="M18" s="390"/>
    </row>
    <row r="19" spans="2:16" ht="41.25" customHeight="1" thickBot="1" x14ac:dyDescent="0.3">
      <c r="B19" s="388"/>
      <c r="C19" s="389"/>
      <c r="D19" s="389"/>
      <c r="E19" s="389"/>
      <c r="F19" s="389"/>
      <c r="G19" s="389"/>
      <c r="H19" s="389"/>
      <c r="I19" s="389"/>
      <c r="J19" s="389"/>
      <c r="K19" s="389"/>
      <c r="L19" s="389"/>
      <c r="M19" s="390"/>
    </row>
    <row r="20" spans="2:16" ht="15" customHeight="1" x14ac:dyDescent="0.25">
      <c r="B20" s="391" t="s">
        <v>314</v>
      </c>
      <c r="C20" s="392"/>
      <c r="D20" s="392"/>
      <c r="E20" s="392"/>
      <c r="F20" s="392"/>
      <c r="G20" s="392"/>
      <c r="H20" s="392"/>
      <c r="I20" s="392"/>
      <c r="J20" s="392"/>
      <c r="K20" s="392"/>
      <c r="L20" s="392"/>
      <c r="M20" s="393"/>
    </row>
    <row r="21" spans="2:16" ht="15" customHeight="1" x14ac:dyDescent="0.25">
      <c r="B21" s="394"/>
      <c r="C21" s="395"/>
      <c r="D21" s="395"/>
      <c r="E21" s="395"/>
      <c r="F21" s="395"/>
      <c r="G21" s="395"/>
      <c r="H21" s="395"/>
      <c r="I21" s="395"/>
      <c r="J21" s="395"/>
      <c r="K21" s="395"/>
      <c r="L21" s="395"/>
      <c r="M21" s="396"/>
    </row>
    <row r="22" spans="2:16" ht="15" customHeight="1" x14ac:dyDescent="0.25">
      <c r="B22" s="394"/>
      <c r="C22" s="395"/>
      <c r="D22" s="395"/>
      <c r="E22" s="395"/>
      <c r="F22" s="395"/>
      <c r="G22" s="395"/>
      <c r="H22" s="395"/>
      <c r="I22" s="395"/>
      <c r="J22" s="395"/>
      <c r="K22" s="395"/>
      <c r="L22" s="395"/>
      <c r="M22" s="396"/>
    </row>
    <row r="23" spans="2:16" ht="15.75" customHeight="1" x14ac:dyDescent="0.25">
      <c r="B23" s="394"/>
      <c r="C23" s="395"/>
      <c r="D23" s="395"/>
      <c r="E23" s="395"/>
      <c r="F23" s="395"/>
      <c r="G23" s="395"/>
      <c r="H23" s="395"/>
      <c r="I23" s="395"/>
      <c r="J23" s="395"/>
      <c r="K23" s="395"/>
      <c r="L23" s="395"/>
      <c r="M23" s="396"/>
    </row>
    <row r="24" spans="2:16" ht="51.75" customHeight="1" thickBot="1" x14ac:dyDescent="0.3">
      <c r="B24" s="394"/>
      <c r="C24" s="395"/>
      <c r="D24" s="395"/>
      <c r="E24" s="395"/>
      <c r="F24" s="395"/>
      <c r="G24" s="395"/>
      <c r="H24" s="395"/>
      <c r="I24" s="395"/>
      <c r="J24" s="395"/>
      <c r="K24" s="395"/>
      <c r="L24" s="395"/>
      <c r="M24" s="396"/>
    </row>
    <row r="25" spans="2:16" ht="31.5" customHeight="1" thickBot="1" x14ac:dyDescent="0.3">
      <c r="B25" s="299"/>
      <c r="C25" s="300"/>
      <c r="D25" s="300"/>
      <c r="E25" s="300"/>
      <c r="F25" s="300"/>
      <c r="G25" s="300"/>
      <c r="H25" s="300"/>
      <c r="I25" s="300"/>
      <c r="J25" s="300"/>
      <c r="K25" s="300"/>
      <c r="L25" s="300"/>
      <c r="M25" s="301"/>
    </row>
    <row r="26" spans="2:16" ht="15.75" customHeight="1" x14ac:dyDescent="0.25">
      <c r="B26" s="397" t="s">
        <v>9</v>
      </c>
      <c r="C26" s="399" t="s">
        <v>10</v>
      </c>
      <c r="D26" s="400"/>
      <c r="E26" s="399" t="s">
        <v>11</v>
      </c>
      <c r="F26" s="400"/>
      <c r="G26" s="400"/>
      <c r="H26" s="403"/>
      <c r="I26" s="399" t="s">
        <v>12</v>
      </c>
      <c r="J26" s="403"/>
      <c r="K26" s="399" t="s">
        <v>13</v>
      </c>
      <c r="L26" s="400"/>
      <c r="M26" s="403"/>
    </row>
    <row r="27" spans="2:16" ht="15.75" customHeight="1" thickBot="1" x14ac:dyDescent="0.3">
      <c r="B27" s="398"/>
      <c r="C27" s="401"/>
      <c r="D27" s="402"/>
      <c r="E27" s="401"/>
      <c r="F27" s="402"/>
      <c r="G27" s="402"/>
      <c r="H27" s="404"/>
      <c r="I27" s="401"/>
      <c r="J27" s="404"/>
      <c r="K27" s="401"/>
      <c r="L27" s="402"/>
      <c r="M27" s="404"/>
    </row>
    <row r="28" spans="2:16" ht="49.5" customHeight="1" x14ac:dyDescent="0.25">
      <c r="B28" s="405">
        <v>24</v>
      </c>
      <c r="C28" s="312" t="s">
        <v>14</v>
      </c>
      <c r="D28" s="313"/>
      <c r="E28" s="331" t="s">
        <v>15</v>
      </c>
      <c r="F28" s="332"/>
      <c r="G28" s="332"/>
      <c r="H28" s="333"/>
      <c r="I28" s="318" t="s">
        <v>305</v>
      </c>
      <c r="J28" s="319"/>
      <c r="K28" s="322" t="s">
        <v>16</v>
      </c>
      <c r="L28" s="323"/>
      <c r="M28" s="324"/>
      <c r="P28">
        <v>742.1999999999997</v>
      </c>
    </row>
    <row r="29" spans="2:16" ht="57" customHeight="1" thickBot="1" x14ac:dyDescent="0.3">
      <c r="B29" s="406"/>
      <c r="C29" s="314"/>
      <c r="D29" s="315"/>
      <c r="E29" s="337"/>
      <c r="F29" s="338"/>
      <c r="G29" s="338"/>
      <c r="H29" s="339"/>
      <c r="I29" s="320"/>
      <c r="J29" s="321"/>
      <c r="K29" s="328"/>
      <c r="L29" s="329"/>
      <c r="M29" s="330"/>
    </row>
    <row r="30" spans="2:16" ht="37.5" customHeight="1" thickBot="1" x14ac:dyDescent="0.3">
      <c r="B30" s="382"/>
      <c r="C30" s="383"/>
      <c r="D30" s="383"/>
      <c r="E30" s="383"/>
      <c r="F30" s="383"/>
      <c r="G30" s="383"/>
      <c r="H30" s="383"/>
      <c r="I30" s="383"/>
      <c r="J30" s="383"/>
      <c r="K30" s="383"/>
      <c r="L30" s="383"/>
      <c r="M30" s="384"/>
    </row>
    <row r="31" spans="2:16" ht="18.75" customHeight="1" x14ac:dyDescent="0.25">
      <c r="B31" s="375" t="s">
        <v>17</v>
      </c>
      <c r="C31" s="376"/>
      <c r="D31" s="376"/>
      <c r="E31" s="377"/>
      <c r="F31" s="375" t="s">
        <v>18</v>
      </c>
      <c r="G31" s="376"/>
      <c r="H31" s="376"/>
      <c r="I31" s="377"/>
      <c r="J31" s="375" t="s">
        <v>19</v>
      </c>
      <c r="K31" s="376"/>
      <c r="L31" s="376"/>
      <c r="M31" s="377"/>
    </row>
    <row r="32" spans="2:16"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D39:E39"/>
    <mergeCell ref="B31:E32"/>
    <mergeCell ref="F31:I32"/>
    <mergeCell ref="J31:M32"/>
    <mergeCell ref="B33:E34"/>
    <mergeCell ref="F33:I34"/>
    <mergeCell ref="J33:M34"/>
  </mergeCells>
  <printOptions horizontalCentered="1" verticalCentered="1"/>
  <pageMargins left="0.25" right="0" top="0" bottom="0" header="0" footer="0"/>
  <pageSetup paperSize="9" scale="64" orientation="portrait" r:id="rId1"/>
  <colBreaks count="1" manualBreakCount="1">
    <brk id="13" max="1048575" man="1"/>
  </colBreaks>
  <drawing r:id="rId2"/>
  <legacyDrawing r:id="rId3"/>
  <oleObjects>
    <mc:AlternateContent xmlns:mc="http://schemas.openxmlformats.org/markup-compatibility/2006">
      <mc:Choice Requires="x14">
        <oleObject progId="PBrush" shapeId="163845"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63845" r:id="rId4"/>
      </mc:Fallback>
    </mc:AlternateContent>
  </oleObjects>
  <mc:AlternateContent xmlns:mc="http://schemas.openxmlformats.org/markup-compatibility/2006">
    <mc:Choice Requires="x14">
      <controls>
        <mc:AlternateContent xmlns:mc="http://schemas.openxmlformats.org/markup-compatibility/2006">
          <mc:Choice Requires="x14">
            <control shapeId="163841" r:id="rId6" name="Check Box 1">
              <controlPr defaultSize="0" autoFill="0" autoLine="0" autoPict="0">
                <anchor moveWithCells="1">
                  <from>
                    <xdr:col>2</xdr:col>
                    <xdr:colOff>476250</xdr:colOff>
                    <xdr:row>34</xdr:row>
                    <xdr:rowOff>47625</xdr:rowOff>
                  </from>
                  <to>
                    <xdr:col>3</xdr:col>
                    <xdr:colOff>152400</xdr:colOff>
                    <xdr:row>34</xdr:row>
                    <xdr:rowOff>247650</xdr:rowOff>
                  </to>
                </anchor>
              </controlPr>
            </control>
          </mc:Choice>
        </mc:AlternateContent>
        <mc:AlternateContent xmlns:mc="http://schemas.openxmlformats.org/markup-compatibility/2006">
          <mc:Choice Requires="x14">
            <control shapeId="163842"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163843" r:id="rId8" name="Check Box 3">
              <controlPr defaultSize="0" autoFill="0" autoLine="0" autoPict="0">
                <anchor moveWithCells="1">
                  <from>
                    <xdr:col>7</xdr:col>
                    <xdr:colOff>1104900</xdr:colOff>
                    <xdr:row>34</xdr:row>
                    <xdr:rowOff>57150</xdr:rowOff>
                  </from>
                  <to>
                    <xdr:col>8</xdr:col>
                    <xdr:colOff>76200</xdr:colOff>
                    <xdr:row>34</xdr:row>
                    <xdr:rowOff>228600</xdr:rowOff>
                  </to>
                </anchor>
              </controlPr>
            </control>
          </mc:Choice>
        </mc:AlternateContent>
        <mc:AlternateContent xmlns:mc="http://schemas.openxmlformats.org/markup-compatibility/2006">
          <mc:Choice Requires="x14">
            <control shapeId="163844" r:id="rId9" name="Check Box 4">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163846" r:id="rId10" name="Check Box 6">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sheetPr>
    <tabColor theme="9" tint="-0.249977111117893"/>
  </sheetPr>
  <dimension ref="B1:AU71"/>
  <sheetViews>
    <sheetView rightToLeft="1" view="pageBreakPreview" topLeftCell="A70" zoomScale="20" zoomScaleNormal="100" zoomScaleSheetLayoutView="20" workbookViewId="0">
      <selection activeCell="A65" sqref="A65:XFD65"/>
    </sheetView>
  </sheetViews>
  <sheetFormatPr defaultRowHeight="23.25" x14ac:dyDescent="0.35"/>
  <cols>
    <col min="2" max="2" width="25.7109375" customWidth="1"/>
    <col min="3" max="3" width="32" customWidth="1"/>
    <col min="4" max="4" width="20.42578125" customWidth="1"/>
    <col min="5" max="5" width="32" customWidth="1"/>
    <col min="6" max="6" width="46.42578125" style="5" customWidth="1"/>
    <col min="7" max="7" width="138.7109375" bestFit="1" customWidth="1"/>
    <col min="8" max="8" width="71.42578125" bestFit="1" customWidth="1"/>
    <col min="9" max="9" width="44.42578125" bestFit="1" customWidth="1"/>
    <col min="10" max="10" width="80.140625" bestFit="1" customWidth="1"/>
    <col min="11" max="11" width="88.85546875" customWidth="1"/>
    <col min="12" max="12" width="105.85546875" bestFit="1" customWidth="1"/>
    <col min="13" max="13" width="84.42578125" customWidth="1"/>
    <col min="14" max="14" width="57.42578125" customWidth="1"/>
    <col min="15" max="15" width="4.42578125" customWidth="1"/>
    <col min="23" max="23" width="0.85546875" customWidth="1"/>
    <col min="24" max="25" width="9.140625" hidden="1" customWidth="1"/>
    <col min="26" max="26" width="21.42578125" customWidth="1"/>
    <col min="32" max="32" width="157.28515625" bestFit="1" customWidth="1"/>
  </cols>
  <sheetData>
    <row r="1" spans="2:47" ht="24" thickBot="1" x14ac:dyDescent="0.4"/>
    <row r="2" spans="2:47" ht="234" customHeight="1" thickBot="1" x14ac:dyDescent="0.3">
      <c r="B2" s="440"/>
      <c r="C2" s="440"/>
      <c r="D2" s="440"/>
      <c r="E2" s="440"/>
      <c r="F2" s="440"/>
      <c r="G2" s="583" t="s">
        <v>313</v>
      </c>
      <c r="H2" s="583"/>
      <c r="I2" s="583"/>
      <c r="J2" s="583"/>
      <c r="K2" s="583"/>
      <c r="L2" s="440"/>
      <c r="M2" s="440"/>
      <c r="N2" s="440"/>
    </row>
    <row r="3" spans="2:47" ht="409.6" customHeight="1" thickBot="1" x14ac:dyDescent="0.3">
      <c r="B3" s="441"/>
      <c r="C3" s="441"/>
      <c r="D3" s="441"/>
      <c r="E3" s="441"/>
      <c r="F3" s="441"/>
      <c r="G3" s="583"/>
      <c r="H3" s="583"/>
      <c r="I3" s="583"/>
      <c r="J3" s="583"/>
      <c r="K3" s="583"/>
      <c r="L3" s="441"/>
      <c r="M3" s="441"/>
      <c r="N3" s="441"/>
    </row>
    <row r="4" spans="2:47" ht="259.5" customHeight="1" thickBot="1" x14ac:dyDescent="0.3">
      <c r="B4" s="522" t="s">
        <v>54</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1.4">
      <c r="B5" s="451" t="s">
        <v>21</v>
      </c>
      <c r="C5" s="452"/>
      <c r="D5" s="452"/>
      <c r="E5" s="452"/>
      <c r="F5" s="452"/>
      <c r="G5" s="452"/>
      <c r="H5" s="452"/>
      <c r="I5" s="452"/>
      <c r="J5" s="452"/>
      <c r="K5" s="452"/>
      <c r="L5" s="452"/>
      <c r="M5" s="452"/>
      <c r="N5" s="453"/>
      <c r="V5" s="6"/>
      <c r="W5" s="6"/>
      <c r="X5" s="6"/>
      <c r="Y5" s="6"/>
      <c r="Z5" s="6"/>
      <c r="AA5" s="6"/>
      <c r="AB5" s="6"/>
      <c r="AC5" s="6"/>
      <c r="AD5" s="6"/>
      <c r="AE5" s="6"/>
      <c r="AF5" s="86"/>
      <c r="AG5" s="6"/>
      <c r="AH5" s="6"/>
      <c r="AI5" s="6"/>
      <c r="AJ5" s="6"/>
      <c r="AK5" s="6"/>
      <c r="AL5" s="6"/>
      <c r="AM5" s="6"/>
      <c r="AN5" s="6"/>
      <c r="AO5" s="6"/>
      <c r="AP5" s="6"/>
      <c r="AQ5" s="6"/>
      <c r="AR5" s="6"/>
      <c r="AS5" s="6"/>
      <c r="AT5" s="6"/>
      <c r="AU5" s="6"/>
    </row>
    <row r="6" spans="2:47" s="35" customFormat="1" ht="249.95" customHeight="1" thickBot="1" x14ac:dyDescent="1.1499999999999999">
      <c r="B6" s="81" t="s">
        <v>9</v>
      </c>
      <c r="C6" s="434" t="s">
        <v>11</v>
      </c>
      <c r="D6" s="435"/>
      <c r="E6" s="435"/>
      <c r="F6" s="435"/>
      <c r="G6" s="436"/>
      <c r="H6" s="81" t="s">
        <v>122</v>
      </c>
      <c r="I6" s="81" t="s">
        <v>23</v>
      </c>
      <c r="J6" s="81" t="s">
        <v>24</v>
      </c>
      <c r="K6" s="81" t="s">
        <v>121</v>
      </c>
      <c r="L6" s="81" t="s">
        <v>183</v>
      </c>
      <c r="M6" s="81" t="s">
        <v>181</v>
      </c>
      <c r="N6" s="81" t="s">
        <v>124</v>
      </c>
    </row>
    <row r="7" spans="2:47" s="36" customFormat="1" ht="249.95" customHeight="1" thickBot="1" x14ac:dyDescent="1.1000000000000001">
      <c r="B7" s="67">
        <v>1</v>
      </c>
      <c r="C7" s="564" t="s">
        <v>272</v>
      </c>
      <c r="D7" s="561" t="s">
        <v>127</v>
      </c>
      <c r="E7" s="561"/>
      <c r="F7" s="561"/>
      <c r="G7" s="78" t="s">
        <v>27</v>
      </c>
      <c r="H7" s="45">
        <v>1.8280000000000001</v>
      </c>
      <c r="I7" s="69">
        <v>2</v>
      </c>
      <c r="J7" s="70">
        <v>6000</v>
      </c>
      <c r="K7" s="70">
        <v>6000</v>
      </c>
      <c r="L7" s="87">
        <v>0</v>
      </c>
      <c r="M7" s="88">
        <f>ROUNDUP(H7*K7/1000-L7,1)</f>
        <v>11</v>
      </c>
      <c r="N7" s="88">
        <f>ROUNDUP(M7*I7-I7*L7,1)</f>
        <v>22</v>
      </c>
    </row>
    <row r="8" spans="2:47" s="36" customFormat="1" ht="249.95" customHeight="1" thickBot="1" x14ac:dyDescent="1.1000000000000001">
      <c r="B8" s="67">
        <v>2</v>
      </c>
      <c r="C8" s="564"/>
      <c r="D8" s="561" t="s">
        <v>249</v>
      </c>
      <c r="E8" s="561"/>
      <c r="F8" s="561"/>
      <c r="G8" s="78" t="s">
        <v>29</v>
      </c>
      <c r="H8" s="45">
        <v>1.284</v>
      </c>
      <c r="I8" s="72">
        <v>1</v>
      </c>
      <c r="J8" s="70">
        <v>1510</v>
      </c>
      <c r="K8" s="70">
        <v>1510</v>
      </c>
      <c r="L8" s="87">
        <v>0</v>
      </c>
      <c r="M8" s="88">
        <f t="shared" ref="M8:M37" si="0">ROUNDUP(H8*K8/1000-L8,1)</f>
        <v>2</v>
      </c>
      <c r="N8" s="88">
        <f t="shared" ref="N8:N37" si="1">ROUNDUP(M8*I8-I8*L8,1)</f>
        <v>2</v>
      </c>
    </row>
    <row r="9" spans="2:47" s="36" customFormat="1" ht="249.95" customHeight="1" thickBot="1" x14ac:dyDescent="1.1000000000000001">
      <c r="B9" s="67">
        <v>3</v>
      </c>
      <c r="C9" s="564"/>
      <c r="D9" s="561" t="s">
        <v>250</v>
      </c>
      <c r="E9" s="561"/>
      <c r="F9" s="561"/>
      <c r="G9" s="78" t="s">
        <v>35</v>
      </c>
      <c r="H9" s="45">
        <v>0.94399999999999995</v>
      </c>
      <c r="I9" s="72">
        <v>2</v>
      </c>
      <c r="J9" s="70">
        <v>2402</v>
      </c>
      <c r="K9" s="70">
        <v>2251</v>
      </c>
      <c r="L9" s="87">
        <v>0</v>
      </c>
      <c r="M9" s="88">
        <f t="shared" si="0"/>
        <v>2.2000000000000002</v>
      </c>
      <c r="N9" s="88">
        <f t="shared" si="1"/>
        <v>4.4000000000000004</v>
      </c>
    </row>
    <row r="10" spans="2:47" s="36" customFormat="1" ht="249.95" customHeight="1" thickBot="1" x14ac:dyDescent="1.1000000000000001">
      <c r="B10" s="67">
        <v>4</v>
      </c>
      <c r="C10" s="564"/>
      <c r="D10" s="561" t="s">
        <v>251</v>
      </c>
      <c r="E10" s="561"/>
      <c r="F10" s="561"/>
      <c r="G10" s="78" t="s">
        <v>241</v>
      </c>
      <c r="H10" s="45">
        <v>0.6</v>
      </c>
      <c r="I10" s="72">
        <v>2</v>
      </c>
      <c r="J10" s="70">
        <v>1510</v>
      </c>
      <c r="K10" s="70">
        <v>1510</v>
      </c>
      <c r="L10" s="87">
        <v>0</v>
      </c>
      <c r="M10" s="88">
        <f t="shared" si="0"/>
        <v>1</v>
      </c>
      <c r="N10" s="88">
        <f t="shared" si="1"/>
        <v>2</v>
      </c>
    </row>
    <row r="11" spans="2:47" s="36" customFormat="1" ht="249.95" customHeight="1" thickBot="1" x14ac:dyDescent="1.1000000000000001">
      <c r="B11" s="67">
        <v>5</v>
      </c>
      <c r="C11" s="492" t="s">
        <v>273</v>
      </c>
      <c r="D11" s="493"/>
      <c r="E11" s="493"/>
      <c r="F11" s="494"/>
      <c r="G11" s="78" t="s">
        <v>76</v>
      </c>
      <c r="H11" s="45">
        <v>1.22</v>
      </c>
      <c r="I11" s="72">
        <v>1</v>
      </c>
      <c r="J11" s="70">
        <v>5118</v>
      </c>
      <c r="K11" s="70">
        <v>5118</v>
      </c>
      <c r="L11" s="87">
        <v>0</v>
      </c>
      <c r="M11" s="88">
        <f t="shared" si="0"/>
        <v>6.3</v>
      </c>
      <c r="N11" s="88">
        <f t="shared" si="1"/>
        <v>6.3</v>
      </c>
    </row>
    <row r="12" spans="2:47" s="36" customFormat="1" ht="249.95" customHeight="1" thickBot="1" x14ac:dyDescent="1.1000000000000001">
      <c r="B12" s="67">
        <v>6</v>
      </c>
      <c r="C12" s="492" t="s">
        <v>274</v>
      </c>
      <c r="D12" s="493"/>
      <c r="E12" s="493"/>
      <c r="F12" s="494"/>
      <c r="G12" s="78" t="s">
        <v>76</v>
      </c>
      <c r="H12" s="45">
        <v>1.22</v>
      </c>
      <c r="I12" s="72">
        <v>1</v>
      </c>
      <c r="J12" s="70">
        <v>5118</v>
      </c>
      <c r="K12" s="70">
        <v>5118</v>
      </c>
      <c r="L12" s="87">
        <v>0</v>
      </c>
      <c r="M12" s="88">
        <f t="shared" si="0"/>
        <v>6.3</v>
      </c>
      <c r="N12" s="88">
        <f t="shared" si="1"/>
        <v>6.3</v>
      </c>
    </row>
    <row r="13" spans="2:47" s="36" customFormat="1" ht="249.95" customHeight="1" thickBot="1" x14ac:dyDescent="1.1000000000000001">
      <c r="B13" s="67">
        <v>7</v>
      </c>
      <c r="C13" s="564" t="s">
        <v>275</v>
      </c>
      <c r="D13" s="561" t="s">
        <v>127</v>
      </c>
      <c r="E13" s="561"/>
      <c r="F13" s="561"/>
      <c r="G13" s="78" t="s">
        <v>27</v>
      </c>
      <c r="H13" s="45">
        <v>1.8280000000000001</v>
      </c>
      <c r="I13" s="69">
        <v>2</v>
      </c>
      <c r="J13" s="70">
        <v>5715</v>
      </c>
      <c r="K13" s="70">
        <v>5715</v>
      </c>
      <c r="L13" s="87">
        <v>0</v>
      </c>
      <c r="M13" s="88">
        <f t="shared" si="0"/>
        <v>10.5</v>
      </c>
      <c r="N13" s="88">
        <f t="shared" si="1"/>
        <v>21</v>
      </c>
    </row>
    <row r="14" spans="2:47" s="36" customFormat="1" ht="249.95" customHeight="1" thickBot="1" x14ac:dyDescent="1.1000000000000001">
      <c r="B14" s="67">
        <v>8</v>
      </c>
      <c r="C14" s="564"/>
      <c r="D14" s="561" t="s">
        <v>254</v>
      </c>
      <c r="E14" s="561"/>
      <c r="F14" s="561"/>
      <c r="G14" s="78" t="s">
        <v>35</v>
      </c>
      <c r="H14" s="45">
        <v>0.94399999999999995</v>
      </c>
      <c r="I14" s="72">
        <v>1</v>
      </c>
      <c r="J14" s="70">
        <v>2415</v>
      </c>
      <c r="K14" s="70">
        <v>2253</v>
      </c>
      <c r="L14" s="87">
        <v>0</v>
      </c>
      <c r="M14" s="88">
        <f t="shared" si="0"/>
        <v>2.2000000000000002</v>
      </c>
      <c r="N14" s="88">
        <f t="shared" si="1"/>
        <v>2.2000000000000002</v>
      </c>
    </row>
    <row r="15" spans="2:47" s="36" customFormat="1" ht="249.95" customHeight="1" thickBot="1" x14ac:dyDescent="1.1000000000000001">
      <c r="B15" s="67">
        <v>9</v>
      </c>
      <c r="C15" s="564"/>
      <c r="D15" s="561" t="s">
        <v>255</v>
      </c>
      <c r="E15" s="561"/>
      <c r="F15" s="561"/>
      <c r="G15" s="78" t="s">
        <v>35</v>
      </c>
      <c r="H15" s="45">
        <v>0.94399999999999995</v>
      </c>
      <c r="I15" s="72">
        <v>1</v>
      </c>
      <c r="J15" s="70">
        <v>2383</v>
      </c>
      <c r="K15" s="70">
        <v>2217</v>
      </c>
      <c r="L15" s="87">
        <v>0</v>
      </c>
      <c r="M15" s="88">
        <f t="shared" si="0"/>
        <v>2.1</v>
      </c>
      <c r="N15" s="88">
        <f t="shared" si="1"/>
        <v>2.1</v>
      </c>
    </row>
    <row r="16" spans="2:47" s="36" customFormat="1" ht="249.95" customHeight="1" thickBot="1" x14ac:dyDescent="1.1000000000000001">
      <c r="B16" s="67">
        <v>10</v>
      </c>
      <c r="C16" s="564"/>
      <c r="D16" s="561" t="s">
        <v>249</v>
      </c>
      <c r="E16" s="561"/>
      <c r="F16" s="561"/>
      <c r="G16" s="78" t="s">
        <v>29</v>
      </c>
      <c r="H16" s="45">
        <v>1.284</v>
      </c>
      <c r="I16" s="72">
        <v>1</v>
      </c>
      <c r="J16" s="70">
        <v>1510</v>
      </c>
      <c r="K16" s="70">
        <v>1510</v>
      </c>
      <c r="L16" s="87">
        <v>0</v>
      </c>
      <c r="M16" s="88">
        <f t="shared" si="0"/>
        <v>2</v>
      </c>
      <c r="N16" s="88">
        <f t="shared" si="1"/>
        <v>2</v>
      </c>
    </row>
    <row r="17" spans="2:14" s="36" customFormat="1" ht="249.95" customHeight="1" thickBot="1" x14ac:dyDescent="1.1000000000000001">
      <c r="B17" s="67">
        <v>11</v>
      </c>
      <c r="C17" s="564"/>
      <c r="D17" s="561" t="s">
        <v>251</v>
      </c>
      <c r="E17" s="561"/>
      <c r="F17" s="561"/>
      <c r="G17" s="78" t="s">
        <v>241</v>
      </c>
      <c r="H17" s="45">
        <v>0.6</v>
      </c>
      <c r="I17" s="72">
        <v>1</v>
      </c>
      <c r="J17" s="70">
        <v>1510</v>
      </c>
      <c r="K17" s="70">
        <v>1510</v>
      </c>
      <c r="L17" s="87">
        <v>0</v>
      </c>
      <c r="M17" s="88">
        <f t="shared" si="0"/>
        <v>1</v>
      </c>
      <c r="N17" s="88">
        <f t="shared" si="1"/>
        <v>1</v>
      </c>
    </row>
    <row r="18" spans="2:14" s="36" customFormat="1" ht="249.95" customHeight="1" thickBot="1" x14ac:dyDescent="1.1000000000000001">
      <c r="B18" s="67">
        <v>12</v>
      </c>
      <c r="C18" s="492" t="s">
        <v>276</v>
      </c>
      <c r="D18" s="493"/>
      <c r="E18" s="493"/>
      <c r="F18" s="494"/>
      <c r="G18" s="78" t="s">
        <v>76</v>
      </c>
      <c r="H18" s="45">
        <v>1.22</v>
      </c>
      <c r="I18" s="72">
        <v>1</v>
      </c>
      <c r="J18" s="70">
        <v>3365</v>
      </c>
      <c r="K18" s="70">
        <v>3269</v>
      </c>
      <c r="L18" s="87">
        <v>0</v>
      </c>
      <c r="M18" s="88">
        <f t="shared" si="0"/>
        <v>4</v>
      </c>
      <c r="N18" s="88">
        <f t="shared" si="1"/>
        <v>4</v>
      </c>
    </row>
    <row r="19" spans="2:14" s="36" customFormat="1" ht="249.95" customHeight="1" thickBot="1" x14ac:dyDescent="1.1000000000000001">
      <c r="B19" s="67">
        <v>13</v>
      </c>
      <c r="C19" s="555" t="s">
        <v>277</v>
      </c>
      <c r="D19" s="492" t="s">
        <v>127</v>
      </c>
      <c r="E19" s="493"/>
      <c r="F19" s="494"/>
      <c r="G19" s="78" t="s">
        <v>27</v>
      </c>
      <c r="H19" s="78">
        <v>1.8280000000000001</v>
      </c>
      <c r="I19" s="38">
        <v>2</v>
      </c>
      <c r="J19" s="79">
        <v>6000</v>
      </c>
      <c r="K19" s="79">
        <v>6000</v>
      </c>
      <c r="L19" s="87">
        <v>0</v>
      </c>
      <c r="M19" s="88">
        <f t="shared" si="0"/>
        <v>11</v>
      </c>
      <c r="N19" s="88">
        <f t="shared" si="1"/>
        <v>22</v>
      </c>
    </row>
    <row r="20" spans="2:14" s="36" customFormat="1" ht="249.95" customHeight="1" thickBot="1" x14ac:dyDescent="1.1000000000000001">
      <c r="B20" s="67">
        <v>14</v>
      </c>
      <c r="C20" s="556"/>
      <c r="D20" s="561" t="s">
        <v>278</v>
      </c>
      <c r="E20" s="561"/>
      <c r="F20" s="561"/>
      <c r="G20" s="78" t="s">
        <v>29</v>
      </c>
      <c r="H20" s="78">
        <v>1.284</v>
      </c>
      <c r="I20" s="78">
        <v>1</v>
      </c>
      <c r="J20" s="79">
        <v>1510</v>
      </c>
      <c r="K20" s="79">
        <v>1510</v>
      </c>
      <c r="L20" s="87">
        <v>0</v>
      </c>
      <c r="M20" s="88">
        <f t="shared" si="0"/>
        <v>2</v>
      </c>
      <c r="N20" s="88">
        <f t="shared" si="1"/>
        <v>2</v>
      </c>
    </row>
    <row r="21" spans="2:14" s="36" customFormat="1" ht="249.95" customHeight="1" thickBot="1" x14ac:dyDescent="1.1000000000000001">
      <c r="B21" s="67">
        <v>15</v>
      </c>
      <c r="C21" s="556"/>
      <c r="D21" s="561" t="s">
        <v>279</v>
      </c>
      <c r="E21" s="561"/>
      <c r="F21" s="561"/>
      <c r="G21" s="78" t="s">
        <v>35</v>
      </c>
      <c r="H21" s="78">
        <v>0.94399999999999995</v>
      </c>
      <c r="I21" s="78">
        <v>2</v>
      </c>
      <c r="J21" s="79">
        <v>2402</v>
      </c>
      <c r="K21" s="79">
        <v>2251</v>
      </c>
      <c r="L21" s="87">
        <v>0</v>
      </c>
      <c r="M21" s="88">
        <f t="shared" si="0"/>
        <v>2.2000000000000002</v>
      </c>
      <c r="N21" s="88">
        <f t="shared" si="1"/>
        <v>4.4000000000000004</v>
      </c>
    </row>
    <row r="22" spans="2:14" s="36" customFormat="1" ht="249.95" customHeight="1" thickBot="1" x14ac:dyDescent="1.1000000000000001">
      <c r="B22" s="67">
        <v>16</v>
      </c>
      <c r="C22" s="559"/>
      <c r="D22" s="561" t="s">
        <v>280</v>
      </c>
      <c r="E22" s="561"/>
      <c r="F22" s="561"/>
      <c r="G22" s="78" t="s">
        <v>241</v>
      </c>
      <c r="H22" s="78">
        <v>0.6</v>
      </c>
      <c r="I22" s="78">
        <v>2</v>
      </c>
      <c r="J22" s="79">
        <v>1510</v>
      </c>
      <c r="K22" s="79">
        <v>1510</v>
      </c>
      <c r="L22" s="87">
        <v>0</v>
      </c>
      <c r="M22" s="88">
        <f t="shared" si="0"/>
        <v>1</v>
      </c>
      <c r="N22" s="88">
        <f t="shared" si="1"/>
        <v>2</v>
      </c>
    </row>
    <row r="23" spans="2:14" s="36" customFormat="1" ht="249.95" customHeight="1" thickBot="1" x14ac:dyDescent="1.1000000000000001">
      <c r="B23" s="67">
        <v>17</v>
      </c>
      <c r="C23" s="564" t="s">
        <v>281</v>
      </c>
      <c r="D23" s="561" t="s">
        <v>127</v>
      </c>
      <c r="E23" s="561"/>
      <c r="F23" s="561"/>
      <c r="G23" s="78" t="s">
        <v>27</v>
      </c>
      <c r="H23" s="45">
        <v>1.8280000000000001</v>
      </c>
      <c r="I23" s="69">
        <v>2</v>
      </c>
      <c r="J23" s="70">
        <v>5715</v>
      </c>
      <c r="K23" s="70">
        <v>5715</v>
      </c>
      <c r="L23" s="87">
        <v>0</v>
      </c>
      <c r="M23" s="88">
        <f t="shared" si="0"/>
        <v>10.5</v>
      </c>
      <c r="N23" s="88">
        <f t="shared" si="1"/>
        <v>21</v>
      </c>
    </row>
    <row r="24" spans="2:14" s="36" customFormat="1" ht="249.95" customHeight="1" thickBot="1" x14ac:dyDescent="1.1000000000000001">
      <c r="B24" s="67">
        <v>18</v>
      </c>
      <c r="C24" s="564"/>
      <c r="D24" s="561" t="s">
        <v>282</v>
      </c>
      <c r="E24" s="561"/>
      <c r="F24" s="561"/>
      <c r="G24" s="78" t="s">
        <v>35</v>
      </c>
      <c r="H24" s="45">
        <v>0.94399999999999995</v>
      </c>
      <c r="I24" s="72">
        <v>1</v>
      </c>
      <c r="J24" s="70">
        <v>2415</v>
      </c>
      <c r="K24" s="70">
        <v>2253</v>
      </c>
      <c r="L24" s="87">
        <v>0</v>
      </c>
      <c r="M24" s="88">
        <f t="shared" si="0"/>
        <v>2.2000000000000002</v>
      </c>
      <c r="N24" s="88">
        <f t="shared" si="1"/>
        <v>2.2000000000000002</v>
      </c>
    </row>
    <row r="25" spans="2:14" s="36" customFormat="1" ht="249.95" customHeight="1" thickBot="1" x14ac:dyDescent="1.1000000000000001">
      <c r="B25" s="67">
        <v>19</v>
      </c>
      <c r="C25" s="564"/>
      <c r="D25" s="561" t="s">
        <v>283</v>
      </c>
      <c r="E25" s="561"/>
      <c r="F25" s="561"/>
      <c r="G25" s="78" t="s">
        <v>35</v>
      </c>
      <c r="H25" s="45">
        <v>0.94399999999999995</v>
      </c>
      <c r="I25" s="72">
        <v>1</v>
      </c>
      <c r="J25" s="70">
        <v>2383</v>
      </c>
      <c r="K25" s="70">
        <v>2217</v>
      </c>
      <c r="L25" s="87">
        <v>0</v>
      </c>
      <c r="M25" s="88">
        <f t="shared" si="0"/>
        <v>2.1</v>
      </c>
      <c r="N25" s="88">
        <f t="shared" si="1"/>
        <v>2.1</v>
      </c>
    </row>
    <row r="26" spans="2:14" s="36" customFormat="1" ht="249.95" customHeight="1" thickBot="1" x14ac:dyDescent="1.1000000000000001">
      <c r="B26" s="67">
        <v>20</v>
      </c>
      <c r="C26" s="564"/>
      <c r="D26" s="561" t="s">
        <v>278</v>
      </c>
      <c r="E26" s="561"/>
      <c r="F26" s="561"/>
      <c r="G26" s="78" t="s">
        <v>29</v>
      </c>
      <c r="H26" s="45">
        <v>1.284</v>
      </c>
      <c r="I26" s="72">
        <v>1</v>
      </c>
      <c r="J26" s="70">
        <v>1510</v>
      </c>
      <c r="K26" s="70">
        <v>1510</v>
      </c>
      <c r="L26" s="87">
        <v>0</v>
      </c>
      <c r="M26" s="88">
        <f t="shared" si="0"/>
        <v>2</v>
      </c>
      <c r="N26" s="88">
        <f t="shared" si="1"/>
        <v>2</v>
      </c>
    </row>
    <row r="27" spans="2:14" s="36" customFormat="1" ht="249.95" customHeight="1" thickBot="1" x14ac:dyDescent="1.1000000000000001">
      <c r="B27" s="42">
        <v>21</v>
      </c>
      <c r="C27" s="564"/>
      <c r="D27" s="561" t="s">
        <v>280</v>
      </c>
      <c r="E27" s="561"/>
      <c r="F27" s="561"/>
      <c r="G27" s="78" t="s">
        <v>241</v>
      </c>
      <c r="H27" s="45">
        <v>0.6</v>
      </c>
      <c r="I27" s="72">
        <v>1</v>
      </c>
      <c r="J27" s="70">
        <v>1510</v>
      </c>
      <c r="K27" s="70">
        <v>1510</v>
      </c>
      <c r="L27" s="87">
        <v>0</v>
      </c>
      <c r="M27" s="88">
        <f t="shared" si="0"/>
        <v>1</v>
      </c>
      <c r="N27" s="88">
        <f t="shared" si="1"/>
        <v>1</v>
      </c>
    </row>
    <row r="28" spans="2:14" s="36" customFormat="1" ht="249.95" customHeight="1" thickBot="1" x14ac:dyDescent="1.1000000000000001">
      <c r="B28" s="42">
        <v>22</v>
      </c>
      <c r="C28" s="492" t="s">
        <v>284</v>
      </c>
      <c r="D28" s="493"/>
      <c r="E28" s="493"/>
      <c r="F28" s="494"/>
      <c r="G28" s="78" t="s">
        <v>76</v>
      </c>
      <c r="H28" s="45">
        <v>1.22</v>
      </c>
      <c r="I28" s="72">
        <v>2</v>
      </c>
      <c r="J28" s="70">
        <v>3614</v>
      </c>
      <c r="K28" s="70">
        <v>3614</v>
      </c>
      <c r="L28" s="87">
        <v>0</v>
      </c>
      <c r="M28" s="88">
        <f t="shared" si="0"/>
        <v>4.5</v>
      </c>
      <c r="N28" s="88">
        <f t="shared" si="1"/>
        <v>9</v>
      </c>
    </row>
    <row r="29" spans="2:14" s="36" customFormat="1" ht="249.95" customHeight="1" thickBot="1" x14ac:dyDescent="1.1000000000000001">
      <c r="B29" s="67">
        <v>23</v>
      </c>
      <c r="C29" s="492" t="s">
        <v>285</v>
      </c>
      <c r="D29" s="493"/>
      <c r="E29" s="493"/>
      <c r="F29" s="494"/>
      <c r="G29" s="78" t="s">
        <v>76</v>
      </c>
      <c r="H29" s="45">
        <v>1.22</v>
      </c>
      <c r="I29" s="72">
        <v>2</v>
      </c>
      <c r="J29" s="70">
        <v>3541</v>
      </c>
      <c r="K29" s="70">
        <v>3541</v>
      </c>
      <c r="L29" s="87">
        <v>0</v>
      </c>
      <c r="M29" s="88">
        <f t="shared" si="0"/>
        <v>4.3999999999999995</v>
      </c>
      <c r="N29" s="88">
        <f t="shared" si="1"/>
        <v>8.8000000000000007</v>
      </c>
    </row>
    <row r="30" spans="2:14" s="36" customFormat="1" ht="249.95" customHeight="1" thickBot="1" x14ac:dyDescent="1.1000000000000001">
      <c r="B30" s="67">
        <v>24</v>
      </c>
      <c r="C30" s="492" t="s">
        <v>286</v>
      </c>
      <c r="D30" s="493"/>
      <c r="E30" s="493"/>
      <c r="F30" s="494"/>
      <c r="G30" s="78" t="s">
        <v>76</v>
      </c>
      <c r="H30" s="45">
        <v>1.22</v>
      </c>
      <c r="I30" s="72">
        <v>1</v>
      </c>
      <c r="J30" s="70">
        <v>3791</v>
      </c>
      <c r="K30" s="70">
        <v>3791</v>
      </c>
      <c r="L30" s="87">
        <v>0</v>
      </c>
      <c r="M30" s="88">
        <f t="shared" si="0"/>
        <v>4.6999999999999993</v>
      </c>
      <c r="N30" s="88">
        <f t="shared" si="1"/>
        <v>4.7</v>
      </c>
    </row>
    <row r="31" spans="2:14" s="36" customFormat="1" ht="249.95" customHeight="1" thickBot="1" x14ac:dyDescent="1.1000000000000001">
      <c r="B31" s="67">
        <v>25</v>
      </c>
      <c r="C31" s="492" t="s">
        <v>287</v>
      </c>
      <c r="D31" s="493"/>
      <c r="E31" s="493"/>
      <c r="F31" s="494"/>
      <c r="G31" s="78" t="s">
        <v>76</v>
      </c>
      <c r="H31" s="45">
        <v>1.22</v>
      </c>
      <c r="I31" s="72">
        <v>1</v>
      </c>
      <c r="J31" s="70">
        <v>3758</v>
      </c>
      <c r="K31" s="70">
        <v>3758</v>
      </c>
      <c r="L31" s="87">
        <v>0</v>
      </c>
      <c r="M31" s="88">
        <f t="shared" si="0"/>
        <v>4.5999999999999996</v>
      </c>
      <c r="N31" s="88">
        <f t="shared" si="1"/>
        <v>4.5999999999999996</v>
      </c>
    </row>
    <row r="32" spans="2:14" s="36" customFormat="1" ht="249.95" customHeight="1" thickBot="1" x14ac:dyDescent="1.1000000000000001">
      <c r="B32" s="67">
        <v>26</v>
      </c>
      <c r="C32" s="492" t="s">
        <v>288</v>
      </c>
      <c r="D32" s="493"/>
      <c r="E32" s="493"/>
      <c r="F32" s="494"/>
      <c r="G32" s="78" t="s">
        <v>76</v>
      </c>
      <c r="H32" s="45">
        <v>1.22</v>
      </c>
      <c r="I32" s="72">
        <v>2</v>
      </c>
      <c r="J32" s="70">
        <v>5471</v>
      </c>
      <c r="K32" s="70">
        <v>5471</v>
      </c>
      <c r="L32" s="87">
        <v>0</v>
      </c>
      <c r="M32" s="88">
        <f t="shared" si="0"/>
        <v>6.6999999999999993</v>
      </c>
      <c r="N32" s="88">
        <f t="shared" si="1"/>
        <v>13.4</v>
      </c>
    </row>
    <row r="33" spans="2:15" s="36" customFormat="1" ht="249.95" customHeight="1" thickBot="1" x14ac:dyDescent="1.1000000000000001">
      <c r="B33" s="67">
        <v>27</v>
      </c>
      <c r="C33" s="492" t="s">
        <v>289</v>
      </c>
      <c r="D33" s="493"/>
      <c r="E33" s="493"/>
      <c r="F33" s="494"/>
      <c r="G33" s="78" t="s">
        <v>76</v>
      </c>
      <c r="H33" s="45">
        <v>1.22</v>
      </c>
      <c r="I33" s="72">
        <v>1</v>
      </c>
      <c r="J33" s="70">
        <v>5111</v>
      </c>
      <c r="K33" s="70">
        <v>5111</v>
      </c>
      <c r="L33" s="87">
        <v>0</v>
      </c>
      <c r="M33" s="88">
        <f t="shared" si="0"/>
        <v>6.3</v>
      </c>
      <c r="N33" s="88">
        <f t="shared" si="1"/>
        <v>6.3</v>
      </c>
    </row>
    <row r="34" spans="2:15" s="36" customFormat="1" ht="249.95" customHeight="1" thickBot="1" x14ac:dyDescent="1.1000000000000001">
      <c r="B34" s="67">
        <v>28</v>
      </c>
      <c r="C34" s="555" t="s">
        <v>290</v>
      </c>
      <c r="D34" s="561" t="s">
        <v>127</v>
      </c>
      <c r="E34" s="561"/>
      <c r="F34" s="561"/>
      <c r="G34" s="78" t="str">
        <f>VLOOKUP(D34,'[1]FINAL (2)'!$D$5:$U$8101,18,FALSE)</f>
        <v>UC313*308*20*15</v>
      </c>
      <c r="H34" s="78">
        <f>VLOOKUP(D34,'[1]FINAL (2)'!$D$5:$U$8101,7,FALSE)</f>
        <v>1.8280000000000001</v>
      </c>
      <c r="I34" s="38">
        <v>2</v>
      </c>
      <c r="J34" s="79">
        <f>VLOOKUP(D34,'[1]FINAL (2)'!$D$5:$U$8101,5,FALSE)</f>
        <v>6000</v>
      </c>
      <c r="K34" s="79">
        <f>VLOOKUP(D34,'[1]FINAL (2)'!$D$5:$U$8101,6,FALSE)</f>
        <v>6000</v>
      </c>
      <c r="L34" s="87">
        <v>0</v>
      </c>
      <c r="M34" s="88">
        <f t="shared" si="0"/>
        <v>11</v>
      </c>
      <c r="N34" s="88">
        <f t="shared" si="1"/>
        <v>22</v>
      </c>
      <c r="O34" s="43"/>
    </row>
    <row r="35" spans="2:15" s="36" customFormat="1" ht="249.95" customHeight="1" thickBot="1" x14ac:dyDescent="1.1000000000000001">
      <c r="B35" s="67">
        <v>29</v>
      </c>
      <c r="C35" s="556"/>
      <c r="D35" s="586" t="s">
        <v>278</v>
      </c>
      <c r="E35" s="586"/>
      <c r="F35" s="586"/>
      <c r="G35" s="89" t="str">
        <f>VLOOKUP(D35,'[1]FINAL (2)'!$D$5:$U$8101,18,FALSE)</f>
        <v>UC220*210*12*8</v>
      </c>
      <c r="H35" s="89">
        <f>VLOOKUP(D35,'[1]FINAL (2)'!$D$5:$U$8101,7,FALSE)</f>
        <v>1.284</v>
      </c>
      <c r="I35" s="89">
        <v>1</v>
      </c>
      <c r="J35" s="90">
        <f>VLOOKUP(D35,'[1]FINAL (2)'!$D$5:$U$8101,5,FALSE)</f>
        <v>1510</v>
      </c>
      <c r="K35" s="90">
        <f>VLOOKUP(D35,'[1]FINAL (2)'!$D$5:$U$8101,6,FALSE)</f>
        <v>1510</v>
      </c>
      <c r="L35" s="91">
        <v>0</v>
      </c>
      <c r="M35" s="88">
        <f t="shared" si="0"/>
        <v>2</v>
      </c>
      <c r="N35" s="88">
        <f t="shared" si="1"/>
        <v>2</v>
      </c>
    </row>
    <row r="36" spans="2:15" s="36" customFormat="1" ht="249.95" customHeight="1" thickBot="1" x14ac:dyDescent="1.1000000000000001">
      <c r="B36" s="67">
        <v>30</v>
      </c>
      <c r="C36" s="556"/>
      <c r="D36" s="492" t="s">
        <v>279</v>
      </c>
      <c r="E36" s="493"/>
      <c r="F36" s="494"/>
      <c r="G36" s="78" t="str">
        <f>VLOOKUP(D36,'[1]FINAL (2)'!$D$5:$U$8101,18,FALSE)</f>
        <v>UC160*160*12*8</v>
      </c>
      <c r="H36" s="78">
        <f>VLOOKUP(D36,'[1]FINAL (2)'!$D$5:$U$8101,7,FALSE)</f>
        <v>0.94399999999999995</v>
      </c>
      <c r="I36" s="78">
        <v>2</v>
      </c>
      <c r="J36" s="79">
        <f>VLOOKUP(D36,'[1]FINAL (2)'!$D$5:$U$8101,5,FALSE)</f>
        <v>2402</v>
      </c>
      <c r="K36" s="79">
        <f>VLOOKUP(D36,'[1]FINAL (2)'!$D$5:$U$8101,6,FALSE)</f>
        <v>2251</v>
      </c>
      <c r="L36" s="87">
        <v>0</v>
      </c>
      <c r="M36" s="88">
        <f t="shared" si="0"/>
        <v>2.2000000000000002</v>
      </c>
      <c r="N36" s="88">
        <f t="shared" si="1"/>
        <v>4.4000000000000004</v>
      </c>
    </row>
    <row r="37" spans="2:15" s="36" customFormat="1" ht="249.95" customHeight="1" thickBot="1" x14ac:dyDescent="1.1000000000000001">
      <c r="B37" s="67">
        <v>31</v>
      </c>
      <c r="C37" s="556"/>
      <c r="D37" s="561" t="s">
        <v>280</v>
      </c>
      <c r="E37" s="493"/>
      <c r="F37" s="494"/>
      <c r="G37" s="78" t="str">
        <f>VLOOKUP(D37,'[1]FINAL (2)'!$D$5:$U$8101,18,FALSE)</f>
        <v>UC120*130*10*8</v>
      </c>
      <c r="H37" s="78">
        <v>0.72399999999999998</v>
      </c>
      <c r="I37" s="78">
        <v>2</v>
      </c>
      <c r="J37" s="79">
        <f>VLOOKUP(D37,'[1]FINAL (2)'!$D$5:$U$8101,5,FALSE)</f>
        <v>1510</v>
      </c>
      <c r="K37" s="79">
        <f>VLOOKUP(D37,'[1]FINAL (2)'!$D$5:$U$8101,6,FALSE)</f>
        <v>1510</v>
      </c>
      <c r="L37" s="87">
        <v>0</v>
      </c>
      <c r="M37" s="88">
        <f t="shared" si="0"/>
        <v>1.1000000000000001</v>
      </c>
      <c r="N37" s="88">
        <f t="shared" si="1"/>
        <v>2.2000000000000002</v>
      </c>
    </row>
    <row r="38" spans="2:15" s="36" customFormat="1" ht="249.95" customHeight="1" thickBot="1" x14ac:dyDescent="1.1000000000000001">
      <c r="B38" s="67">
        <v>32</v>
      </c>
      <c r="C38" s="564" t="s">
        <v>291</v>
      </c>
      <c r="D38" s="561" t="s">
        <v>127</v>
      </c>
      <c r="E38" s="561"/>
      <c r="F38" s="561"/>
      <c r="G38" s="78" t="s">
        <v>27</v>
      </c>
      <c r="H38" s="45">
        <v>1.8280000000000001</v>
      </c>
      <c r="I38" s="69">
        <v>2</v>
      </c>
      <c r="J38" s="70">
        <v>6000</v>
      </c>
      <c r="K38" s="70">
        <v>6000</v>
      </c>
      <c r="L38" s="87">
        <v>0</v>
      </c>
      <c r="M38" s="88">
        <f>ROUNDUP(H38*K38/1000-L38,1)</f>
        <v>11</v>
      </c>
      <c r="N38" s="88">
        <f>ROUNDUP(M38*I38-I38*L38,1)</f>
        <v>22</v>
      </c>
    </row>
    <row r="39" spans="2:15" s="36" customFormat="1" ht="249.95" customHeight="1" thickBot="1" x14ac:dyDescent="1.1000000000000001">
      <c r="B39" s="67">
        <v>33</v>
      </c>
      <c r="C39" s="564"/>
      <c r="D39" s="561" t="s">
        <v>278</v>
      </c>
      <c r="E39" s="561"/>
      <c r="F39" s="561"/>
      <c r="G39" s="78" t="s">
        <v>29</v>
      </c>
      <c r="H39" s="45">
        <v>1.284</v>
      </c>
      <c r="I39" s="72">
        <v>1</v>
      </c>
      <c r="J39" s="70">
        <v>1510</v>
      </c>
      <c r="K39" s="70">
        <v>1510</v>
      </c>
      <c r="L39" s="87">
        <v>0</v>
      </c>
      <c r="M39" s="88">
        <f t="shared" ref="M39:M63" si="2">ROUNDUP(H39*K39/1000-L39,1)</f>
        <v>2</v>
      </c>
      <c r="N39" s="88">
        <f t="shared" ref="N39:N63" si="3">ROUNDUP(M39*I39-I39*L39,1)</f>
        <v>2</v>
      </c>
    </row>
    <row r="40" spans="2:15" s="36" customFormat="1" ht="249.95" customHeight="1" thickBot="1" x14ac:dyDescent="1.1000000000000001">
      <c r="B40" s="67">
        <v>34</v>
      </c>
      <c r="C40" s="564"/>
      <c r="D40" s="561" t="s">
        <v>279</v>
      </c>
      <c r="E40" s="561"/>
      <c r="F40" s="561"/>
      <c r="G40" s="78" t="s">
        <v>35</v>
      </c>
      <c r="H40" s="45">
        <v>0.94399999999999995</v>
      </c>
      <c r="I40" s="72">
        <v>2</v>
      </c>
      <c r="J40" s="70">
        <v>2402</v>
      </c>
      <c r="K40" s="70">
        <v>2251</v>
      </c>
      <c r="L40" s="87">
        <v>0</v>
      </c>
      <c r="M40" s="88">
        <f t="shared" si="2"/>
        <v>2.2000000000000002</v>
      </c>
      <c r="N40" s="88">
        <f t="shared" si="3"/>
        <v>4.4000000000000004</v>
      </c>
    </row>
    <row r="41" spans="2:15" s="36" customFormat="1" ht="249.95" customHeight="1" thickBot="1" x14ac:dyDescent="1.1000000000000001">
      <c r="B41" s="67">
        <v>35</v>
      </c>
      <c r="C41" s="564"/>
      <c r="D41" s="561" t="s">
        <v>280</v>
      </c>
      <c r="E41" s="561"/>
      <c r="F41" s="561"/>
      <c r="G41" s="78" t="s">
        <v>241</v>
      </c>
      <c r="H41" s="45">
        <v>0.6</v>
      </c>
      <c r="I41" s="72">
        <v>2</v>
      </c>
      <c r="J41" s="70">
        <v>1510</v>
      </c>
      <c r="K41" s="70">
        <v>1510</v>
      </c>
      <c r="L41" s="87">
        <v>0</v>
      </c>
      <c r="M41" s="88">
        <f t="shared" si="2"/>
        <v>1</v>
      </c>
      <c r="N41" s="88">
        <f t="shared" si="3"/>
        <v>2</v>
      </c>
    </row>
    <row r="42" spans="2:15" s="36" customFormat="1" ht="249.95" customHeight="1" thickBot="1" x14ac:dyDescent="1.1000000000000001">
      <c r="B42" s="67">
        <v>36</v>
      </c>
      <c r="C42" s="564" t="s">
        <v>292</v>
      </c>
      <c r="D42" s="561" t="s">
        <v>127</v>
      </c>
      <c r="E42" s="561"/>
      <c r="F42" s="561"/>
      <c r="G42" s="78" t="s">
        <v>27</v>
      </c>
      <c r="H42" s="78">
        <v>1.8280000000000001</v>
      </c>
      <c r="I42" s="38">
        <v>2</v>
      </c>
      <c r="J42" s="79">
        <v>6280</v>
      </c>
      <c r="K42" s="79">
        <v>6280</v>
      </c>
      <c r="L42" s="87">
        <v>0</v>
      </c>
      <c r="M42" s="88">
        <f t="shared" si="2"/>
        <v>11.5</v>
      </c>
      <c r="N42" s="88">
        <f t="shared" si="3"/>
        <v>23</v>
      </c>
    </row>
    <row r="43" spans="2:15" s="36" customFormat="1" ht="249.95" customHeight="1" thickBot="1" x14ac:dyDescent="1.1000000000000001">
      <c r="B43" s="67">
        <v>37</v>
      </c>
      <c r="C43" s="564"/>
      <c r="D43" s="561" t="s">
        <v>282</v>
      </c>
      <c r="E43" s="561"/>
      <c r="F43" s="561"/>
      <c r="G43" s="78" t="s">
        <v>35</v>
      </c>
      <c r="H43" s="78">
        <v>0.94399999999999995</v>
      </c>
      <c r="I43" s="78">
        <v>1</v>
      </c>
      <c r="J43" s="79">
        <v>2415</v>
      </c>
      <c r="K43" s="79">
        <v>2253</v>
      </c>
      <c r="L43" s="87">
        <v>0</v>
      </c>
      <c r="M43" s="88">
        <f t="shared" si="2"/>
        <v>2.2000000000000002</v>
      </c>
      <c r="N43" s="88">
        <f t="shared" si="3"/>
        <v>2.2000000000000002</v>
      </c>
    </row>
    <row r="44" spans="2:15" s="36" customFormat="1" ht="249.95" customHeight="1" thickBot="1" x14ac:dyDescent="1.1000000000000001">
      <c r="B44" s="67">
        <v>38</v>
      </c>
      <c r="C44" s="564"/>
      <c r="D44" s="561" t="s">
        <v>283</v>
      </c>
      <c r="E44" s="561"/>
      <c r="F44" s="561"/>
      <c r="G44" s="78" t="s">
        <v>35</v>
      </c>
      <c r="H44" s="78">
        <v>0.94399999999999995</v>
      </c>
      <c r="I44" s="78">
        <v>1</v>
      </c>
      <c r="J44" s="79">
        <v>2383</v>
      </c>
      <c r="K44" s="79">
        <v>2238</v>
      </c>
      <c r="L44" s="87">
        <v>0</v>
      </c>
      <c r="M44" s="88">
        <f t="shared" si="2"/>
        <v>2.2000000000000002</v>
      </c>
      <c r="N44" s="88">
        <f t="shared" si="3"/>
        <v>2.2000000000000002</v>
      </c>
    </row>
    <row r="45" spans="2:15" s="36" customFormat="1" ht="249.95" customHeight="1" thickBot="1" x14ac:dyDescent="1.1000000000000001">
      <c r="B45" s="67">
        <v>39</v>
      </c>
      <c r="C45" s="564"/>
      <c r="D45" s="561" t="s">
        <v>278</v>
      </c>
      <c r="E45" s="561"/>
      <c r="F45" s="561"/>
      <c r="G45" s="78" t="s">
        <v>29</v>
      </c>
      <c r="H45" s="78">
        <v>1.284</v>
      </c>
      <c r="I45" s="78">
        <v>2</v>
      </c>
      <c r="J45" s="79">
        <v>1510</v>
      </c>
      <c r="K45" s="79">
        <v>1510</v>
      </c>
      <c r="L45" s="87">
        <v>0</v>
      </c>
      <c r="M45" s="88">
        <f t="shared" si="2"/>
        <v>2</v>
      </c>
      <c r="N45" s="88">
        <f t="shared" si="3"/>
        <v>4</v>
      </c>
    </row>
    <row r="46" spans="2:15" s="36" customFormat="1" ht="249.95" customHeight="1" thickBot="1" x14ac:dyDescent="1.1000000000000001">
      <c r="B46" s="67">
        <v>40</v>
      </c>
      <c r="C46" s="564"/>
      <c r="D46" s="561" t="s">
        <v>279</v>
      </c>
      <c r="E46" s="561"/>
      <c r="F46" s="561"/>
      <c r="G46" s="78" t="s">
        <v>35</v>
      </c>
      <c r="H46" s="78">
        <v>0.94399999999999995</v>
      </c>
      <c r="I46" s="78">
        <v>1</v>
      </c>
      <c r="J46" s="79">
        <v>2402</v>
      </c>
      <c r="K46" s="79">
        <v>2251</v>
      </c>
      <c r="L46" s="87">
        <v>0</v>
      </c>
      <c r="M46" s="88">
        <f t="shared" si="2"/>
        <v>2.2000000000000002</v>
      </c>
      <c r="N46" s="88">
        <f t="shared" si="3"/>
        <v>2.2000000000000002</v>
      </c>
    </row>
    <row r="47" spans="2:15" s="36" customFormat="1" ht="249.95" customHeight="1" thickBot="1" x14ac:dyDescent="1.1000000000000001">
      <c r="B47" s="67">
        <v>41</v>
      </c>
      <c r="C47" s="564"/>
      <c r="D47" s="561" t="s">
        <v>280</v>
      </c>
      <c r="E47" s="561"/>
      <c r="F47" s="561"/>
      <c r="G47" s="78" t="s">
        <v>241</v>
      </c>
      <c r="H47" s="78">
        <v>0.6</v>
      </c>
      <c r="I47" s="78">
        <v>1</v>
      </c>
      <c r="J47" s="79">
        <v>1510</v>
      </c>
      <c r="K47" s="79">
        <v>1510</v>
      </c>
      <c r="L47" s="87">
        <v>0</v>
      </c>
      <c r="M47" s="88">
        <f t="shared" si="2"/>
        <v>1</v>
      </c>
      <c r="N47" s="88">
        <f t="shared" si="3"/>
        <v>1</v>
      </c>
    </row>
    <row r="48" spans="2:15" s="36" customFormat="1" ht="249.95" customHeight="1" thickBot="1" x14ac:dyDescent="1.1000000000000001">
      <c r="B48" s="67">
        <v>42</v>
      </c>
      <c r="C48" s="564" t="s">
        <v>293</v>
      </c>
      <c r="D48" s="561" t="s">
        <v>127</v>
      </c>
      <c r="E48" s="561"/>
      <c r="F48" s="561"/>
      <c r="G48" s="78" t="s">
        <v>27</v>
      </c>
      <c r="H48" s="78">
        <v>1.8280000000000001</v>
      </c>
      <c r="I48" s="38">
        <v>2</v>
      </c>
      <c r="J48" s="79">
        <v>6000</v>
      </c>
      <c r="K48" s="79">
        <v>6000</v>
      </c>
      <c r="L48" s="87">
        <v>0</v>
      </c>
      <c r="M48" s="88">
        <f t="shared" si="2"/>
        <v>11</v>
      </c>
      <c r="N48" s="88">
        <f t="shared" si="3"/>
        <v>22</v>
      </c>
    </row>
    <row r="49" spans="2:14" s="36" customFormat="1" ht="249.95" customHeight="1" thickBot="1" x14ac:dyDescent="1.1000000000000001">
      <c r="B49" s="67">
        <v>43</v>
      </c>
      <c r="C49" s="564"/>
      <c r="D49" s="561" t="s">
        <v>278</v>
      </c>
      <c r="E49" s="561"/>
      <c r="F49" s="561"/>
      <c r="G49" s="78" t="s">
        <v>29</v>
      </c>
      <c r="H49" s="78">
        <v>1.284</v>
      </c>
      <c r="I49" s="78">
        <v>1</v>
      </c>
      <c r="J49" s="79">
        <v>1510</v>
      </c>
      <c r="K49" s="79">
        <v>1510</v>
      </c>
      <c r="L49" s="87">
        <v>0</v>
      </c>
      <c r="M49" s="88">
        <f t="shared" si="2"/>
        <v>2</v>
      </c>
      <c r="N49" s="88">
        <f t="shared" si="3"/>
        <v>2</v>
      </c>
    </row>
    <row r="50" spans="2:14" s="36" customFormat="1" ht="249.95" customHeight="1" thickBot="1" x14ac:dyDescent="1.1000000000000001">
      <c r="B50" s="67">
        <v>44</v>
      </c>
      <c r="C50" s="564"/>
      <c r="D50" s="561" t="s">
        <v>279</v>
      </c>
      <c r="E50" s="561"/>
      <c r="F50" s="561"/>
      <c r="G50" s="78" t="s">
        <v>35</v>
      </c>
      <c r="H50" s="78">
        <v>0.94399999999999995</v>
      </c>
      <c r="I50" s="78">
        <v>2</v>
      </c>
      <c r="J50" s="79">
        <v>2402</v>
      </c>
      <c r="K50" s="79">
        <v>2251</v>
      </c>
      <c r="L50" s="87">
        <v>0</v>
      </c>
      <c r="M50" s="88">
        <f t="shared" si="2"/>
        <v>2.2000000000000002</v>
      </c>
      <c r="N50" s="88">
        <f t="shared" si="3"/>
        <v>4.4000000000000004</v>
      </c>
    </row>
    <row r="51" spans="2:14" s="36" customFormat="1" ht="249.95" customHeight="1" thickBot="1" x14ac:dyDescent="1.1000000000000001">
      <c r="B51" s="42">
        <v>45</v>
      </c>
      <c r="C51" s="564"/>
      <c r="D51" s="561" t="s">
        <v>280</v>
      </c>
      <c r="E51" s="561"/>
      <c r="F51" s="561"/>
      <c r="G51" s="78" t="s">
        <v>241</v>
      </c>
      <c r="H51" s="78">
        <v>0.6</v>
      </c>
      <c r="I51" s="78">
        <v>2</v>
      </c>
      <c r="J51" s="79">
        <v>1510</v>
      </c>
      <c r="K51" s="79">
        <v>1510</v>
      </c>
      <c r="L51" s="87">
        <v>0</v>
      </c>
      <c r="M51" s="88">
        <f t="shared" si="2"/>
        <v>1</v>
      </c>
      <c r="N51" s="88">
        <f t="shared" si="3"/>
        <v>2</v>
      </c>
    </row>
    <row r="52" spans="2:14" s="36" customFormat="1" ht="249.95" customHeight="1" thickBot="1" x14ac:dyDescent="1.1000000000000001">
      <c r="B52" s="42">
        <v>46</v>
      </c>
      <c r="C52" s="564" t="s">
        <v>294</v>
      </c>
      <c r="D52" s="561" t="s">
        <v>127</v>
      </c>
      <c r="E52" s="561"/>
      <c r="F52" s="561"/>
      <c r="G52" s="78" t="s">
        <v>27</v>
      </c>
      <c r="H52" s="78">
        <v>1.8280000000000001</v>
      </c>
      <c r="I52" s="38">
        <v>2</v>
      </c>
      <c r="J52" s="79">
        <v>5180</v>
      </c>
      <c r="K52" s="79">
        <v>5180</v>
      </c>
      <c r="L52" s="87">
        <v>0</v>
      </c>
      <c r="M52" s="88">
        <f t="shared" si="2"/>
        <v>9.5</v>
      </c>
      <c r="N52" s="88">
        <f t="shared" si="3"/>
        <v>19</v>
      </c>
    </row>
    <row r="53" spans="2:14" s="36" customFormat="1" ht="249.95" customHeight="1" thickBot="1" x14ac:dyDescent="1.1000000000000001">
      <c r="B53" s="67">
        <v>47</v>
      </c>
      <c r="C53" s="564"/>
      <c r="D53" s="561" t="s">
        <v>295</v>
      </c>
      <c r="E53" s="561"/>
      <c r="F53" s="561"/>
      <c r="G53" s="78" t="str">
        <f>[2]Sheet1!B19</f>
        <v>UC160*160*12*8</v>
      </c>
      <c r="H53" s="78">
        <v>1.284</v>
      </c>
      <c r="I53" s="78">
        <v>1</v>
      </c>
      <c r="J53" s="79">
        <v>2435</v>
      </c>
      <c r="K53" s="79">
        <v>2200</v>
      </c>
      <c r="L53" s="87">
        <v>0</v>
      </c>
      <c r="M53" s="88">
        <f t="shared" si="2"/>
        <v>2.9</v>
      </c>
      <c r="N53" s="88">
        <f t="shared" si="3"/>
        <v>2.9</v>
      </c>
    </row>
    <row r="54" spans="2:14" s="36" customFormat="1" ht="249.95" customHeight="1" thickBot="1" x14ac:dyDescent="1.1000000000000001">
      <c r="B54" s="67">
        <v>48</v>
      </c>
      <c r="C54" s="564"/>
      <c r="D54" s="561" t="s">
        <v>296</v>
      </c>
      <c r="E54" s="561"/>
      <c r="F54" s="561"/>
      <c r="G54" s="78" t="str">
        <f>[2]Sheet1!B20</f>
        <v>UC120*130*10*8</v>
      </c>
      <c r="H54" s="78">
        <v>1.284</v>
      </c>
      <c r="I54" s="78">
        <v>1</v>
      </c>
      <c r="J54" s="79">
        <v>2383</v>
      </c>
      <c r="K54" s="79">
        <v>2201</v>
      </c>
      <c r="L54" s="87">
        <v>0</v>
      </c>
      <c r="M54" s="88">
        <f t="shared" si="2"/>
        <v>2.9</v>
      </c>
      <c r="N54" s="88">
        <f t="shared" si="3"/>
        <v>2.9</v>
      </c>
    </row>
    <row r="55" spans="2:14" s="36" customFormat="1" ht="249.95" customHeight="1" thickBot="1" x14ac:dyDescent="1.1000000000000001">
      <c r="B55" s="67">
        <v>49</v>
      </c>
      <c r="C55" s="564"/>
      <c r="D55" s="561" t="s">
        <v>297</v>
      </c>
      <c r="E55" s="561"/>
      <c r="F55" s="561"/>
      <c r="G55" s="78" t="str">
        <f>[2]Sheet1!B21</f>
        <v>UC313*308*20*15</v>
      </c>
      <c r="H55" s="78">
        <v>1.284</v>
      </c>
      <c r="I55" s="78">
        <v>2</v>
      </c>
      <c r="J55" s="79">
        <v>1510</v>
      </c>
      <c r="K55" s="79">
        <v>1510</v>
      </c>
      <c r="L55" s="87">
        <v>0</v>
      </c>
      <c r="M55" s="88">
        <f t="shared" si="2"/>
        <v>2</v>
      </c>
      <c r="N55" s="88">
        <f t="shared" si="3"/>
        <v>4</v>
      </c>
    </row>
    <row r="56" spans="2:14" s="36" customFormat="1" ht="249.95" customHeight="1" thickBot="1" x14ac:dyDescent="1.1000000000000001">
      <c r="B56" s="67">
        <v>50</v>
      </c>
      <c r="C56" s="564"/>
      <c r="D56" s="561" t="s">
        <v>298</v>
      </c>
      <c r="E56" s="561"/>
      <c r="F56" s="561"/>
      <c r="G56" s="78" t="str">
        <f>[2]Sheet1!B22</f>
        <v>UC220*210*12*8</v>
      </c>
      <c r="H56" s="78">
        <v>1.284</v>
      </c>
      <c r="I56" s="78">
        <v>1</v>
      </c>
      <c r="J56" s="79">
        <v>1845</v>
      </c>
      <c r="K56" s="79">
        <v>1735</v>
      </c>
      <c r="L56" s="87">
        <v>0</v>
      </c>
      <c r="M56" s="88">
        <f t="shared" si="2"/>
        <v>2.3000000000000003</v>
      </c>
      <c r="N56" s="88">
        <f t="shared" si="3"/>
        <v>2.2999999999999998</v>
      </c>
    </row>
    <row r="57" spans="2:14" s="36" customFormat="1" ht="249.95" customHeight="1" thickBot="1" x14ac:dyDescent="1.1000000000000001">
      <c r="B57" s="67">
        <v>51</v>
      </c>
      <c r="C57" s="564"/>
      <c r="D57" s="561" t="s">
        <v>299</v>
      </c>
      <c r="E57" s="561"/>
      <c r="F57" s="561"/>
      <c r="G57" s="78" t="e">
        <f>[2]Sheet1!B23</f>
        <v>#N/A</v>
      </c>
      <c r="H57" s="78">
        <v>0.94399999999999995</v>
      </c>
      <c r="I57" s="78">
        <v>1</v>
      </c>
      <c r="J57" s="79">
        <v>1510</v>
      </c>
      <c r="K57" s="79">
        <v>1510</v>
      </c>
      <c r="L57" s="87">
        <v>0</v>
      </c>
      <c r="M57" s="88">
        <f t="shared" si="2"/>
        <v>1.5</v>
      </c>
      <c r="N57" s="88">
        <f t="shared" si="3"/>
        <v>1.5</v>
      </c>
    </row>
    <row r="58" spans="2:14" s="36" customFormat="1" ht="249.95" customHeight="1" thickBot="1" x14ac:dyDescent="1.1000000000000001">
      <c r="B58" s="67">
        <v>52</v>
      </c>
      <c r="C58" s="492" t="s">
        <v>129</v>
      </c>
      <c r="D58" s="493"/>
      <c r="E58" s="493"/>
      <c r="F58" s="494"/>
      <c r="G58" s="78" t="s">
        <v>35</v>
      </c>
      <c r="H58" s="45">
        <v>0.94399999999999995</v>
      </c>
      <c r="I58" s="72">
        <v>2</v>
      </c>
      <c r="J58" s="70">
        <v>2402</v>
      </c>
      <c r="K58" s="70">
        <v>2251</v>
      </c>
      <c r="L58" s="87">
        <v>0</v>
      </c>
      <c r="M58" s="88">
        <f t="shared" si="2"/>
        <v>2.2000000000000002</v>
      </c>
      <c r="N58" s="88">
        <f t="shared" si="3"/>
        <v>4.4000000000000004</v>
      </c>
    </row>
    <row r="59" spans="2:14" s="36" customFormat="1" ht="249.95" customHeight="1" thickBot="1" x14ac:dyDescent="1.1000000000000001">
      <c r="B59" s="67">
        <v>53</v>
      </c>
      <c r="C59" s="492" t="s">
        <v>139</v>
      </c>
      <c r="D59" s="493"/>
      <c r="E59" s="493"/>
      <c r="F59" s="494"/>
      <c r="G59" s="78" t="s">
        <v>35</v>
      </c>
      <c r="H59" s="45">
        <v>0.94399999999999995</v>
      </c>
      <c r="I59" s="72">
        <v>3</v>
      </c>
      <c r="J59" s="70">
        <v>2402</v>
      </c>
      <c r="K59" s="70">
        <v>2251</v>
      </c>
      <c r="L59" s="87">
        <v>0</v>
      </c>
      <c r="M59" s="88">
        <f t="shared" si="2"/>
        <v>2.2000000000000002</v>
      </c>
      <c r="N59" s="88">
        <f t="shared" si="3"/>
        <v>6.6</v>
      </c>
    </row>
    <row r="60" spans="2:14" s="36" customFormat="1" ht="249.95" customHeight="1" thickBot="1" x14ac:dyDescent="1.1000000000000001">
      <c r="B60" s="67">
        <v>54</v>
      </c>
      <c r="C60" s="492" t="s">
        <v>300</v>
      </c>
      <c r="D60" s="493"/>
      <c r="E60" s="493"/>
      <c r="F60" s="494"/>
      <c r="G60" s="78" t="s">
        <v>35</v>
      </c>
      <c r="H60" s="45">
        <v>0.94399999999999995</v>
      </c>
      <c r="I60" s="72">
        <v>1</v>
      </c>
      <c r="J60" s="70">
        <v>2402</v>
      </c>
      <c r="K60" s="70">
        <v>2251</v>
      </c>
      <c r="L60" s="87">
        <v>0</v>
      </c>
      <c r="M60" s="88">
        <f t="shared" si="2"/>
        <v>2.2000000000000002</v>
      </c>
      <c r="N60" s="88">
        <f t="shared" si="3"/>
        <v>2.2000000000000002</v>
      </c>
    </row>
    <row r="61" spans="2:14" s="36" customFormat="1" ht="249.95" customHeight="1" thickBot="1" x14ac:dyDescent="1.1000000000000001">
      <c r="B61" s="67">
        <v>55</v>
      </c>
      <c r="C61" s="492" t="s">
        <v>68</v>
      </c>
      <c r="D61" s="493"/>
      <c r="E61" s="493"/>
      <c r="F61" s="494"/>
      <c r="G61" s="78" t="s">
        <v>35</v>
      </c>
      <c r="H61" s="45">
        <v>0.94399999999999995</v>
      </c>
      <c r="I61" s="72">
        <v>1</v>
      </c>
      <c r="J61" s="70">
        <v>2383</v>
      </c>
      <c r="K61" s="70">
        <v>2217</v>
      </c>
      <c r="L61" s="87">
        <v>0</v>
      </c>
      <c r="M61" s="88">
        <f t="shared" si="2"/>
        <v>2.1</v>
      </c>
      <c r="N61" s="88">
        <f t="shared" si="3"/>
        <v>2.1</v>
      </c>
    </row>
    <row r="62" spans="2:14" s="36" customFormat="1" ht="249.95" customHeight="1" thickBot="1" x14ac:dyDescent="1.1000000000000001">
      <c r="B62" s="67">
        <v>56</v>
      </c>
      <c r="C62" s="492" t="s">
        <v>301</v>
      </c>
      <c r="D62" s="493"/>
      <c r="E62" s="493"/>
      <c r="F62" s="494"/>
      <c r="G62" s="78" t="s">
        <v>35</v>
      </c>
      <c r="H62" s="45">
        <v>0.94399999999999995</v>
      </c>
      <c r="I62" s="72">
        <v>1</v>
      </c>
      <c r="J62" s="70">
        <v>1909</v>
      </c>
      <c r="K62" s="70">
        <v>1800</v>
      </c>
      <c r="L62" s="87">
        <v>0</v>
      </c>
      <c r="M62" s="88">
        <f t="shared" si="2"/>
        <v>1.7000000000000002</v>
      </c>
      <c r="N62" s="88">
        <f t="shared" si="3"/>
        <v>1.7</v>
      </c>
    </row>
    <row r="63" spans="2:14" s="36" customFormat="1" ht="249.95" customHeight="1" thickBot="1" x14ac:dyDescent="1.1000000000000001">
      <c r="B63" s="67">
        <v>57</v>
      </c>
      <c r="C63" s="492" t="s">
        <v>302</v>
      </c>
      <c r="D63" s="493"/>
      <c r="E63" s="493"/>
      <c r="F63" s="494"/>
      <c r="G63" s="78" t="s">
        <v>35</v>
      </c>
      <c r="H63" s="45">
        <v>0.94399999999999995</v>
      </c>
      <c r="I63" s="72">
        <v>7</v>
      </c>
      <c r="J63" s="70">
        <v>2396</v>
      </c>
      <c r="K63" s="70">
        <v>2211</v>
      </c>
      <c r="L63" s="87">
        <v>0</v>
      </c>
      <c r="M63" s="88">
        <f t="shared" si="2"/>
        <v>2.1</v>
      </c>
      <c r="N63" s="88">
        <f t="shared" si="3"/>
        <v>14.7</v>
      </c>
    </row>
    <row r="64" spans="2:14" s="50" customFormat="1" ht="174.95" customHeight="1" thickBot="1" x14ac:dyDescent="1.1000000000000001">
      <c r="B64" s="458" t="s">
        <v>30</v>
      </c>
      <c r="C64" s="459"/>
      <c r="D64" s="459"/>
      <c r="E64" s="459"/>
      <c r="F64" s="459"/>
      <c r="G64" s="459"/>
      <c r="H64" s="459"/>
      <c r="I64" s="459"/>
      <c r="J64" s="459"/>
      <c r="K64" s="459"/>
      <c r="L64" s="459"/>
      <c r="M64" s="460"/>
      <c r="N64" s="92">
        <f>SUM(N7:N63)</f>
        <v>371.09999999999985</v>
      </c>
    </row>
    <row r="65" spans="2:18" s="50" customFormat="1" ht="174.95" customHeight="1" thickBot="1" x14ac:dyDescent="1.1000000000000001">
      <c r="B65" s="513" t="s">
        <v>53</v>
      </c>
      <c r="C65" s="513"/>
      <c r="D65" s="513"/>
      <c r="E65" s="513"/>
      <c r="F65" s="513"/>
      <c r="G65" s="513"/>
      <c r="H65" s="513"/>
      <c r="I65" s="513"/>
      <c r="J65" s="513"/>
      <c r="K65" s="513"/>
      <c r="L65" s="513"/>
      <c r="M65" s="513"/>
      <c r="N65" s="88">
        <f>N64*2</f>
        <v>742.1999999999997</v>
      </c>
    </row>
    <row r="66" spans="2:18" s="51" customFormat="1" ht="58.5" customHeight="1" x14ac:dyDescent="1.1000000000000001">
      <c r="B66" s="577"/>
      <c r="C66" s="578"/>
      <c r="D66" s="578"/>
      <c r="E66" s="578"/>
      <c r="F66" s="578"/>
      <c r="G66" s="578"/>
      <c r="H66" s="578"/>
      <c r="I66" s="578"/>
      <c r="J66" s="578"/>
      <c r="K66" s="578"/>
      <c r="L66" s="578"/>
      <c r="M66" s="578"/>
      <c r="N66" s="579"/>
    </row>
    <row r="67" spans="2:18" s="51" customFormat="1" ht="43.5" customHeight="1" thickBot="1" x14ac:dyDescent="1.1499999999999999">
      <c r="B67" s="580"/>
      <c r="C67" s="581"/>
      <c r="D67" s="581"/>
      <c r="E67" s="581"/>
      <c r="F67" s="581"/>
      <c r="G67" s="581"/>
      <c r="H67" s="581"/>
      <c r="I67" s="581"/>
      <c r="J67" s="581"/>
      <c r="K67" s="581"/>
      <c r="L67" s="581"/>
      <c r="M67" s="581"/>
      <c r="N67" s="582"/>
    </row>
    <row r="68" spans="2:18" s="80" customFormat="1" ht="174.95" customHeight="1" x14ac:dyDescent="0.25">
      <c r="B68" s="584" t="s">
        <v>303</v>
      </c>
      <c r="C68" s="584"/>
      <c r="D68" s="584"/>
      <c r="E68" s="584"/>
      <c r="F68" s="584"/>
      <c r="G68" s="584"/>
      <c r="H68" s="584"/>
      <c r="I68" s="422" t="s">
        <v>32</v>
      </c>
      <c r="J68" s="422"/>
      <c r="K68" s="422"/>
      <c r="L68" s="422"/>
      <c r="M68" s="422"/>
      <c r="N68" s="422"/>
    </row>
    <row r="69" spans="2:18" s="51" customFormat="1" ht="409.6" customHeight="1" thickBot="1" x14ac:dyDescent="1.1499999999999999">
      <c r="B69" s="585"/>
      <c r="C69" s="585"/>
      <c r="D69" s="585"/>
      <c r="E69" s="585"/>
      <c r="F69" s="585"/>
      <c r="G69" s="585"/>
      <c r="H69" s="585"/>
      <c r="I69" s="423"/>
      <c r="J69" s="423"/>
      <c r="K69" s="423"/>
      <c r="L69" s="423"/>
      <c r="M69" s="423"/>
      <c r="N69" s="423"/>
    </row>
    <row r="70" spans="2:18" s="58" customFormat="1" ht="174.95" customHeight="1" thickBot="1" x14ac:dyDescent="1.1499999999999999">
      <c r="B70" s="53" t="s">
        <v>45</v>
      </c>
      <c r="C70" s="54"/>
      <c r="D70" s="54"/>
      <c r="E70" s="54"/>
      <c r="F70" s="54"/>
      <c r="G70" s="54"/>
      <c r="H70" s="54"/>
      <c r="I70" s="54"/>
      <c r="J70" s="54"/>
      <c r="K70" s="54"/>
      <c r="L70" s="54"/>
      <c r="M70" s="54"/>
      <c r="N70" s="55"/>
      <c r="O70" s="56"/>
      <c r="P70" s="68"/>
      <c r="Q70" s="35"/>
      <c r="R70" s="35"/>
    </row>
    <row r="71" spans="2:18" s="51" customFormat="1" ht="174.95" customHeight="1" x14ac:dyDescent="1.1000000000000001"/>
  </sheetData>
  <mergeCells count="77">
    <mergeCell ref="C11:F11"/>
    <mergeCell ref="B2:F3"/>
    <mergeCell ref="G2:K3"/>
    <mergeCell ref="L2:N3"/>
    <mergeCell ref="B4:N4"/>
    <mergeCell ref="B5:N5"/>
    <mergeCell ref="C6:G6"/>
    <mergeCell ref="C7:C10"/>
    <mergeCell ref="D7:F7"/>
    <mergeCell ref="D8:F8"/>
    <mergeCell ref="D9:F9"/>
    <mergeCell ref="D10:F10"/>
    <mergeCell ref="C12:F12"/>
    <mergeCell ref="C13:C17"/>
    <mergeCell ref="D13:F13"/>
    <mergeCell ref="D14:F14"/>
    <mergeCell ref="D15:F15"/>
    <mergeCell ref="D16:F16"/>
    <mergeCell ref="D17:F17"/>
    <mergeCell ref="C18:F18"/>
    <mergeCell ref="C19:C22"/>
    <mergeCell ref="D19:F19"/>
    <mergeCell ref="D20:F20"/>
    <mergeCell ref="D21:F21"/>
    <mergeCell ref="D22:F22"/>
    <mergeCell ref="C33:F33"/>
    <mergeCell ref="C23:C27"/>
    <mergeCell ref="D23:F23"/>
    <mergeCell ref="D24:F24"/>
    <mergeCell ref="D25:F25"/>
    <mergeCell ref="D26:F26"/>
    <mergeCell ref="D27:F27"/>
    <mergeCell ref="C28:F28"/>
    <mergeCell ref="C29:F29"/>
    <mergeCell ref="C30:F30"/>
    <mergeCell ref="C31:F31"/>
    <mergeCell ref="C32:F32"/>
    <mergeCell ref="C38:C41"/>
    <mergeCell ref="D38:F38"/>
    <mergeCell ref="D39:F39"/>
    <mergeCell ref="D40:F40"/>
    <mergeCell ref="D41:F41"/>
    <mergeCell ref="C34:C37"/>
    <mergeCell ref="D34:F34"/>
    <mergeCell ref="D35:F35"/>
    <mergeCell ref="D36:F36"/>
    <mergeCell ref="D37:F37"/>
    <mergeCell ref="C42:C47"/>
    <mergeCell ref="D42:F42"/>
    <mergeCell ref="D43:F43"/>
    <mergeCell ref="D44:F44"/>
    <mergeCell ref="D45:F45"/>
    <mergeCell ref="D46:F46"/>
    <mergeCell ref="D47:F47"/>
    <mergeCell ref="C63:F63"/>
    <mergeCell ref="B64:M64"/>
    <mergeCell ref="C48:C51"/>
    <mergeCell ref="D48:F48"/>
    <mergeCell ref="D49:F49"/>
    <mergeCell ref="D50:F50"/>
    <mergeCell ref="D51:F51"/>
    <mergeCell ref="B65:M65"/>
    <mergeCell ref="B66:N67"/>
    <mergeCell ref="B68:H69"/>
    <mergeCell ref="I68:N69"/>
    <mergeCell ref="D56:F56"/>
    <mergeCell ref="D57:F57"/>
    <mergeCell ref="C58:F58"/>
    <mergeCell ref="C59:F59"/>
    <mergeCell ref="C60:F60"/>
    <mergeCell ref="C61:F61"/>
    <mergeCell ref="C52:C57"/>
    <mergeCell ref="D52:F52"/>
    <mergeCell ref="D53:F53"/>
    <mergeCell ref="D54:F54"/>
    <mergeCell ref="D55:F55"/>
    <mergeCell ref="C62:F62"/>
  </mergeCells>
  <printOptions horizontalCentered="1"/>
  <pageMargins left="0.25" right="0.25" top="1" bottom="1" header="0.5" footer="0.255"/>
  <pageSetup paperSize="9" scale="10" fitToHeight="0" orientation="portrait" r:id="rId1"/>
  <rowBreaks count="2" manualBreakCount="2">
    <brk id="27" max="14" man="1"/>
    <brk id="51" max="14" man="1"/>
  </rowBreaks>
  <drawing r:id="rId2"/>
</worksheet>
</file>

<file path=xl/worksheets/sheet1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sheetPr>
    <tabColor theme="9" tint="-0.499984740745262"/>
    <pageSetUpPr fitToPage="1"/>
  </sheetPr>
  <dimension ref="B1:O35"/>
  <sheetViews>
    <sheetView rightToLeft="1" view="pageBreakPreview" topLeftCell="A7" zoomScale="80" zoomScaleNormal="85" zoomScaleSheetLayoutView="80" workbookViewId="0">
      <selection activeCell="B17" sqref="B17:M19"/>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310</v>
      </c>
      <c r="G11" s="332"/>
      <c r="H11" s="332"/>
      <c r="I11" s="333"/>
      <c r="J11" s="331" t="s">
        <v>308</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174</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55</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312</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15.75" customHeight="1" thickBot="1" x14ac:dyDescent="0.3">
      <c r="B27" s="398"/>
      <c r="C27" s="401"/>
      <c r="D27" s="402"/>
      <c r="E27" s="401"/>
      <c r="F27" s="402"/>
      <c r="G27" s="402"/>
      <c r="H27" s="404"/>
      <c r="I27" s="401"/>
      <c r="J27" s="404"/>
      <c r="K27" s="401"/>
      <c r="L27" s="402"/>
      <c r="M27" s="404"/>
    </row>
    <row r="28" spans="2:15" ht="36" customHeight="1" x14ac:dyDescent="0.25">
      <c r="B28" s="405">
        <v>21</v>
      </c>
      <c r="C28" s="312">
        <v>641903122</v>
      </c>
      <c r="D28" s="313"/>
      <c r="E28" s="322" t="s">
        <v>56</v>
      </c>
      <c r="F28" s="323"/>
      <c r="G28" s="323"/>
      <c r="H28" s="324"/>
      <c r="I28" s="318" t="s">
        <v>311</v>
      </c>
      <c r="J28" s="319"/>
      <c r="K28" s="322" t="s">
        <v>16</v>
      </c>
      <c r="L28" s="323"/>
      <c r="M28" s="324"/>
    </row>
    <row r="29" spans="2:15" ht="57" customHeight="1" thickBot="1" x14ac:dyDescent="0.3">
      <c r="B29" s="406"/>
      <c r="C29" s="314"/>
      <c r="D29" s="315"/>
      <c r="E29" s="328"/>
      <c r="F29" s="329"/>
      <c r="G29" s="329"/>
      <c r="H29" s="330"/>
      <c r="I29" s="320"/>
      <c r="J29" s="321"/>
      <c r="K29" s="328"/>
      <c r="L29" s="329"/>
      <c r="M29" s="330"/>
      <c r="O29">
        <v>286.60000000000002</v>
      </c>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5.5" customHeight="1" thickBot="1" x14ac:dyDescent="0.3">
      <c r="B35" s="370" t="s">
        <v>47</v>
      </c>
      <c r="C35" s="371"/>
      <c r="D35" s="371"/>
      <c r="E35" s="371"/>
      <c r="F35" s="371"/>
      <c r="G35" s="371"/>
      <c r="H35" s="371"/>
      <c r="I35" s="371"/>
      <c r="J35" s="371"/>
      <c r="K35" s="371"/>
      <c r="L35" s="371"/>
      <c r="M35" s="372"/>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160769"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60769" r:id="rId4"/>
      </mc:Fallback>
    </mc:AlternateContent>
  </oleObjects>
  <mc:AlternateContent xmlns:mc="http://schemas.openxmlformats.org/markup-compatibility/2006">
    <mc:Choice Requires="x14">
      <controls>
        <mc:AlternateContent xmlns:mc="http://schemas.openxmlformats.org/markup-compatibility/2006">
          <mc:Choice Requires="x14">
            <control shapeId="160770"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160771"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160772"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160773"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160774"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sheetPr>
    <tabColor theme="9" tint="-0.249977111117893"/>
  </sheetPr>
  <dimension ref="B1:AU71"/>
  <sheetViews>
    <sheetView rightToLeft="1" view="pageBreakPreview" zoomScale="20" zoomScaleNormal="100" zoomScaleSheetLayoutView="20" workbookViewId="0">
      <selection activeCell="B4" sqref="B4:N4"/>
    </sheetView>
  </sheetViews>
  <sheetFormatPr defaultRowHeight="23.25" x14ac:dyDescent="0.35"/>
  <cols>
    <col min="2" max="2" width="25.7109375" customWidth="1"/>
    <col min="3" max="3" width="32" customWidth="1"/>
    <col min="4" max="4" width="20.42578125" customWidth="1"/>
    <col min="5" max="5" width="32" customWidth="1"/>
    <col min="6" max="6" width="46.42578125" style="5" customWidth="1"/>
    <col min="7" max="7" width="138.7109375" bestFit="1" customWidth="1"/>
    <col min="8" max="8" width="71.42578125" bestFit="1" customWidth="1"/>
    <col min="9" max="9" width="44.42578125" bestFit="1" customWidth="1"/>
    <col min="10" max="10" width="80.140625" bestFit="1" customWidth="1"/>
    <col min="11" max="11" width="88.85546875" customWidth="1"/>
    <col min="12" max="12" width="105.85546875" bestFit="1" customWidth="1"/>
    <col min="13" max="13" width="84.42578125" customWidth="1"/>
    <col min="14" max="14" width="57.42578125" customWidth="1"/>
    <col min="15" max="15" width="4.42578125" customWidth="1"/>
    <col min="23" max="23" width="0.85546875" customWidth="1"/>
    <col min="24" max="25" width="9.140625" hidden="1" customWidth="1"/>
    <col min="26" max="26" width="21.42578125" customWidth="1"/>
    <col min="32" max="32" width="157.28515625" bestFit="1" customWidth="1"/>
  </cols>
  <sheetData>
    <row r="1" spans="2:47" ht="24" thickBot="1" x14ac:dyDescent="0.4"/>
    <row r="2" spans="2:47" ht="234" customHeight="1" thickBot="1" x14ac:dyDescent="0.3">
      <c r="B2" s="440"/>
      <c r="C2" s="440"/>
      <c r="D2" s="440"/>
      <c r="E2" s="440"/>
      <c r="F2" s="440"/>
      <c r="G2" s="583" t="s">
        <v>309</v>
      </c>
      <c r="H2" s="583"/>
      <c r="I2" s="583"/>
      <c r="J2" s="583"/>
      <c r="K2" s="583"/>
      <c r="L2" s="440"/>
      <c r="M2" s="440"/>
      <c r="N2" s="440"/>
    </row>
    <row r="3" spans="2:47" ht="409.6" customHeight="1" thickBot="1" x14ac:dyDescent="0.3">
      <c r="B3" s="441"/>
      <c r="C3" s="441"/>
      <c r="D3" s="441"/>
      <c r="E3" s="441"/>
      <c r="F3" s="441"/>
      <c r="G3" s="583"/>
      <c r="H3" s="583"/>
      <c r="I3" s="583"/>
      <c r="J3" s="583"/>
      <c r="K3" s="583"/>
      <c r="L3" s="441"/>
      <c r="M3" s="441"/>
      <c r="N3" s="441"/>
    </row>
    <row r="4" spans="2:47" ht="259.5" customHeight="1" thickBot="1" x14ac:dyDescent="0.3">
      <c r="B4" s="522" t="s">
        <v>33</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1.4">
      <c r="B5" s="451" t="s">
        <v>21</v>
      </c>
      <c r="C5" s="452"/>
      <c r="D5" s="452"/>
      <c r="E5" s="452"/>
      <c r="F5" s="452"/>
      <c r="G5" s="452"/>
      <c r="H5" s="452"/>
      <c r="I5" s="452"/>
      <c r="J5" s="452"/>
      <c r="K5" s="452"/>
      <c r="L5" s="452"/>
      <c r="M5" s="452"/>
      <c r="N5" s="453"/>
      <c r="V5" s="6"/>
      <c r="W5" s="6"/>
      <c r="X5" s="6"/>
      <c r="Y5" s="6"/>
      <c r="Z5" s="6"/>
      <c r="AA5" s="6"/>
      <c r="AB5" s="6"/>
      <c r="AC5" s="6"/>
      <c r="AD5" s="6"/>
      <c r="AE5" s="6"/>
      <c r="AF5" s="86"/>
      <c r="AG5" s="6"/>
      <c r="AH5" s="6"/>
      <c r="AI5" s="6"/>
      <c r="AJ5" s="6"/>
      <c r="AK5" s="6"/>
      <c r="AL5" s="6"/>
      <c r="AM5" s="6"/>
      <c r="AN5" s="6"/>
      <c r="AO5" s="6"/>
      <c r="AP5" s="6"/>
      <c r="AQ5" s="6"/>
      <c r="AR5" s="6"/>
      <c r="AS5" s="6"/>
      <c r="AT5" s="6"/>
      <c r="AU5" s="6"/>
    </row>
    <row r="6" spans="2:47" s="35" customFormat="1" ht="249.95" customHeight="1" thickBot="1" x14ac:dyDescent="1.1499999999999999">
      <c r="B6" s="81" t="s">
        <v>9</v>
      </c>
      <c r="C6" s="434" t="s">
        <v>11</v>
      </c>
      <c r="D6" s="435"/>
      <c r="E6" s="435"/>
      <c r="F6" s="435"/>
      <c r="G6" s="436"/>
      <c r="H6" s="81" t="s">
        <v>122</v>
      </c>
      <c r="I6" s="81" t="s">
        <v>23</v>
      </c>
      <c r="J6" s="81" t="s">
        <v>24</v>
      </c>
      <c r="K6" s="81" t="s">
        <v>121</v>
      </c>
      <c r="L6" s="81" t="s">
        <v>183</v>
      </c>
      <c r="M6" s="81" t="s">
        <v>181</v>
      </c>
      <c r="N6" s="81" t="s">
        <v>124</v>
      </c>
    </row>
    <row r="7" spans="2:47" s="36" customFormat="1" ht="249.95" customHeight="1" thickBot="1" x14ac:dyDescent="1.1000000000000001">
      <c r="B7" s="67">
        <v>1</v>
      </c>
      <c r="C7" s="564" t="s">
        <v>272</v>
      </c>
      <c r="D7" s="561" t="s">
        <v>127</v>
      </c>
      <c r="E7" s="561"/>
      <c r="F7" s="561"/>
      <c r="G7" s="78" t="s">
        <v>27</v>
      </c>
      <c r="H7" s="45">
        <v>1.8280000000000001</v>
      </c>
      <c r="I7" s="69">
        <v>0</v>
      </c>
      <c r="J7" s="70">
        <v>6000</v>
      </c>
      <c r="K7" s="70">
        <v>6000</v>
      </c>
      <c r="L7" s="87">
        <v>0</v>
      </c>
      <c r="M7" s="88">
        <v>0</v>
      </c>
      <c r="N7" s="88">
        <f>ROUNDUP(M7*I7-I7*L7,1)</f>
        <v>0</v>
      </c>
    </row>
    <row r="8" spans="2:47" s="36" customFormat="1" ht="249.95" customHeight="1" thickBot="1" x14ac:dyDescent="1.1000000000000001">
      <c r="B8" s="67">
        <v>2</v>
      </c>
      <c r="C8" s="564"/>
      <c r="D8" s="561" t="s">
        <v>249</v>
      </c>
      <c r="E8" s="561"/>
      <c r="F8" s="561"/>
      <c r="G8" s="78" t="s">
        <v>29</v>
      </c>
      <c r="H8" s="45">
        <v>1.284</v>
      </c>
      <c r="I8" s="72">
        <v>0</v>
      </c>
      <c r="J8" s="70">
        <v>1510</v>
      </c>
      <c r="K8" s="70">
        <v>1510</v>
      </c>
      <c r="L8" s="87">
        <v>0</v>
      </c>
      <c r="M8" s="88">
        <v>0</v>
      </c>
      <c r="N8" s="88">
        <f t="shared" ref="N8:N37" si="0">ROUNDUP(M8*I8-I8*L8,1)</f>
        <v>0</v>
      </c>
    </row>
    <row r="9" spans="2:47" s="36" customFormat="1" ht="249.95" customHeight="1" thickBot="1" x14ac:dyDescent="1.1000000000000001">
      <c r="B9" s="67">
        <v>3</v>
      </c>
      <c r="C9" s="564"/>
      <c r="D9" s="561" t="s">
        <v>250</v>
      </c>
      <c r="E9" s="561"/>
      <c r="F9" s="561"/>
      <c r="G9" s="78" t="s">
        <v>35</v>
      </c>
      <c r="H9" s="45">
        <v>0.94399999999999995</v>
      </c>
      <c r="I9" s="72">
        <v>2</v>
      </c>
      <c r="J9" s="70">
        <v>2402</v>
      </c>
      <c r="K9" s="70">
        <v>2251</v>
      </c>
      <c r="L9" s="87">
        <v>0</v>
      </c>
      <c r="M9" s="88">
        <f t="shared" ref="M9:M37" si="1">ROUNDUP(H9*K9/1000-L9,1)</f>
        <v>2.2000000000000002</v>
      </c>
      <c r="N9" s="88">
        <f t="shared" si="0"/>
        <v>4.4000000000000004</v>
      </c>
    </row>
    <row r="10" spans="2:47" s="36" customFormat="1" ht="249.95" customHeight="1" thickBot="1" x14ac:dyDescent="1.1000000000000001">
      <c r="B10" s="67">
        <v>4</v>
      </c>
      <c r="C10" s="564"/>
      <c r="D10" s="561" t="s">
        <v>251</v>
      </c>
      <c r="E10" s="561"/>
      <c r="F10" s="561"/>
      <c r="G10" s="78" t="s">
        <v>241</v>
      </c>
      <c r="H10" s="45">
        <v>0.6</v>
      </c>
      <c r="I10" s="72">
        <v>2</v>
      </c>
      <c r="J10" s="70">
        <v>1510</v>
      </c>
      <c r="K10" s="70">
        <v>1510</v>
      </c>
      <c r="L10" s="87">
        <v>0</v>
      </c>
      <c r="M10" s="88">
        <f t="shared" si="1"/>
        <v>1</v>
      </c>
      <c r="N10" s="88">
        <f t="shared" si="0"/>
        <v>2</v>
      </c>
    </row>
    <row r="11" spans="2:47" s="36" customFormat="1" ht="249.95" customHeight="1" thickBot="1" x14ac:dyDescent="1.1000000000000001">
      <c r="B11" s="67">
        <v>5</v>
      </c>
      <c r="C11" s="492" t="s">
        <v>273</v>
      </c>
      <c r="D11" s="493"/>
      <c r="E11" s="493"/>
      <c r="F11" s="494"/>
      <c r="G11" s="78" t="s">
        <v>76</v>
      </c>
      <c r="H11" s="45">
        <v>1.22</v>
      </c>
      <c r="I11" s="72">
        <v>1</v>
      </c>
      <c r="J11" s="70">
        <v>5118</v>
      </c>
      <c r="K11" s="70">
        <v>5118</v>
      </c>
      <c r="L11" s="87">
        <v>0</v>
      </c>
      <c r="M11" s="88">
        <f t="shared" si="1"/>
        <v>6.3</v>
      </c>
      <c r="N11" s="88">
        <f t="shared" si="0"/>
        <v>6.3</v>
      </c>
    </row>
    <row r="12" spans="2:47" s="36" customFormat="1" ht="249.95" customHeight="1" thickBot="1" x14ac:dyDescent="1.1000000000000001">
      <c r="B12" s="67">
        <v>6</v>
      </c>
      <c r="C12" s="492" t="s">
        <v>274</v>
      </c>
      <c r="D12" s="493"/>
      <c r="E12" s="493"/>
      <c r="F12" s="494"/>
      <c r="G12" s="78" t="s">
        <v>76</v>
      </c>
      <c r="H12" s="45">
        <v>1.22</v>
      </c>
      <c r="I12" s="72">
        <v>1</v>
      </c>
      <c r="J12" s="70">
        <v>5118</v>
      </c>
      <c r="K12" s="70">
        <v>5118</v>
      </c>
      <c r="L12" s="87">
        <v>0</v>
      </c>
      <c r="M12" s="88">
        <f t="shared" si="1"/>
        <v>6.3</v>
      </c>
      <c r="N12" s="88">
        <f t="shared" si="0"/>
        <v>6.3</v>
      </c>
    </row>
    <row r="13" spans="2:47" s="36" customFormat="1" ht="249.95" customHeight="1" thickBot="1" x14ac:dyDescent="1.1000000000000001">
      <c r="B13" s="67">
        <v>7</v>
      </c>
      <c r="C13" s="564" t="s">
        <v>275</v>
      </c>
      <c r="D13" s="561" t="s">
        <v>127</v>
      </c>
      <c r="E13" s="561"/>
      <c r="F13" s="561"/>
      <c r="G13" s="78" t="s">
        <v>27</v>
      </c>
      <c r="H13" s="45">
        <v>1.8280000000000001</v>
      </c>
      <c r="I13" s="69">
        <v>0</v>
      </c>
      <c r="J13" s="70">
        <v>5715</v>
      </c>
      <c r="K13" s="70">
        <v>5715</v>
      </c>
      <c r="L13" s="87">
        <v>0</v>
      </c>
      <c r="M13" s="88">
        <v>0</v>
      </c>
      <c r="N13" s="88">
        <f t="shared" si="0"/>
        <v>0</v>
      </c>
    </row>
    <row r="14" spans="2:47" s="36" customFormat="1" ht="249.95" customHeight="1" thickBot="1" x14ac:dyDescent="1.1000000000000001">
      <c r="B14" s="67">
        <v>8</v>
      </c>
      <c r="C14" s="564"/>
      <c r="D14" s="561" t="s">
        <v>254</v>
      </c>
      <c r="E14" s="561"/>
      <c r="F14" s="561"/>
      <c r="G14" s="78" t="s">
        <v>35</v>
      </c>
      <c r="H14" s="45">
        <v>0.94399999999999995</v>
      </c>
      <c r="I14" s="72">
        <v>1</v>
      </c>
      <c r="J14" s="70">
        <v>2415</v>
      </c>
      <c r="K14" s="70">
        <v>2253</v>
      </c>
      <c r="L14" s="87">
        <v>0</v>
      </c>
      <c r="M14" s="88">
        <f t="shared" si="1"/>
        <v>2.2000000000000002</v>
      </c>
      <c r="N14" s="88">
        <f t="shared" si="0"/>
        <v>2.2000000000000002</v>
      </c>
    </row>
    <row r="15" spans="2:47" s="36" customFormat="1" ht="249.95" customHeight="1" thickBot="1" x14ac:dyDescent="1.1000000000000001">
      <c r="B15" s="67">
        <v>9</v>
      </c>
      <c r="C15" s="564"/>
      <c r="D15" s="561" t="s">
        <v>255</v>
      </c>
      <c r="E15" s="561"/>
      <c r="F15" s="561"/>
      <c r="G15" s="78" t="s">
        <v>35</v>
      </c>
      <c r="H15" s="45">
        <v>0.94399999999999995</v>
      </c>
      <c r="I15" s="72">
        <v>1</v>
      </c>
      <c r="J15" s="70">
        <v>2383</v>
      </c>
      <c r="K15" s="70">
        <v>2217</v>
      </c>
      <c r="L15" s="87">
        <v>0</v>
      </c>
      <c r="M15" s="88">
        <f t="shared" si="1"/>
        <v>2.1</v>
      </c>
      <c r="N15" s="88">
        <f t="shared" si="0"/>
        <v>2.1</v>
      </c>
    </row>
    <row r="16" spans="2:47" s="36" customFormat="1" ht="249.95" customHeight="1" thickBot="1" x14ac:dyDescent="1.1000000000000001">
      <c r="B16" s="67">
        <v>10</v>
      </c>
      <c r="C16" s="564"/>
      <c r="D16" s="561" t="s">
        <v>249</v>
      </c>
      <c r="E16" s="561"/>
      <c r="F16" s="561"/>
      <c r="G16" s="78" t="s">
        <v>29</v>
      </c>
      <c r="H16" s="45">
        <v>1.284</v>
      </c>
      <c r="I16" s="72">
        <v>0</v>
      </c>
      <c r="J16" s="70">
        <v>1510</v>
      </c>
      <c r="K16" s="70">
        <v>1510</v>
      </c>
      <c r="L16" s="87">
        <v>0</v>
      </c>
      <c r="M16" s="88">
        <v>0</v>
      </c>
      <c r="N16" s="88">
        <f t="shared" si="0"/>
        <v>0</v>
      </c>
    </row>
    <row r="17" spans="2:14" s="36" customFormat="1" ht="249.95" customHeight="1" thickBot="1" x14ac:dyDescent="1.1000000000000001">
      <c r="B17" s="67">
        <v>11</v>
      </c>
      <c r="C17" s="564"/>
      <c r="D17" s="561" t="s">
        <v>251</v>
      </c>
      <c r="E17" s="561"/>
      <c r="F17" s="561"/>
      <c r="G17" s="78" t="s">
        <v>241</v>
      </c>
      <c r="H17" s="45">
        <v>0.6</v>
      </c>
      <c r="I17" s="72">
        <v>1</v>
      </c>
      <c r="J17" s="70">
        <v>1510</v>
      </c>
      <c r="K17" s="70">
        <v>1510</v>
      </c>
      <c r="L17" s="87">
        <v>0</v>
      </c>
      <c r="M17" s="88">
        <f t="shared" si="1"/>
        <v>1</v>
      </c>
      <c r="N17" s="88">
        <f t="shared" si="0"/>
        <v>1</v>
      </c>
    </row>
    <row r="18" spans="2:14" s="36" customFormat="1" ht="249.95" customHeight="1" thickBot="1" x14ac:dyDescent="1.1000000000000001">
      <c r="B18" s="67">
        <v>12</v>
      </c>
      <c r="C18" s="492" t="s">
        <v>276</v>
      </c>
      <c r="D18" s="493"/>
      <c r="E18" s="493"/>
      <c r="F18" s="494"/>
      <c r="G18" s="78" t="s">
        <v>76</v>
      </c>
      <c r="H18" s="45">
        <v>1.22</v>
      </c>
      <c r="I18" s="72">
        <v>1</v>
      </c>
      <c r="J18" s="70">
        <v>3365</v>
      </c>
      <c r="K18" s="70">
        <v>3269</v>
      </c>
      <c r="L18" s="87">
        <v>0</v>
      </c>
      <c r="M18" s="88">
        <f t="shared" si="1"/>
        <v>4</v>
      </c>
      <c r="N18" s="88">
        <f t="shared" si="0"/>
        <v>4</v>
      </c>
    </row>
    <row r="19" spans="2:14" s="36" customFormat="1" ht="249.95" customHeight="1" thickBot="1" x14ac:dyDescent="1.1000000000000001">
      <c r="B19" s="67">
        <v>13</v>
      </c>
      <c r="C19" s="555" t="s">
        <v>277</v>
      </c>
      <c r="D19" s="492" t="s">
        <v>127</v>
      </c>
      <c r="E19" s="493"/>
      <c r="F19" s="494"/>
      <c r="G19" s="78" t="s">
        <v>27</v>
      </c>
      <c r="H19" s="78">
        <v>1.8280000000000001</v>
      </c>
      <c r="I19" s="38">
        <v>0</v>
      </c>
      <c r="J19" s="79">
        <v>6000</v>
      </c>
      <c r="K19" s="79">
        <v>6000</v>
      </c>
      <c r="L19" s="87">
        <v>0</v>
      </c>
      <c r="M19" s="88">
        <v>0</v>
      </c>
      <c r="N19" s="88">
        <f t="shared" si="0"/>
        <v>0</v>
      </c>
    </row>
    <row r="20" spans="2:14" s="36" customFormat="1" ht="249.95" customHeight="1" thickBot="1" x14ac:dyDescent="1.1000000000000001">
      <c r="B20" s="67">
        <v>14</v>
      </c>
      <c r="C20" s="556"/>
      <c r="D20" s="561" t="s">
        <v>278</v>
      </c>
      <c r="E20" s="561"/>
      <c r="F20" s="561"/>
      <c r="G20" s="78" t="s">
        <v>29</v>
      </c>
      <c r="H20" s="78">
        <v>1.284</v>
      </c>
      <c r="I20" s="78">
        <v>0</v>
      </c>
      <c r="J20" s="79">
        <v>1510</v>
      </c>
      <c r="K20" s="79">
        <v>1510</v>
      </c>
      <c r="L20" s="87">
        <v>0</v>
      </c>
      <c r="M20" s="88">
        <v>0</v>
      </c>
      <c r="N20" s="88">
        <f t="shared" si="0"/>
        <v>0</v>
      </c>
    </row>
    <row r="21" spans="2:14" s="36" customFormat="1" ht="249.95" customHeight="1" thickBot="1" x14ac:dyDescent="1.1000000000000001">
      <c r="B21" s="67">
        <v>15</v>
      </c>
      <c r="C21" s="556"/>
      <c r="D21" s="561" t="s">
        <v>279</v>
      </c>
      <c r="E21" s="561"/>
      <c r="F21" s="561"/>
      <c r="G21" s="78" t="s">
        <v>35</v>
      </c>
      <c r="H21" s="78">
        <v>0.94399999999999995</v>
      </c>
      <c r="I21" s="78">
        <v>2</v>
      </c>
      <c r="J21" s="79">
        <v>2402</v>
      </c>
      <c r="K21" s="79">
        <v>2251</v>
      </c>
      <c r="L21" s="87">
        <v>0</v>
      </c>
      <c r="M21" s="88">
        <f t="shared" si="1"/>
        <v>2.2000000000000002</v>
      </c>
      <c r="N21" s="88">
        <f t="shared" si="0"/>
        <v>4.4000000000000004</v>
      </c>
    </row>
    <row r="22" spans="2:14" s="36" customFormat="1" ht="249.95" customHeight="1" thickBot="1" x14ac:dyDescent="1.1000000000000001">
      <c r="B22" s="67">
        <v>16</v>
      </c>
      <c r="C22" s="559"/>
      <c r="D22" s="561" t="s">
        <v>280</v>
      </c>
      <c r="E22" s="561"/>
      <c r="F22" s="561"/>
      <c r="G22" s="78" t="s">
        <v>241</v>
      </c>
      <c r="H22" s="78">
        <v>0.6</v>
      </c>
      <c r="I22" s="78">
        <v>2</v>
      </c>
      <c r="J22" s="79">
        <v>1510</v>
      </c>
      <c r="K22" s="79">
        <v>1510</v>
      </c>
      <c r="L22" s="87">
        <v>0</v>
      </c>
      <c r="M22" s="88">
        <f t="shared" si="1"/>
        <v>1</v>
      </c>
      <c r="N22" s="88">
        <f t="shared" si="0"/>
        <v>2</v>
      </c>
    </row>
    <row r="23" spans="2:14" s="36" customFormat="1" ht="249.95" customHeight="1" thickBot="1" x14ac:dyDescent="1.1000000000000001">
      <c r="B23" s="67">
        <v>17</v>
      </c>
      <c r="C23" s="564" t="s">
        <v>281</v>
      </c>
      <c r="D23" s="561" t="s">
        <v>127</v>
      </c>
      <c r="E23" s="561"/>
      <c r="F23" s="561"/>
      <c r="G23" s="78" t="s">
        <v>27</v>
      </c>
      <c r="H23" s="45">
        <v>1.8280000000000001</v>
      </c>
      <c r="I23" s="69">
        <v>0</v>
      </c>
      <c r="J23" s="70">
        <v>5715</v>
      </c>
      <c r="K23" s="70">
        <v>5715</v>
      </c>
      <c r="L23" s="87">
        <v>0</v>
      </c>
      <c r="M23" s="88">
        <v>0</v>
      </c>
      <c r="N23" s="88">
        <f t="shared" si="0"/>
        <v>0</v>
      </c>
    </row>
    <row r="24" spans="2:14" s="36" customFormat="1" ht="249.95" customHeight="1" thickBot="1" x14ac:dyDescent="1.1000000000000001">
      <c r="B24" s="67">
        <v>18</v>
      </c>
      <c r="C24" s="564"/>
      <c r="D24" s="561" t="s">
        <v>282</v>
      </c>
      <c r="E24" s="561"/>
      <c r="F24" s="561"/>
      <c r="G24" s="78" t="s">
        <v>35</v>
      </c>
      <c r="H24" s="45">
        <v>0.94399999999999995</v>
      </c>
      <c r="I24" s="72">
        <v>1</v>
      </c>
      <c r="J24" s="70">
        <v>2415</v>
      </c>
      <c r="K24" s="70">
        <v>2253</v>
      </c>
      <c r="L24" s="87">
        <v>0</v>
      </c>
      <c r="M24" s="88">
        <f t="shared" si="1"/>
        <v>2.2000000000000002</v>
      </c>
      <c r="N24" s="88">
        <f t="shared" si="0"/>
        <v>2.2000000000000002</v>
      </c>
    </row>
    <row r="25" spans="2:14" s="36" customFormat="1" ht="249.95" customHeight="1" thickBot="1" x14ac:dyDescent="1.1000000000000001">
      <c r="B25" s="67">
        <v>19</v>
      </c>
      <c r="C25" s="564"/>
      <c r="D25" s="561" t="s">
        <v>283</v>
      </c>
      <c r="E25" s="561"/>
      <c r="F25" s="561"/>
      <c r="G25" s="78" t="s">
        <v>35</v>
      </c>
      <c r="H25" s="45">
        <v>0.94399999999999995</v>
      </c>
      <c r="I25" s="72">
        <v>1</v>
      </c>
      <c r="J25" s="70">
        <v>2383</v>
      </c>
      <c r="K25" s="70">
        <v>2217</v>
      </c>
      <c r="L25" s="87">
        <v>0</v>
      </c>
      <c r="M25" s="88">
        <f t="shared" si="1"/>
        <v>2.1</v>
      </c>
      <c r="N25" s="88">
        <f t="shared" si="0"/>
        <v>2.1</v>
      </c>
    </row>
    <row r="26" spans="2:14" s="36" customFormat="1" ht="249.95" customHeight="1" thickBot="1" x14ac:dyDescent="1.1000000000000001">
      <c r="B26" s="67">
        <v>20</v>
      </c>
      <c r="C26" s="564"/>
      <c r="D26" s="561" t="s">
        <v>278</v>
      </c>
      <c r="E26" s="561"/>
      <c r="F26" s="561"/>
      <c r="G26" s="78" t="s">
        <v>29</v>
      </c>
      <c r="H26" s="45">
        <v>1.284</v>
      </c>
      <c r="I26" s="72">
        <v>0</v>
      </c>
      <c r="J26" s="70">
        <v>1510</v>
      </c>
      <c r="K26" s="70">
        <v>1510</v>
      </c>
      <c r="L26" s="87">
        <v>0</v>
      </c>
      <c r="M26" s="88">
        <v>0</v>
      </c>
      <c r="N26" s="88">
        <f t="shared" si="0"/>
        <v>0</v>
      </c>
    </row>
    <row r="27" spans="2:14" s="36" customFormat="1" ht="249.95" customHeight="1" thickBot="1" x14ac:dyDescent="1.1000000000000001">
      <c r="B27" s="42">
        <v>21</v>
      </c>
      <c r="C27" s="564"/>
      <c r="D27" s="561" t="s">
        <v>280</v>
      </c>
      <c r="E27" s="561"/>
      <c r="F27" s="561"/>
      <c r="G27" s="78" t="s">
        <v>241</v>
      </c>
      <c r="H27" s="45">
        <v>0.6</v>
      </c>
      <c r="I27" s="72">
        <v>1</v>
      </c>
      <c r="J27" s="70">
        <v>1510</v>
      </c>
      <c r="K27" s="70">
        <v>1510</v>
      </c>
      <c r="L27" s="87">
        <v>0</v>
      </c>
      <c r="M27" s="88">
        <f t="shared" si="1"/>
        <v>1</v>
      </c>
      <c r="N27" s="88">
        <f t="shared" si="0"/>
        <v>1</v>
      </c>
    </row>
    <row r="28" spans="2:14" s="36" customFormat="1" ht="249.95" customHeight="1" thickBot="1" x14ac:dyDescent="1.1000000000000001">
      <c r="B28" s="42">
        <v>22</v>
      </c>
      <c r="C28" s="492" t="s">
        <v>284</v>
      </c>
      <c r="D28" s="493"/>
      <c r="E28" s="493"/>
      <c r="F28" s="494"/>
      <c r="G28" s="78" t="s">
        <v>76</v>
      </c>
      <c r="H28" s="45">
        <v>1.22</v>
      </c>
      <c r="I28" s="72">
        <v>2</v>
      </c>
      <c r="J28" s="70">
        <v>3614</v>
      </c>
      <c r="K28" s="70">
        <v>3614</v>
      </c>
      <c r="L28" s="87">
        <v>0</v>
      </c>
      <c r="M28" s="88">
        <f t="shared" si="1"/>
        <v>4.5</v>
      </c>
      <c r="N28" s="88">
        <f t="shared" si="0"/>
        <v>9</v>
      </c>
    </row>
    <row r="29" spans="2:14" s="36" customFormat="1" ht="249.95" customHeight="1" thickBot="1" x14ac:dyDescent="1.1000000000000001">
      <c r="B29" s="67">
        <v>23</v>
      </c>
      <c r="C29" s="492" t="s">
        <v>285</v>
      </c>
      <c r="D29" s="493"/>
      <c r="E29" s="493"/>
      <c r="F29" s="494"/>
      <c r="G29" s="78" t="s">
        <v>76</v>
      </c>
      <c r="H29" s="45">
        <v>1.22</v>
      </c>
      <c r="I29" s="72">
        <v>2</v>
      </c>
      <c r="J29" s="70">
        <v>3541</v>
      </c>
      <c r="K29" s="70">
        <v>3541</v>
      </c>
      <c r="L29" s="87">
        <v>0</v>
      </c>
      <c r="M29" s="88">
        <f t="shared" si="1"/>
        <v>4.3999999999999995</v>
      </c>
      <c r="N29" s="88">
        <f t="shared" si="0"/>
        <v>8.8000000000000007</v>
      </c>
    </row>
    <row r="30" spans="2:14" s="36" customFormat="1" ht="249.95" customHeight="1" thickBot="1" x14ac:dyDescent="1.1000000000000001">
      <c r="B30" s="67">
        <v>24</v>
      </c>
      <c r="C30" s="492" t="s">
        <v>286</v>
      </c>
      <c r="D30" s="493"/>
      <c r="E30" s="493"/>
      <c r="F30" s="494"/>
      <c r="G30" s="78" t="s">
        <v>76</v>
      </c>
      <c r="H30" s="45">
        <v>1.22</v>
      </c>
      <c r="I30" s="72">
        <v>1</v>
      </c>
      <c r="J30" s="70">
        <v>3791</v>
      </c>
      <c r="K30" s="70">
        <v>3791</v>
      </c>
      <c r="L30" s="87">
        <v>0</v>
      </c>
      <c r="M30" s="88">
        <f t="shared" si="1"/>
        <v>4.6999999999999993</v>
      </c>
      <c r="N30" s="88">
        <f t="shared" si="0"/>
        <v>4.7</v>
      </c>
    </row>
    <row r="31" spans="2:14" s="36" customFormat="1" ht="249.95" customHeight="1" thickBot="1" x14ac:dyDescent="1.1000000000000001">
      <c r="B31" s="67">
        <v>25</v>
      </c>
      <c r="C31" s="492" t="s">
        <v>287</v>
      </c>
      <c r="D31" s="493"/>
      <c r="E31" s="493"/>
      <c r="F31" s="494"/>
      <c r="G31" s="78" t="s">
        <v>76</v>
      </c>
      <c r="H31" s="45">
        <v>1.22</v>
      </c>
      <c r="I31" s="72">
        <v>1</v>
      </c>
      <c r="J31" s="70">
        <v>3758</v>
      </c>
      <c r="K31" s="70">
        <v>3758</v>
      </c>
      <c r="L31" s="87">
        <v>0</v>
      </c>
      <c r="M31" s="88">
        <f t="shared" si="1"/>
        <v>4.5999999999999996</v>
      </c>
      <c r="N31" s="88">
        <f t="shared" si="0"/>
        <v>4.5999999999999996</v>
      </c>
    </row>
    <row r="32" spans="2:14" s="36" customFormat="1" ht="249.95" customHeight="1" thickBot="1" x14ac:dyDescent="1.1000000000000001">
      <c r="B32" s="67">
        <v>26</v>
      </c>
      <c r="C32" s="492" t="s">
        <v>288</v>
      </c>
      <c r="D32" s="493"/>
      <c r="E32" s="493"/>
      <c r="F32" s="494"/>
      <c r="G32" s="78" t="s">
        <v>76</v>
      </c>
      <c r="H32" s="45">
        <v>1.22</v>
      </c>
      <c r="I32" s="72">
        <v>2</v>
      </c>
      <c r="J32" s="70">
        <v>5471</v>
      </c>
      <c r="K32" s="70">
        <v>5471</v>
      </c>
      <c r="L32" s="87">
        <v>0</v>
      </c>
      <c r="M32" s="88">
        <f t="shared" si="1"/>
        <v>6.6999999999999993</v>
      </c>
      <c r="N32" s="88">
        <f t="shared" si="0"/>
        <v>13.4</v>
      </c>
    </row>
    <row r="33" spans="2:15" s="36" customFormat="1" ht="249.95" customHeight="1" thickBot="1" x14ac:dyDescent="1.1000000000000001">
      <c r="B33" s="67">
        <v>27</v>
      </c>
      <c r="C33" s="492" t="s">
        <v>289</v>
      </c>
      <c r="D33" s="493"/>
      <c r="E33" s="493"/>
      <c r="F33" s="494"/>
      <c r="G33" s="78" t="s">
        <v>76</v>
      </c>
      <c r="H33" s="45">
        <v>1.22</v>
      </c>
      <c r="I33" s="72">
        <v>1</v>
      </c>
      <c r="J33" s="70">
        <v>5111</v>
      </c>
      <c r="K33" s="70">
        <v>5111</v>
      </c>
      <c r="L33" s="87">
        <v>0</v>
      </c>
      <c r="M33" s="88">
        <f t="shared" si="1"/>
        <v>6.3</v>
      </c>
      <c r="N33" s="88">
        <f t="shared" si="0"/>
        <v>6.3</v>
      </c>
    </row>
    <row r="34" spans="2:15" s="36" customFormat="1" ht="249.95" customHeight="1" thickBot="1" x14ac:dyDescent="1.1000000000000001">
      <c r="B34" s="67">
        <v>28</v>
      </c>
      <c r="C34" s="555" t="s">
        <v>290</v>
      </c>
      <c r="D34" s="561" t="s">
        <v>127</v>
      </c>
      <c r="E34" s="561"/>
      <c r="F34" s="561"/>
      <c r="G34" s="78" t="str">
        <f>VLOOKUP(D34,'[1]FINAL (2)'!$D$5:$U$8101,18,FALSE)</f>
        <v>UC313*308*20*15</v>
      </c>
      <c r="H34" s="78">
        <f>VLOOKUP(D34,'[1]FINAL (2)'!$D$5:$U$8101,7,FALSE)</f>
        <v>1.8280000000000001</v>
      </c>
      <c r="I34" s="38">
        <v>0</v>
      </c>
      <c r="J34" s="79">
        <f>VLOOKUP(D34,'[1]FINAL (2)'!$D$5:$U$8101,5,FALSE)</f>
        <v>6000</v>
      </c>
      <c r="K34" s="79">
        <f>VLOOKUP(D34,'[1]FINAL (2)'!$D$5:$U$8101,6,FALSE)</f>
        <v>6000</v>
      </c>
      <c r="L34" s="87">
        <v>0</v>
      </c>
      <c r="M34" s="88">
        <v>0</v>
      </c>
      <c r="N34" s="88">
        <f t="shared" si="0"/>
        <v>0</v>
      </c>
      <c r="O34" s="43"/>
    </row>
    <row r="35" spans="2:15" s="36" customFormat="1" ht="249.95" customHeight="1" thickBot="1" x14ac:dyDescent="1.1000000000000001">
      <c r="B35" s="67">
        <v>29</v>
      </c>
      <c r="C35" s="556"/>
      <c r="D35" s="586" t="s">
        <v>278</v>
      </c>
      <c r="E35" s="586"/>
      <c r="F35" s="586"/>
      <c r="G35" s="89" t="str">
        <f>VLOOKUP(D35,'[1]FINAL (2)'!$D$5:$U$8101,18,FALSE)</f>
        <v>UC220*210*12*8</v>
      </c>
      <c r="H35" s="89">
        <f>VLOOKUP(D35,'[1]FINAL (2)'!$D$5:$U$8101,7,FALSE)</f>
        <v>1.284</v>
      </c>
      <c r="I35" s="89">
        <v>0</v>
      </c>
      <c r="J35" s="90">
        <f>VLOOKUP(D35,'[1]FINAL (2)'!$D$5:$U$8101,5,FALSE)</f>
        <v>1510</v>
      </c>
      <c r="K35" s="90">
        <f>VLOOKUP(D35,'[1]FINAL (2)'!$D$5:$U$8101,6,FALSE)</f>
        <v>1510</v>
      </c>
      <c r="L35" s="91">
        <v>0</v>
      </c>
      <c r="M35" s="88">
        <v>0</v>
      </c>
      <c r="N35" s="88">
        <f t="shared" si="0"/>
        <v>0</v>
      </c>
    </row>
    <row r="36" spans="2:15" s="36" customFormat="1" ht="249.95" customHeight="1" thickBot="1" x14ac:dyDescent="1.1000000000000001">
      <c r="B36" s="67">
        <v>30</v>
      </c>
      <c r="C36" s="556"/>
      <c r="D36" s="492" t="s">
        <v>279</v>
      </c>
      <c r="E36" s="493"/>
      <c r="F36" s="494"/>
      <c r="G36" s="78" t="str">
        <f>VLOOKUP(D36,'[1]FINAL (2)'!$D$5:$U$8101,18,FALSE)</f>
        <v>UC160*160*12*8</v>
      </c>
      <c r="H36" s="78">
        <f>VLOOKUP(D36,'[1]FINAL (2)'!$D$5:$U$8101,7,FALSE)</f>
        <v>0.94399999999999995</v>
      </c>
      <c r="I36" s="78">
        <v>2</v>
      </c>
      <c r="J36" s="79">
        <f>VLOOKUP(D36,'[1]FINAL (2)'!$D$5:$U$8101,5,FALSE)</f>
        <v>2402</v>
      </c>
      <c r="K36" s="79">
        <f>VLOOKUP(D36,'[1]FINAL (2)'!$D$5:$U$8101,6,FALSE)</f>
        <v>2251</v>
      </c>
      <c r="L36" s="87">
        <v>0</v>
      </c>
      <c r="M36" s="88">
        <f t="shared" si="1"/>
        <v>2.2000000000000002</v>
      </c>
      <c r="N36" s="88">
        <f t="shared" si="0"/>
        <v>4.4000000000000004</v>
      </c>
    </row>
    <row r="37" spans="2:15" s="36" customFormat="1" ht="249.95" customHeight="1" thickBot="1" x14ac:dyDescent="1.1000000000000001">
      <c r="B37" s="67">
        <v>31</v>
      </c>
      <c r="C37" s="556"/>
      <c r="D37" s="561" t="s">
        <v>280</v>
      </c>
      <c r="E37" s="493"/>
      <c r="F37" s="494"/>
      <c r="G37" s="78" t="str">
        <f>VLOOKUP(D37,'[1]FINAL (2)'!$D$5:$U$8101,18,FALSE)</f>
        <v>UC120*130*10*8</v>
      </c>
      <c r="H37" s="78">
        <v>0.72399999999999998</v>
      </c>
      <c r="I37" s="78">
        <v>2</v>
      </c>
      <c r="J37" s="79">
        <f>VLOOKUP(D37,'[1]FINAL (2)'!$D$5:$U$8101,5,FALSE)</f>
        <v>1510</v>
      </c>
      <c r="K37" s="79">
        <f>VLOOKUP(D37,'[1]FINAL (2)'!$D$5:$U$8101,6,FALSE)</f>
        <v>1510</v>
      </c>
      <c r="L37" s="87">
        <v>0</v>
      </c>
      <c r="M37" s="88">
        <f t="shared" si="1"/>
        <v>1.1000000000000001</v>
      </c>
      <c r="N37" s="88">
        <f t="shared" si="0"/>
        <v>2.2000000000000002</v>
      </c>
    </row>
    <row r="38" spans="2:15" s="36" customFormat="1" ht="249.95" customHeight="1" thickBot="1" x14ac:dyDescent="1.1000000000000001">
      <c r="B38" s="67">
        <v>32</v>
      </c>
      <c r="C38" s="564" t="s">
        <v>291</v>
      </c>
      <c r="D38" s="561" t="s">
        <v>127</v>
      </c>
      <c r="E38" s="561"/>
      <c r="F38" s="561"/>
      <c r="G38" s="78" t="s">
        <v>27</v>
      </c>
      <c r="H38" s="45">
        <v>1.8280000000000001</v>
      </c>
      <c r="I38" s="69">
        <v>0</v>
      </c>
      <c r="J38" s="70">
        <v>6000</v>
      </c>
      <c r="K38" s="70">
        <v>6000</v>
      </c>
      <c r="L38" s="87">
        <v>0</v>
      </c>
      <c r="M38" s="88">
        <v>0</v>
      </c>
      <c r="N38" s="88">
        <f>ROUNDUP(M38*I38-I38*L38,1)</f>
        <v>0</v>
      </c>
    </row>
    <row r="39" spans="2:15" s="36" customFormat="1" ht="249.95" customHeight="1" thickBot="1" x14ac:dyDescent="1.1000000000000001">
      <c r="B39" s="67">
        <v>33</v>
      </c>
      <c r="C39" s="564"/>
      <c r="D39" s="561" t="s">
        <v>278</v>
      </c>
      <c r="E39" s="561"/>
      <c r="F39" s="561"/>
      <c r="G39" s="78" t="s">
        <v>29</v>
      </c>
      <c r="H39" s="45">
        <v>1.284</v>
      </c>
      <c r="I39" s="72">
        <v>0</v>
      </c>
      <c r="J39" s="70">
        <v>1510</v>
      </c>
      <c r="K39" s="70">
        <v>1510</v>
      </c>
      <c r="L39" s="87">
        <v>0</v>
      </c>
      <c r="M39" s="88">
        <v>0</v>
      </c>
      <c r="N39" s="88">
        <f t="shared" ref="N39:N63" si="2">ROUNDUP(M39*I39-I39*L39,1)</f>
        <v>0</v>
      </c>
    </row>
    <row r="40" spans="2:15" s="36" customFormat="1" ht="249.95" customHeight="1" thickBot="1" x14ac:dyDescent="1.1000000000000001">
      <c r="B40" s="67">
        <v>34</v>
      </c>
      <c r="C40" s="564"/>
      <c r="D40" s="561" t="s">
        <v>279</v>
      </c>
      <c r="E40" s="561"/>
      <c r="F40" s="561"/>
      <c r="G40" s="78" t="s">
        <v>35</v>
      </c>
      <c r="H40" s="45">
        <v>0.94399999999999995</v>
      </c>
      <c r="I40" s="72">
        <v>2</v>
      </c>
      <c r="J40" s="70">
        <v>2402</v>
      </c>
      <c r="K40" s="70">
        <v>2251</v>
      </c>
      <c r="L40" s="87">
        <v>0</v>
      </c>
      <c r="M40" s="88">
        <f t="shared" ref="M40:M63" si="3">ROUNDUP(H40*K40/1000-L40,1)</f>
        <v>2.2000000000000002</v>
      </c>
      <c r="N40" s="88">
        <f t="shared" si="2"/>
        <v>4.4000000000000004</v>
      </c>
    </row>
    <row r="41" spans="2:15" s="36" customFormat="1" ht="249.95" customHeight="1" thickBot="1" x14ac:dyDescent="1.1000000000000001">
      <c r="B41" s="67">
        <v>35</v>
      </c>
      <c r="C41" s="564"/>
      <c r="D41" s="561" t="s">
        <v>280</v>
      </c>
      <c r="E41" s="561"/>
      <c r="F41" s="561"/>
      <c r="G41" s="78" t="s">
        <v>241</v>
      </c>
      <c r="H41" s="45">
        <v>0.6</v>
      </c>
      <c r="I41" s="72">
        <v>2</v>
      </c>
      <c r="J41" s="70">
        <v>1510</v>
      </c>
      <c r="K41" s="70">
        <v>1510</v>
      </c>
      <c r="L41" s="87">
        <v>0</v>
      </c>
      <c r="M41" s="88">
        <f t="shared" si="3"/>
        <v>1</v>
      </c>
      <c r="N41" s="88">
        <f t="shared" si="2"/>
        <v>2</v>
      </c>
    </row>
    <row r="42" spans="2:15" s="36" customFormat="1" ht="249.95" customHeight="1" thickBot="1" x14ac:dyDescent="1.1000000000000001">
      <c r="B42" s="67">
        <v>36</v>
      </c>
      <c r="C42" s="564" t="s">
        <v>292</v>
      </c>
      <c r="D42" s="561" t="s">
        <v>127</v>
      </c>
      <c r="E42" s="561"/>
      <c r="F42" s="561"/>
      <c r="G42" s="78" t="s">
        <v>27</v>
      </c>
      <c r="H42" s="78">
        <v>1.8280000000000001</v>
      </c>
      <c r="I42" s="38">
        <v>0</v>
      </c>
      <c r="J42" s="79">
        <v>6280</v>
      </c>
      <c r="K42" s="79">
        <v>6280</v>
      </c>
      <c r="L42" s="87">
        <v>0</v>
      </c>
      <c r="M42" s="88">
        <v>0</v>
      </c>
      <c r="N42" s="88">
        <f t="shared" si="2"/>
        <v>0</v>
      </c>
    </row>
    <row r="43" spans="2:15" s="36" customFormat="1" ht="249.95" customHeight="1" thickBot="1" x14ac:dyDescent="1.1000000000000001">
      <c r="B43" s="67">
        <v>37</v>
      </c>
      <c r="C43" s="564"/>
      <c r="D43" s="561" t="s">
        <v>282</v>
      </c>
      <c r="E43" s="561"/>
      <c r="F43" s="561"/>
      <c r="G43" s="78" t="s">
        <v>35</v>
      </c>
      <c r="H43" s="78">
        <v>0.94399999999999995</v>
      </c>
      <c r="I43" s="78">
        <v>1</v>
      </c>
      <c r="J43" s="79">
        <v>2415</v>
      </c>
      <c r="K43" s="79">
        <v>2253</v>
      </c>
      <c r="L43" s="87">
        <v>0</v>
      </c>
      <c r="M43" s="88">
        <f t="shared" si="3"/>
        <v>2.2000000000000002</v>
      </c>
      <c r="N43" s="88">
        <f t="shared" si="2"/>
        <v>2.2000000000000002</v>
      </c>
    </row>
    <row r="44" spans="2:15" s="36" customFormat="1" ht="249.95" customHeight="1" thickBot="1" x14ac:dyDescent="1.1000000000000001">
      <c r="B44" s="67">
        <v>38</v>
      </c>
      <c r="C44" s="564"/>
      <c r="D44" s="561" t="s">
        <v>283</v>
      </c>
      <c r="E44" s="561"/>
      <c r="F44" s="561"/>
      <c r="G44" s="78" t="s">
        <v>35</v>
      </c>
      <c r="H44" s="78">
        <v>0.94399999999999995</v>
      </c>
      <c r="I44" s="78">
        <v>1</v>
      </c>
      <c r="J44" s="79">
        <v>2383</v>
      </c>
      <c r="K44" s="79">
        <v>2238</v>
      </c>
      <c r="L44" s="87">
        <v>0</v>
      </c>
      <c r="M44" s="88">
        <f t="shared" si="3"/>
        <v>2.2000000000000002</v>
      </c>
      <c r="N44" s="88">
        <f t="shared" si="2"/>
        <v>2.2000000000000002</v>
      </c>
    </row>
    <row r="45" spans="2:15" s="36" customFormat="1" ht="249.95" customHeight="1" thickBot="1" x14ac:dyDescent="1.1000000000000001">
      <c r="B45" s="67">
        <v>39</v>
      </c>
      <c r="C45" s="564"/>
      <c r="D45" s="561" t="s">
        <v>278</v>
      </c>
      <c r="E45" s="561"/>
      <c r="F45" s="561"/>
      <c r="G45" s="78" t="s">
        <v>29</v>
      </c>
      <c r="H45" s="78">
        <v>1.284</v>
      </c>
      <c r="I45" s="78">
        <v>0</v>
      </c>
      <c r="J45" s="79">
        <v>1510</v>
      </c>
      <c r="K45" s="79">
        <v>1510</v>
      </c>
      <c r="L45" s="87">
        <v>0</v>
      </c>
      <c r="M45" s="88">
        <v>0</v>
      </c>
      <c r="N45" s="88">
        <f t="shared" si="2"/>
        <v>0</v>
      </c>
    </row>
    <row r="46" spans="2:15" s="36" customFormat="1" ht="249.95" customHeight="1" thickBot="1" x14ac:dyDescent="1.1000000000000001">
      <c r="B46" s="67">
        <v>40</v>
      </c>
      <c r="C46" s="564"/>
      <c r="D46" s="561" t="s">
        <v>279</v>
      </c>
      <c r="E46" s="561"/>
      <c r="F46" s="561"/>
      <c r="G46" s="78" t="s">
        <v>35</v>
      </c>
      <c r="H46" s="78">
        <v>0.94399999999999995</v>
      </c>
      <c r="I46" s="78">
        <v>0</v>
      </c>
      <c r="J46" s="79">
        <v>2402</v>
      </c>
      <c r="K46" s="79">
        <v>2251</v>
      </c>
      <c r="L46" s="87">
        <v>0</v>
      </c>
      <c r="M46" s="88">
        <v>0</v>
      </c>
      <c r="N46" s="88">
        <f t="shared" si="2"/>
        <v>0</v>
      </c>
    </row>
    <row r="47" spans="2:15" s="36" customFormat="1" ht="249.95" customHeight="1" thickBot="1" x14ac:dyDescent="1.1000000000000001">
      <c r="B47" s="67">
        <v>41</v>
      </c>
      <c r="C47" s="564"/>
      <c r="D47" s="561" t="s">
        <v>280</v>
      </c>
      <c r="E47" s="561"/>
      <c r="F47" s="561"/>
      <c r="G47" s="78" t="s">
        <v>241</v>
      </c>
      <c r="H47" s="78">
        <v>0.6</v>
      </c>
      <c r="I47" s="78">
        <v>1</v>
      </c>
      <c r="J47" s="79">
        <v>1510</v>
      </c>
      <c r="K47" s="79">
        <v>1510</v>
      </c>
      <c r="L47" s="87">
        <v>0</v>
      </c>
      <c r="M47" s="88">
        <f t="shared" si="3"/>
        <v>1</v>
      </c>
      <c r="N47" s="88">
        <f t="shared" si="2"/>
        <v>1</v>
      </c>
    </row>
    <row r="48" spans="2:15" s="36" customFormat="1" ht="249.95" customHeight="1" thickBot="1" x14ac:dyDescent="1.1000000000000001">
      <c r="B48" s="67">
        <v>42</v>
      </c>
      <c r="C48" s="564" t="s">
        <v>293</v>
      </c>
      <c r="D48" s="561" t="s">
        <v>127</v>
      </c>
      <c r="E48" s="561"/>
      <c r="F48" s="561"/>
      <c r="G48" s="78" t="s">
        <v>27</v>
      </c>
      <c r="H48" s="78">
        <v>1.8280000000000001</v>
      </c>
      <c r="I48" s="38">
        <v>0</v>
      </c>
      <c r="J48" s="79">
        <v>6000</v>
      </c>
      <c r="K48" s="79">
        <v>6000</v>
      </c>
      <c r="L48" s="87">
        <v>0</v>
      </c>
      <c r="M48" s="88">
        <v>0</v>
      </c>
      <c r="N48" s="88">
        <f t="shared" si="2"/>
        <v>0</v>
      </c>
    </row>
    <row r="49" spans="2:14" s="36" customFormat="1" ht="249.95" customHeight="1" thickBot="1" x14ac:dyDescent="1.1000000000000001">
      <c r="B49" s="67">
        <v>43</v>
      </c>
      <c r="C49" s="564"/>
      <c r="D49" s="561" t="s">
        <v>278</v>
      </c>
      <c r="E49" s="561"/>
      <c r="F49" s="561"/>
      <c r="G49" s="78" t="s">
        <v>29</v>
      </c>
      <c r="H49" s="78">
        <v>1.284</v>
      </c>
      <c r="I49" s="78">
        <v>0</v>
      </c>
      <c r="J49" s="79">
        <v>1510</v>
      </c>
      <c r="K49" s="79">
        <v>1510</v>
      </c>
      <c r="L49" s="87">
        <v>0</v>
      </c>
      <c r="M49" s="88">
        <v>0</v>
      </c>
      <c r="N49" s="88">
        <f t="shared" si="2"/>
        <v>0</v>
      </c>
    </row>
    <row r="50" spans="2:14" s="36" customFormat="1" ht="249.95" customHeight="1" thickBot="1" x14ac:dyDescent="1.1000000000000001">
      <c r="B50" s="67">
        <v>44</v>
      </c>
      <c r="C50" s="564"/>
      <c r="D50" s="561" t="s">
        <v>279</v>
      </c>
      <c r="E50" s="561"/>
      <c r="F50" s="561"/>
      <c r="G50" s="78" t="s">
        <v>35</v>
      </c>
      <c r="H50" s="78">
        <v>0.94399999999999995</v>
      </c>
      <c r="I50" s="78">
        <v>2</v>
      </c>
      <c r="J50" s="79">
        <v>2402</v>
      </c>
      <c r="K50" s="79">
        <v>2251</v>
      </c>
      <c r="L50" s="87">
        <v>0</v>
      </c>
      <c r="M50" s="88">
        <f t="shared" si="3"/>
        <v>2.2000000000000002</v>
      </c>
      <c r="N50" s="88">
        <f t="shared" si="2"/>
        <v>4.4000000000000004</v>
      </c>
    </row>
    <row r="51" spans="2:14" s="36" customFormat="1" ht="249.95" customHeight="1" thickBot="1" x14ac:dyDescent="1.1000000000000001">
      <c r="B51" s="42">
        <v>45</v>
      </c>
      <c r="C51" s="564"/>
      <c r="D51" s="561" t="s">
        <v>280</v>
      </c>
      <c r="E51" s="561"/>
      <c r="F51" s="561"/>
      <c r="G51" s="78" t="s">
        <v>241</v>
      </c>
      <c r="H51" s="78">
        <v>0.6</v>
      </c>
      <c r="I51" s="78">
        <v>2</v>
      </c>
      <c r="J51" s="79">
        <v>1510</v>
      </c>
      <c r="K51" s="79">
        <v>1510</v>
      </c>
      <c r="L51" s="87">
        <v>0</v>
      </c>
      <c r="M51" s="88">
        <f t="shared" si="3"/>
        <v>1</v>
      </c>
      <c r="N51" s="88">
        <f t="shared" si="2"/>
        <v>2</v>
      </c>
    </row>
    <row r="52" spans="2:14" s="36" customFormat="1" ht="249.95" customHeight="1" thickBot="1" x14ac:dyDescent="1.1000000000000001">
      <c r="B52" s="42">
        <v>46</v>
      </c>
      <c r="C52" s="564" t="s">
        <v>294</v>
      </c>
      <c r="D52" s="561" t="s">
        <v>127</v>
      </c>
      <c r="E52" s="561"/>
      <c r="F52" s="561"/>
      <c r="G52" s="78" t="s">
        <v>27</v>
      </c>
      <c r="H52" s="78">
        <v>1.8280000000000001</v>
      </c>
      <c r="I52" s="38">
        <v>0</v>
      </c>
      <c r="J52" s="79">
        <v>5180</v>
      </c>
      <c r="K52" s="79">
        <v>5180</v>
      </c>
      <c r="L52" s="87">
        <v>0</v>
      </c>
      <c r="M52" s="88">
        <v>0</v>
      </c>
      <c r="N52" s="88">
        <f t="shared" si="2"/>
        <v>0</v>
      </c>
    </row>
    <row r="53" spans="2:14" s="36" customFormat="1" ht="249.95" customHeight="1" thickBot="1" x14ac:dyDescent="1.1000000000000001">
      <c r="B53" s="67">
        <v>47</v>
      </c>
      <c r="C53" s="564"/>
      <c r="D53" s="561" t="s">
        <v>295</v>
      </c>
      <c r="E53" s="561"/>
      <c r="F53" s="561"/>
      <c r="G53" s="78" t="str">
        <f>[2]Sheet1!B19</f>
        <v>UC160*160*12*8</v>
      </c>
      <c r="H53" s="78">
        <v>1.284</v>
      </c>
      <c r="I53" s="78">
        <v>0</v>
      </c>
      <c r="J53" s="79">
        <v>2435</v>
      </c>
      <c r="K53" s="79">
        <v>2200</v>
      </c>
      <c r="L53" s="87">
        <v>0</v>
      </c>
      <c r="M53" s="88">
        <v>0</v>
      </c>
      <c r="N53" s="88">
        <f t="shared" si="2"/>
        <v>0</v>
      </c>
    </row>
    <row r="54" spans="2:14" s="36" customFormat="1" ht="249.95" customHeight="1" thickBot="1" x14ac:dyDescent="1.1000000000000001">
      <c r="B54" s="67">
        <v>48</v>
      </c>
      <c r="C54" s="564"/>
      <c r="D54" s="561" t="s">
        <v>296</v>
      </c>
      <c r="E54" s="561"/>
      <c r="F54" s="561"/>
      <c r="G54" s="78" t="str">
        <f>[2]Sheet1!B20</f>
        <v>UC120*130*10*8</v>
      </c>
      <c r="H54" s="78">
        <v>1.284</v>
      </c>
      <c r="I54" s="78">
        <v>0</v>
      </c>
      <c r="J54" s="79">
        <v>2383</v>
      </c>
      <c r="K54" s="79">
        <v>2201</v>
      </c>
      <c r="L54" s="87">
        <v>0</v>
      </c>
      <c r="M54" s="88">
        <v>0</v>
      </c>
      <c r="N54" s="88">
        <f t="shared" si="2"/>
        <v>0</v>
      </c>
    </row>
    <row r="55" spans="2:14" s="36" customFormat="1" ht="249.95" customHeight="1" thickBot="1" x14ac:dyDescent="1.1000000000000001">
      <c r="B55" s="67">
        <v>49</v>
      </c>
      <c r="C55" s="564"/>
      <c r="D55" s="561" t="s">
        <v>297</v>
      </c>
      <c r="E55" s="561"/>
      <c r="F55" s="561"/>
      <c r="G55" s="78" t="str">
        <f>[2]Sheet1!B21</f>
        <v>UC313*308*20*15</v>
      </c>
      <c r="H55" s="78">
        <v>1.284</v>
      </c>
      <c r="I55" s="78">
        <v>0</v>
      </c>
      <c r="J55" s="79">
        <v>1510</v>
      </c>
      <c r="K55" s="79">
        <v>1510</v>
      </c>
      <c r="L55" s="87">
        <v>0</v>
      </c>
      <c r="M55" s="88">
        <v>0</v>
      </c>
      <c r="N55" s="88">
        <f t="shared" si="2"/>
        <v>0</v>
      </c>
    </row>
    <row r="56" spans="2:14" s="36" customFormat="1" ht="249.95" customHeight="1" thickBot="1" x14ac:dyDescent="1.1000000000000001">
      <c r="B56" s="67">
        <v>50</v>
      </c>
      <c r="C56" s="564"/>
      <c r="D56" s="561" t="s">
        <v>298</v>
      </c>
      <c r="E56" s="561"/>
      <c r="F56" s="561"/>
      <c r="G56" s="78" t="str">
        <f>[2]Sheet1!B22</f>
        <v>UC220*210*12*8</v>
      </c>
      <c r="H56" s="78">
        <v>1.284</v>
      </c>
      <c r="I56" s="78">
        <v>0</v>
      </c>
      <c r="J56" s="79">
        <v>1845</v>
      </c>
      <c r="K56" s="79">
        <v>1735</v>
      </c>
      <c r="L56" s="87">
        <v>0</v>
      </c>
      <c r="M56" s="88">
        <f t="shared" si="3"/>
        <v>2.3000000000000003</v>
      </c>
      <c r="N56" s="88">
        <f t="shared" si="2"/>
        <v>0</v>
      </c>
    </row>
    <row r="57" spans="2:14" s="36" customFormat="1" ht="249.95" customHeight="1" thickBot="1" x14ac:dyDescent="1.1000000000000001">
      <c r="B57" s="67">
        <v>51</v>
      </c>
      <c r="C57" s="564"/>
      <c r="D57" s="561" t="s">
        <v>299</v>
      </c>
      <c r="E57" s="561"/>
      <c r="F57" s="561"/>
      <c r="G57" s="78" t="e">
        <f>[2]Sheet1!B23</f>
        <v>#N/A</v>
      </c>
      <c r="H57" s="78">
        <v>0.94399999999999995</v>
      </c>
      <c r="I57" s="78">
        <v>0</v>
      </c>
      <c r="J57" s="79">
        <v>1510</v>
      </c>
      <c r="K57" s="79">
        <v>1510</v>
      </c>
      <c r="L57" s="87">
        <v>0</v>
      </c>
      <c r="M57" s="88">
        <v>0</v>
      </c>
      <c r="N57" s="88">
        <f t="shared" si="2"/>
        <v>0</v>
      </c>
    </row>
    <row r="58" spans="2:14" s="36" customFormat="1" ht="249.95" customHeight="1" thickBot="1" x14ac:dyDescent="1.1000000000000001">
      <c r="B58" s="67">
        <v>52</v>
      </c>
      <c r="C58" s="492" t="s">
        <v>129</v>
      </c>
      <c r="D58" s="493"/>
      <c r="E58" s="493"/>
      <c r="F58" s="494"/>
      <c r="G58" s="78" t="s">
        <v>35</v>
      </c>
      <c r="H58" s="45">
        <v>0.94399999999999995</v>
      </c>
      <c r="I58" s="72">
        <v>2</v>
      </c>
      <c r="J58" s="70">
        <v>2402</v>
      </c>
      <c r="K58" s="70">
        <v>2251</v>
      </c>
      <c r="L58" s="87">
        <v>0</v>
      </c>
      <c r="M58" s="88">
        <f t="shared" si="3"/>
        <v>2.2000000000000002</v>
      </c>
      <c r="N58" s="88">
        <f t="shared" si="2"/>
        <v>4.4000000000000004</v>
      </c>
    </row>
    <row r="59" spans="2:14" s="36" customFormat="1" ht="249.95" customHeight="1" thickBot="1" x14ac:dyDescent="1.1000000000000001">
      <c r="B59" s="67">
        <v>53</v>
      </c>
      <c r="C59" s="492" t="s">
        <v>139</v>
      </c>
      <c r="D59" s="493"/>
      <c r="E59" s="493"/>
      <c r="F59" s="494"/>
      <c r="G59" s="78" t="s">
        <v>35</v>
      </c>
      <c r="H59" s="45">
        <v>0.94399999999999995</v>
      </c>
      <c r="I59" s="72">
        <v>3</v>
      </c>
      <c r="J59" s="70">
        <v>2402</v>
      </c>
      <c r="K59" s="70">
        <v>2251</v>
      </c>
      <c r="L59" s="87">
        <v>0</v>
      </c>
      <c r="M59" s="88">
        <f t="shared" si="3"/>
        <v>2.2000000000000002</v>
      </c>
      <c r="N59" s="88">
        <f t="shared" si="2"/>
        <v>6.6</v>
      </c>
    </row>
    <row r="60" spans="2:14" s="36" customFormat="1" ht="249.95" customHeight="1" thickBot="1" x14ac:dyDescent="1.1000000000000001">
      <c r="B60" s="67">
        <v>54</v>
      </c>
      <c r="C60" s="492" t="s">
        <v>300</v>
      </c>
      <c r="D60" s="493"/>
      <c r="E60" s="493"/>
      <c r="F60" s="494"/>
      <c r="G60" s="78" t="s">
        <v>35</v>
      </c>
      <c r="H60" s="45">
        <v>0.94399999999999995</v>
      </c>
      <c r="I60" s="72">
        <v>1</v>
      </c>
      <c r="J60" s="70">
        <v>2402</v>
      </c>
      <c r="K60" s="70">
        <v>2251</v>
      </c>
      <c r="L60" s="87">
        <v>0</v>
      </c>
      <c r="M60" s="88">
        <f t="shared" si="3"/>
        <v>2.2000000000000002</v>
      </c>
      <c r="N60" s="88">
        <f t="shared" si="2"/>
        <v>2.2000000000000002</v>
      </c>
    </row>
    <row r="61" spans="2:14" s="36" customFormat="1" ht="249.95" customHeight="1" thickBot="1" x14ac:dyDescent="1.1000000000000001">
      <c r="B61" s="67">
        <v>55</v>
      </c>
      <c r="C61" s="492" t="s">
        <v>68</v>
      </c>
      <c r="D61" s="493"/>
      <c r="E61" s="493"/>
      <c r="F61" s="494"/>
      <c r="G61" s="78" t="s">
        <v>35</v>
      </c>
      <c r="H61" s="45">
        <v>0.94399999999999995</v>
      </c>
      <c r="I61" s="72">
        <v>1</v>
      </c>
      <c r="J61" s="70">
        <v>2383</v>
      </c>
      <c r="K61" s="70">
        <v>2217</v>
      </c>
      <c r="L61" s="87">
        <v>0</v>
      </c>
      <c r="M61" s="88">
        <f t="shared" si="3"/>
        <v>2.1</v>
      </c>
      <c r="N61" s="88">
        <f t="shared" si="2"/>
        <v>2.1</v>
      </c>
    </row>
    <row r="62" spans="2:14" s="36" customFormat="1" ht="249.95" customHeight="1" thickBot="1" x14ac:dyDescent="1.1000000000000001">
      <c r="B62" s="67">
        <v>56</v>
      </c>
      <c r="C62" s="492" t="s">
        <v>301</v>
      </c>
      <c r="D62" s="493"/>
      <c r="E62" s="493"/>
      <c r="F62" s="494"/>
      <c r="G62" s="78" t="s">
        <v>35</v>
      </c>
      <c r="H62" s="45">
        <v>0.94399999999999995</v>
      </c>
      <c r="I62" s="72">
        <v>1</v>
      </c>
      <c r="J62" s="70">
        <v>1909</v>
      </c>
      <c r="K62" s="70">
        <v>1800</v>
      </c>
      <c r="L62" s="87">
        <v>0</v>
      </c>
      <c r="M62" s="88">
        <f t="shared" si="3"/>
        <v>1.7000000000000002</v>
      </c>
      <c r="N62" s="88">
        <f t="shared" si="2"/>
        <v>1.7</v>
      </c>
    </row>
    <row r="63" spans="2:14" s="36" customFormat="1" ht="249.95" customHeight="1" thickBot="1" x14ac:dyDescent="1.1000000000000001">
      <c r="B63" s="67">
        <v>57</v>
      </c>
      <c r="C63" s="492" t="s">
        <v>302</v>
      </c>
      <c r="D63" s="493"/>
      <c r="E63" s="493"/>
      <c r="F63" s="494"/>
      <c r="G63" s="78" t="s">
        <v>35</v>
      </c>
      <c r="H63" s="45">
        <v>0.94399999999999995</v>
      </c>
      <c r="I63" s="72">
        <v>7</v>
      </c>
      <c r="J63" s="70">
        <v>2396</v>
      </c>
      <c r="K63" s="70">
        <v>2211</v>
      </c>
      <c r="L63" s="87">
        <v>0</v>
      </c>
      <c r="M63" s="88">
        <f t="shared" si="3"/>
        <v>2.1</v>
      </c>
      <c r="N63" s="88">
        <f t="shared" si="2"/>
        <v>14.7</v>
      </c>
    </row>
    <row r="64" spans="2:14" s="50" customFormat="1" ht="174.95" customHeight="1" thickBot="1" x14ac:dyDescent="1.1000000000000001">
      <c r="B64" s="458" t="s">
        <v>30</v>
      </c>
      <c r="C64" s="459"/>
      <c r="D64" s="459"/>
      <c r="E64" s="459"/>
      <c r="F64" s="459"/>
      <c r="G64" s="459"/>
      <c r="H64" s="459"/>
      <c r="I64" s="459"/>
      <c r="J64" s="459"/>
      <c r="K64" s="459"/>
      <c r="L64" s="459"/>
      <c r="M64" s="460"/>
      <c r="N64" s="92">
        <f>SUM(N7:N63)</f>
        <v>143.30000000000001</v>
      </c>
    </row>
    <row r="65" spans="2:18" s="50" customFormat="1" ht="174.95" customHeight="1" thickBot="1" x14ac:dyDescent="1.1000000000000001">
      <c r="B65" s="513" t="s">
        <v>53</v>
      </c>
      <c r="C65" s="513"/>
      <c r="D65" s="513"/>
      <c r="E65" s="513"/>
      <c r="F65" s="513"/>
      <c r="G65" s="513"/>
      <c r="H65" s="513"/>
      <c r="I65" s="513"/>
      <c r="J65" s="513"/>
      <c r="K65" s="513"/>
      <c r="L65" s="513"/>
      <c r="M65" s="513"/>
      <c r="N65" s="88">
        <f>N64*2</f>
        <v>286.60000000000002</v>
      </c>
    </row>
    <row r="66" spans="2:18" s="51" customFormat="1" ht="58.5" customHeight="1" x14ac:dyDescent="1.1000000000000001">
      <c r="B66" s="577"/>
      <c r="C66" s="578"/>
      <c r="D66" s="578"/>
      <c r="E66" s="578"/>
      <c r="F66" s="578"/>
      <c r="G66" s="578"/>
      <c r="H66" s="578"/>
      <c r="I66" s="578"/>
      <c r="J66" s="578"/>
      <c r="K66" s="578"/>
      <c r="L66" s="578"/>
      <c r="M66" s="578"/>
      <c r="N66" s="579"/>
    </row>
    <row r="67" spans="2:18" s="51" customFormat="1" ht="43.5" customHeight="1" thickBot="1" x14ac:dyDescent="1.1499999999999999">
      <c r="B67" s="580"/>
      <c r="C67" s="581"/>
      <c r="D67" s="581"/>
      <c r="E67" s="581"/>
      <c r="F67" s="581"/>
      <c r="G67" s="581"/>
      <c r="H67" s="581"/>
      <c r="I67" s="581"/>
      <c r="J67" s="581"/>
      <c r="K67" s="581"/>
      <c r="L67" s="581"/>
      <c r="M67" s="581"/>
      <c r="N67" s="582"/>
    </row>
    <row r="68" spans="2:18" s="80" customFormat="1" ht="174.95" customHeight="1" x14ac:dyDescent="0.25">
      <c r="B68" s="584" t="s">
        <v>303</v>
      </c>
      <c r="C68" s="584"/>
      <c r="D68" s="584"/>
      <c r="E68" s="584"/>
      <c r="F68" s="584"/>
      <c r="G68" s="584"/>
      <c r="H68" s="584"/>
      <c r="I68" s="422" t="s">
        <v>32</v>
      </c>
      <c r="J68" s="422"/>
      <c r="K68" s="422"/>
      <c r="L68" s="422"/>
      <c r="M68" s="422"/>
      <c r="N68" s="422"/>
    </row>
    <row r="69" spans="2:18" s="51" customFormat="1" ht="409.6" customHeight="1" thickBot="1" x14ac:dyDescent="1.1499999999999999">
      <c r="B69" s="585"/>
      <c r="C69" s="585"/>
      <c r="D69" s="585"/>
      <c r="E69" s="585"/>
      <c r="F69" s="585"/>
      <c r="G69" s="585"/>
      <c r="H69" s="585"/>
      <c r="I69" s="423"/>
      <c r="J69" s="423"/>
      <c r="K69" s="423"/>
      <c r="L69" s="423"/>
      <c r="M69" s="423"/>
      <c r="N69" s="423"/>
    </row>
    <row r="70" spans="2:18" s="58" customFormat="1" ht="174.95" customHeight="1" thickBot="1" x14ac:dyDescent="1.1499999999999999">
      <c r="B70" s="53" t="s">
        <v>45</v>
      </c>
      <c r="C70" s="54"/>
      <c r="D70" s="54"/>
      <c r="E70" s="54"/>
      <c r="F70" s="54"/>
      <c r="G70" s="54"/>
      <c r="H70" s="54"/>
      <c r="I70" s="54"/>
      <c r="J70" s="54"/>
      <c r="K70" s="54"/>
      <c r="L70" s="54"/>
      <c r="M70" s="54"/>
      <c r="N70" s="55"/>
      <c r="O70" s="56"/>
      <c r="P70" s="68"/>
      <c r="Q70" s="35"/>
      <c r="R70" s="35"/>
    </row>
    <row r="71" spans="2:18" s="51" customFormat="1" ht="174.95" customHeight="1" x14ac:dyDescent="1.1000000000000001"/>
  </sheetData>
  <mergeCells count="77">
    <mergeCell ref="C11:F11"/>
    <mergeCell ref="B2:F3"/>
    <mergeCell ref="G2:K3"/>
    <mergeCell ref="L2:N3"/>
    <mergeCell ref="B4:N4"/>
    <mergeCell ref="B5:N5"/>
    <mergeCell ref="C6:G6"/>
    <mergeCell ref="C7:C10"/>
    <mergeCell ref="D7:F7"/>
    <mergeCell ref="D8:F8"/>
    <mergeCell ref="D9:F9"/>
    <mergeCell ref="D10:F10"/>
    <mergeCell ref="C12:F12"/>
    <mergeCell ref="C13:C17"/>
    <mergeCell ref="D13:F13"/>
    <mergeCell ref="D14:F14"/>
    <mergeCell ref="D15:F15"/>
    <mergeCell ref="D16:F16"/>
    <mergeCell ref="D17:F17"/>
    <mergeCell ref="C18:F18"/>
    <mergeCell ref="C19:C22"/>
    <mergeCell ref="D19:F19"/>
    <mergeCell ref="D20:F20"/>
    <mergeCell ref="D21:F21"/>
    <mergeCell ref="D22:F22"/>
    <mergeCell ref="C33:F33"/>
    <mergeCell ref="C23:C27"/>
    <mergeCell ref="D23:F23"/>
    <mergeCell ref="D24:F24"/>
    <mergeCell ref="D25:F25"/>
    <mergeCell ref="D26:F26"/>
    <mergeCell ref="D27:F27"/>
    <mergeCell ref="C28:F28"/>
    <mergeCell ref="C29:F29"/>
    <mergeCell ref="C30:F30"/>
    <mergeCell ref="C31:F31"/>
    <mergeCell ref="C32:F32"/>
    <mergeCell ref="C38:C41"/>
    <mergeCell ref="D38:F38"/>
    <mergeCell ref="D39:F39"/>
    <mergeCell ref="D40:F40"/>
    <mergeCell ref="D41:F41"/>
    <mergeCell ref="C34:C37"/>
    <mergeCell ref="D34:F34"/>
    <mergeCell ref="D35:F35"/>
    <mergeCell ref="D36:F36"/>
    <mergeCell ref="D37:F37"/>
    <mergeCell ref="C42:C47"/>
    <mergeCell ref="D42:F42"/>
    <mergeCell ref="D43:F43"/>
    <mergeCell ref="D44:F44"/>
    <mergeCell ref="D45:F45"/>
    <mergeCell ref="D46:F46"/>
    <mergeCell ref="D47:F47"/>
    <mergeCell ref="C63:F63"/>
    <mergeCell ref="B64:M64"/>
    <mergeCell ref="C48:C51"/>
    <mergeCell ref="D48:F48"/>
    <mergeCell ref="D49:F49"/>
    <mergeCell ref="D50:F50"/>
    <mergeCell ref="D51:F51"/>
    <mergeCell ref="B65:M65"/>
    <mergeCell ref="B66:N67"/>
    <mergeCell ref="B68:H69"/>
    <mergeCell ref="I68:N69"/>
    <mergeCell ref="D56:F56"/>
    <mergeCell ref="D57:F57"/>
    <mergeCell ref="C58:F58"/>
    <mergeCell ref="C59:F59"/>
    <mergeCell ref="C60:F60"/>
    <mergeCell ref="C61:F61"/>
    <mergeCell ref="C52:C57"/>
    <mergeCell ref="D52:F52"/>
    <mergeCell ref="D53:F53"/>
    <mergeCell ref="D54:F54"/>
    <mergeCell ref="D55:F55"/>
    <mergeCell ref="C62:F62"/>
  </mergeCells>
  <printOptions horizontalCentered="1"/>
  <pageMargins left="0.25" right="0.25" top="1" bottom="1" header="0.5" footer="0.255"/>
  <pageSetup paperSize="9" scale="10" fitToHeight="0" orientation="portrait" r:id="rId1"/>
  <rowBreaks count="2" manualBreakCount="2">
    <brk id="27" max="14" man="1"/>
    <brk id="51" max="14" man="1"/>
  </rowBreaks>
  <drawing r:id="rId2"/>
</worksheet>
</file>

<file path=xl/worksheets/sheet1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sheetPr>
    <tabColor theme="9" tint="-0.499984740745262"/>
    <pageSetUpPr fitToPage="1"/>
  </sheetPr>
  <dimension ref="A1:AG35"/>
  <sheetViews>
    <sheetView rightToLeft="1" view="pageBreakPreview" topLeftCell="A7" zoomScale="80" zoomScaleNormal="85" zoomScaleSheetLayoutView="80" workbookViewId="0">
      <selection activeCell="B17" sqref="B17:M19"/>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307</v>
      </c>
      <c r="G11" s="332"/>
      <c r="H11" s="332"/>
      <c r="I11" s="333"/>
      <c r="J11" s="331" t="s">
        <v>308</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174</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51</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306</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9.75" customHeight="1" thickBot="1" x14ac:dyDescent="0.3">
      <c r="B27" s="398"/>
      <c r="C27" s="401"/>
      <c r="D27" s="402"/>
      <c r="E27" s="401"/>
      <c r="F27" s="402"/>
      <c r="G27" s="402"/>
      <c r="H27" s="404"/>
      <c r="I27" s="401"/>
      <c r="J27" s="404"/>
      <c r="K27" s="401"/>
      <c r="L27" s="402"/>
      <c r="M27" s="404"/>
    </row>
    <row r="28" spans="2:15" ht="36" customHeight="1" x14ac:dyDescent="0.25">
      <c r="B28" s="405">
        <v>17</v>
      </c>
      <c r="C28" s="312">
        <v>641903107</v>
      </c>
      <c r="D28" s="313"/>
      <c r="E28" s="322" t="s">
        <v>52</v>
      </c>
      <c r="F28" s="323"/>
      <c r="G28" s="323"/>
      <c r="H28" s="324"/>
      <c r="I28" s="318" t="s">
        <v>305</v>
      </c>
      <c r="J28" s="319"/>
      <c r="K28" s="322" t="s">
        <v>16</v>
      </c>
      <c r="L28" s="323"/>
      <c r="M28" s="324"/>
    </row>
    <row r="29" spans="2:15" ht="45" customHeight="1" thickBot="1" x14ac:dyDescent="0.3">
      <c r="B29" s="406"/>
      <c r="C29" s="314"/>
      <c r="D29" s="315"/>
      <c r="E29" s="328"/>
      <c r="F29" s="329"/>
      <c r="G29" s="329"/>
      <c r="H29" s="330"/>
      <c r="I29" s="320"/>
      <c r="J29" s="321"/>
      <c r="K29" s="328"/>
      <c r="L29" s="329"/>
      <c r="M29" s="330"/>
      <c r="O29">
        <v>742.1999999999997</v>
      </c>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20" customFormat="1" ht="25.5" customHeight="1" thickBot="1" x14ac:dyDescent="0.3">
      <c r="A35" s="21"/>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158721"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58721" r:id="rId4"/>
      </mc:Fallback>
    </mc:AlternateContent>
  </oleObjects>
  <mc:AlternateContent xmlns:mc="http://schemas.openxmlformats.org/markup-compatibility/2006">
    <mc:Choice Requires="x14">
      <controls>
        <mc:AlternateContent xmlns:mc="http://schemas.openxmlformats.org/markup-compatibility/2006">
          <mc:Choice Requires="x14">
            <control shapeId="158722"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158723"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158724"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158725"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158726"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sheetPr>
    <tabColor theme="9" tint="-0.249977111117893"/>
  </sheetPr>
  <dimension ref="B1:AU71"/>
  <sheetViews>
    <sheetView rightToLeft="1" view="pageBreakPreview" zoomScale="10" zoomScaleNormal="100" zoomScaleSheetLayoutView="10" workbookViewId="0">
      <selection activeCell="B4" sqref="B4:N4"/>
    </sheetView>
  </sheetViews>
  <sheetFormatPr defaultRowHeight="23.25" x14ac:dyDescent="0.35"/>
  <cols>
    <col min="2" max="2" width="25.7109375" customWidth="1"/>
    <col min="3" max="3" width="32" customWidth="1"/>
    <col min="4" max="4" width="20.42578125" customWidth="1"/>
    <col min="5" max="5" width="32" customWidth="1"/>
    <col min="6" max="6" width="46.42578125" style="5" customWidth="1"/>
    <col min="7" max="7" width="138.7109375" bestFit="1" customWidth="1"/>
    <col min="8" max="8" width="71.42578125" bestFit="1" customWidth="1"/>
    <col min="9" max="9" width="44.42578125" bestFit="1" customWidth="1"/>
    <col min="10" max="10" width="80.140625" bestFit="1" customWidth="1"/>
    <col min="11" max="11" width="88.85546875" customWidth="1"/>
    <col min="12" max="12" width="105.85546875" bestFit="1" customWidth="1"/>
    <col min="13" max="13" width="84.42578125" customWidth="1"/>
    <col min="14" max="14" width="57.42578125" customWidth="1"/>
    <col min="15" max="15" width="4.42578125" customWidth="1"/>
    <col min="23" max="23" width="0.85546875" customWidth="1"/>
    <col min="24" max="25" width="9.140625" hidden="1" customWidth="1"/>
    <col min="26" max="26" width="21.42578125" customWidth="1"/>
    <col min="32" max="32" width="157.28515625" bestFit="1" customWidth="1"/>
  </cols>
  <sheetData>
    <row r="1" spans="2:47" ht="24" thickBot="1" x14ac:dyDescent="0.4"/>
    <row r="2" spans="2:47" ht="234" customHeight="1" thickBot="1" x14ac:dyDescent="0.3">
      <c r="B2" s="440"/>
      <c r="C2" s="440"/>
      <c r="D2" s="440"/>
      <c r="E2" s="440"/>
      <c r="F2" s="440"/>
      <c r="G2" s="583" t="s">
        <v>304</v>
      </c>
      <c r="H2" s="583"/>
      <c r="I2" s="583"/>
      <c r="J2" s="583"/>
      <c r="K2" s="583"/>
      <c r="L2" s="440"/>
      <c r="M2" s="440"/>
      <c r="N2" s="440"/>
    </row>
    <row r="3" spans="2:47" ht="409.6" customHeight="1" thickBot="1" x14ac:dyDescent="0.3">
      <c r="B3" s="441"/>
      <c r="C3" s="441"/>
      <c r="D3" s="441"/>
      <c r="E3" s="441"/>
      <c r="F3" s="441"/>
      <c r="G3" s="583"/>
      <c r="H3" s="583"/>
      <c r="I3" s="583"/>
      <c r="J3" s="583"/>
      <c r="K3" s="583"/>
      <c r="L3" s="441"/>
      <c r="M3" s="441"/>
      <c r="N3" s="441"/>
    </row>
    <row r="4" spans="2:47" ht="259.5" customHeight="1" thickBot="1" x14ac:dyDescent="0.3">
      <c r="B4" s="522" t="s">
        <v>172</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1.4">
      <c r="B5" s="451" t="s">
        <v>21</v>
      </c>
      <c r="C5" s="452"/>
      <c r="D5" s="452"/>
      <c r="E5" s="452"/>
      <c r="F5" s="452"/>
      <c r="G5" s="452"/>
      <c r="H5" s="452"/>
      <c r="I5" s="452"/>
      <c r="J5" s="452"/>
      <c r="K5" s="452"/>
      <c r="L5" s="452"/>
      <c r="M5" s="452"/>
      <c r="N5" s="453"/>
      <c r="V5" s="6"/>
      <c r="W5" s="6"/>
      <c r="X5" s="6"/>
      <c r="Y5" s="6"/>
      <c r="Z5" s="6"/>
      <c r="AA5" s="6"/>
      <c r="AB5" s="6"/>
      <c r="AC5" s="6"/>
      <c r="AD5" s="6"/>
      <c r="AE5" s="6"/>
      <c r="AF5" s="86"/>
      <c r="AG5" s="6"/>
      <c r="AH5" s="6"/>
      <c r="AI5" s="6"/>
      <c r="AJ5" s="6"/>
      <c r="AK5" s="6"/>
      <c r="AL5" s="6"/>
      <c r="AM5" s="6"/>
      <c r="AN5" s="6"/>
      <c r="AO5" s="6"/>
      <c r="AP5" s="6"/>
      <c r="AQ5" s="6"/>
      <c r="AR5" s="6"/>
      <c r="AS5" s="6"/>
      <c r="AT5" s="6"/>
      <c r="AU5" s="6"/>
    </row>
    <row r="6" spans="2:47" s="35" customFormat="1" ht="249.95" customHeight="1" thickBot="1" x14ac:dyDescent="1.1499999999999999">
      <c r="B6" s="81" t="s">
        <v>9</v>
      </c>
      <c r="C6" s="434" t="s">
        <v>11</v>
      </c>
      <c r="D6" s="435"/>
      <c r="E6" s="435"/>
      <c r="F6" s="435"/>
      <c r="G6" s="436"/>
      <c r="H6" s="81" t="s">
        <v>122</v>
      </c>
      <c r="I6" s="81" t="s">
        <v>23</v>
      </c>
      <c r="J6" s="81" t="s">
        <v>24</v>
      </c>
      <c r="K6" s="81" t="s">
        <v>121</v>
      </c>
      <c r="L6" s="81" t="s">
        <v>183</v>
      </c>
      <c r="M6" s="81" t="s">
        <v>181</v>
      </c>
      <c r="N6" s="81" t="s">
        <v>124</v>
      </c>
    </row>
    <row r="7" spans="2:47" s="36" customFormat="1" ht="249.95" customHeight="1" thickBot="1" x14ac:dyDescent="1.1000000000000001">
      <c r="B7" s="67">
        <v>1</v>
      </c>
      <c r="C7" s="564" t="s">
        <v>272</v>
      </c>
      <c r="D7" s="561" t="s">
        <v>127</v>
      </c>
      <c r="E7" s="561"/>
      <c r="F7" s="561"/>
      <c r="G7" s="78" t="s">
        <v>27</v>
      </c>
      <c r="H7" s="45">
        <v>1.8280000000000001</v>
      </c>
      <c r="I7" s="69">
        <v>2</v>
      </c>
      <c r="J7" s="70">
        <v>6000</v>
      </c>
      <c r="K7" s="70">
        <v>6000</v>
      </c>
      <c r="L7" s="87">
        <v>0</v>
      </c>
      <c r="M7" s="88">
        <f>ROUNDUP(H7*K7/1000-L7,1)</f>
        <v>11</v>
      </c>
      <c r="N7" s="88">
        <f>ROUNDUP(M7*I7-I7*L7,1)</f>
        <v>22</v>
      </c>
    </row>
    <row r="8" spans="2:47" s="36" customFormat="1" ht="249.95" customHeight="1" thickBot="1" x14ac:dyDescent="1.1000000000000001">
      <c r="B8" s="67">
        <v>2</v>
      </c>
      <c r="C8" s="564"/>
      <c r="D8" s="561" t="s">
        <v>249</v>
      </c>
      <c r="E8" s="561"/>
      <c r="F8" s="561"/>
      <c r="G8" s="78" t="s">
        <v>29</v>
      </c>
      <c r="H8" s="45">
        <v>1.284</v>
      </c>
      <c r="I8" s="72">
        <v>1</v>
      </c>
      <c r="J8" s="70">
        <v>1510</v>
      </c>
      <c r="K8" s="70">
        <v>1510</v>
      </c>
      <c r="L8" s="87">
        <v>0</v>
      </c>
      <c r="M8" s="88">
        <f t="shared" ref="M8:M37" si="0">ROUNDUP(H8*K8/1000-L8,1)</f>
        <v>2</v>
      </c>
      <c r="N8" s="88">
        <f t="shared" ref="N8:N37" si="1">ROUNDUP(M8*I8-I8*L8,1)</f>
        <v>2</v>
      </c>
    </row>
    <row r="9" spans="2:47" s="36" customFormat="1" ht="249.95" customHeight="1" thickBot="1" x14ac:dyDescent="1.1000000000000001">
      <c r="B9" s="67">
        <v>3</v>
      </c>
      <c r="C9" s="564"/>
      <c r="D9" s="561" t="s">
        <v>250</v>
      </c>
      <c r="E9" s="561"/>
      <c r="F9" s="561"/>
      <c r="G9" s="78" t="s">
        <v>35</v>
      </c>
      <c r="H9" s="45">
        <v>0.94399999999999995</v>
      </c>
      <c r="I9" s="72">
        <v>2</v>
      </c>
      <c r="J9" s="70">
        <v>2402</v>
      </c>
      <c r="K9" s="70">
        <v>2251</v>
      </c>
      <c r="L9" s="87">
        <v>0</v>
      </c>
      <c r="M9" s="88">
        <f t="shared" si="0"/>
        <v>2.2000000000000002</v>
      </c>
      <c r="N9" s="88">
        <f t="shared" si="1"/>
        <v>4.4000000000000004</v>
      </c>
    </row>
    <row r="10" spans="2:47" s="36" customFormat="1" ht="249.95" customHeight="1" thickBot="1" x14ac:dyDescent="1.1000000000000001">
      <c r="B10" s="67">
        <v>4</v>
      </c>
      <c r="C10" s="564"/>
      <c r="D10" s="561" t="s">
        <v>251</v>
      </c>
      <c r="E10" s="561"/>
      <c r="F10" s="561"/>
      <c r="G10" s="78" t="s">
        <v>241</v>
      </c>
      <c r="H10" s="45">
        <v>0.6</v>
      </c>
      <c r="I10" s="72">
        <v>2</v>
      </c>
      <c r="J10" s="70">
        <v>1510</v>
      </c>
      <c r="K10" s="70">
        <v>1510</v>
      </c>
      <c r="L10" s="87">
        <v>0</v>
      </c>
      <c r="M10" s="88">
        <f t="shared" si="0"/>
        <v>1</v>
      </c>
      <c r="N10" s="88">
        <f t="shared" si="1"/>
        <v>2</v>
      </c>
    </row>
    <row r="11" spans="2:47" s="36" customFormat="1" ht="249.95" customHeight="1" thickBot="1" x14ac:dyDescent="1.1000000000000001">
      <c r="B11" s="67">
        <v>5</v>
      </c>
      <c r="C11" s="492" t="s">
        <v>273</v>
      </c>
      <c r="D11" s="493"/>
      <c r="E11" s="493"/>
      <c r="F11" s="494"/>
      <c r="G11" s="78" t="s">
        <v>76</v>
      </c>
      <c r="H11" s="45">
        <v>1.22</v>
      </c>
      <c r="I11" s="72">
        <v>1</v>
      </c>
      <c r="J11" s="70">
        <v>5118</v>
      </c>
      <c r="K11" s="70">
        <v>5118</v>
      </c>
      <c r="L11" s="87">
        <v>0</v>
      </c>
      <c r="M11" s="88">
        <f t="shared" si="0"/>
        <v>6.3</v>
      </c>
      <c r="N11" s="88">
        <f t="shared" si="1"/>
        <v>6.3</v>
      </c>
    </row>
    <row r="12" spans="2:47" s="36" customFormat="1" ht="249.95" customHeight="1" thickBot="1" x14ac:dyDescent="1.1000000000000001">
      <c r="B12" s="67">
        <v>6</v>
      </c>
      <c r="C12" s="492" t="s">
        <v>274</v>
      </c>
      <c r="D12" s="493"/>
      <c r="E12" s="493"/>
      <c r="F12" s="494"/>
      <c r="G12" s="78" t="s">
        <v>76</v>
      </c>
      <c r="H12" s="45">
        <v>1.22</v>
      </c>
      <c r="I12" s="72">
        <v>1</v>
      </c>
      <c r="J12" s="70">
        <v>5118</v>
      </c>
      <c r="K12" s="70">
        <v>5118</v>
      </c>
      <c r="L12" s="87">
        <v>0</v>
      </c>
      <c r="M12" s="88">
        <f t="shared" si="0"/>
        <v>6.3</v>
      </c>
      <c r="N12" s="88">
        <f t="shared" si="1"/>
        <v>6.3</v>
      </c>
    </row>
    <row r="13" spans="2:47" s="36" customFormat="1" ht="249.95" customHeight="1" thickBot="1" x14ac:dyDescent="1.1000000000000001">
      <c r="B13" s="67">
        <v>7</v>
      </c>
      <c r="C13" s="564" t="s">
        <v>275</v>
      </c>
      <c r="D13" s="561" t="s">
        <v>127</v>
      </c>
      <c r="E13" s="561"/>
      <c r="F13" s="561"/>
      <c r="G13" s="78" t="s">
        <v>27</v>
      </c>
      <c r="H13" s="45">
        <v>1.8280000000000001</v>
      </c>
      <c r="I13" s="69">
        <v>2</v>
      </c>
      <c r="J13" s="70">
        <v>5715</v>
      </c>
      <c r="K13" s="70">
        <v>5715</v>
      </c>
      <c r="L13" s="87">
        <v>0</v>
      </c>
      <c r="M13" s="88">
        <f t="shared" si="0"/>
        <v>10.5</v>
      </c>
      <c r="N13" s="88">
        <f t="shared" si="1"/>
        <v>21</v>
      </c>
    </row>
    <row r="14" spans="2:47" s="36" customFormat="1" ht="249.95" customHeight="1" thickBot="1" x14ac:dyDescent="1.1000000000000001">
      <c r="B14" s="67">
        <v>8</v>
      </c>
      <c r="C14" s="564"/>
      <c r="D14" s="561" t="s">
        <v>254</v>
      </c>
      <c r="E14" s="561"/>
      <c r="F14" s="561"/>
      <c r="G14" s="78" t="s">
        <v>35</v>
      </c>
      <c r="H14" s="45">
        <v>0.94399999999999995</v>
      </c>
      <c r="I14" s="72">
        <v>1</v>
      </c>
      <c r="J14" s="70">
        <v>2415</v>
      </c>
      <c r="K14" s="70">
        <v>2253</v>
      </c>
      <c r="L14" s="87">
        <v>0</v>
      </c>
      <c r="M14" s="88">
        <f t="shared" si="0"/>
        <v>2.2000000000000002</v>
      </c>
      <c r="N14" s="88">
        <f t="shared" si="1"/>
        <v>2.2000000000000002</v>
      </c>
    </row>
    <row r="15" spans="2:47" s="36" customFormat="1" ht="249.95" customHeight="1" thickBot="1" x14ac:dyDescent="1.1000000000000001">
      <c r="B15" s="67">
        <v>9</v>
      </c>
      <c r="C15" s="564"/>
      <c r="D15" s="561" t="s">
        <v>255</v>
      </c>
      <c r="E15" s="561"/>
      <c r="F15" s="561"/>
      <c r="G15" s="78" t="s">
        <v>35</v>
      </c>
      <c r="H15" s="45">
        <v>0.94399999999999995</v>
      </c>
      <c r="I15" s="72">
        <v>1</v>
      </c>
      <c r="J15" s="70">
        <v>2383</v>
      </c>
      <c r="K15" s="70">
        <v>2217</v>
      </c>
      <c r="L15" s="87">
        <v>0</v>
      </c>
      <c r="M15" s="88">
        <f t="shared" si="0"/>
        <v>2.1</v>
      </c>
      <c r="N15" s="88">
        <f t="shared" si="1"/>
        <v>2.1</v>
      </c>
    </row>
    <row r="16" spans="2:47" s="36" customFormat="1" ht="249.95" customHeight="1" thickBot="1" x14ac:dyDescent="1.1000000000000001">
      <c r="B16" s="67">
        <v>10</v>
      </c>
      <c r="C16" s="564"/>
      <c r="D16" s="561" t="s">
        <v>249</v>
      </c>
      <c r="E16" s="561"/>
      <c r="F16" s="561"/>
      <c r="G16" s="78" t="s">
        <v>29</v>
      </c>
      <c r="H16" s="45">
        <v>1.284</v>
      </c>
      <c r="I16" s="72">
        <v>1</v>
      </c>
      <c r="J16" s="70">
        <v>1510</v>
      </c>
      <c r="K16" s="70">
        <v>1510</v>
      </c>
      <c r="L16" s="87">
        <v>0</v>
      </c>
      <c r="M16" s="88">
        <f t="shared" si="0"/>
        <v>2</v>
      </c>
      <c r="N16" s="88">
        <f t="shared" si="1"/>
        <v>2</v>
      </c>
    </row>
    <row r="17" spans="2:14" s="36" customFormat="1" ht="249.95" customHeight="1" thickBot="1" x14ac:dyDescent="1.1000000000000001">
      <c r="B17" s="67">
        <v>11</v>
      </c>
      <c r="C17" s="564"/>
      <c r="D17" s="561" t="s">
        <v>251</v>
      </c>
      <c r="E17" s="561"/>
      <c r="F17" s="561"/>
      <c r="G17" s="78" t="s">
        <v>241</v>
      </c>
      <c r="H17" s="45">
        <v>0.6</v>
      </c>
      <c r="I17" s="72">
        <v>1</v>
      </c>
      <c r="J17" s="70">
        <v>1510</v>
      </c>
      <c r="K17" s="70">
        <v>1510</v>
      </c>
      <c r="L17" s="87">
        <v>0</v>
      </c>
      <c r="M17" s="88">
        <f t="shared" si="0"/>
        <v>1</v>
      </c>
      <c r="N17" s="88">
        <f t="shared" si="1"/>
        <v>1</v>
      </c>
    </row>
    <row r="18" spans="2:14" s="36" customFormat="1" ht="249.95" customHeight="1" thickBot="1" x14ac:dyDescent="1.1000000000000001">
      <c r="B18" s="67">
        <v>12</v>
      </c>
      <c r="C18" s="492" t="s">
        <v>276</v>
      </c>
      <c r="D18" s="493"/>
      <c r="E18" s="493"/>
      <c r="F18" s="494"/>
      <c r="G18" s="78" t="s">
        <v>76</v>
      </c>
      <c r="H18" s="45">
        <v>1.22</v>
      </c>
      <c r="I18" s="72">
        <v>1</v>
      </c>
      <c r="J18" s="70">
        <v>3365</v>
      </c>
      <c r="K18" s="70">
        <v>3269</v>
      </c>
      <c r="L18" s="87">
        <v>0</v>
      </c>
      <c r="M18" s="88">
        <f t="shared" si="0"/>
        <v>4</v>
      </c>
      <c r="N18" s="88">
        <f t="shared" si="1"/>
        <v>4</v>
      </c>
    </row>
    <row r="19" spans="2:14" s="36" customFormat="1" ht="249.95" customHeight="1" thickBot="1" x14ac:dyDescent="1.1000000000000001">
      <c r="B19" s="67">
        <v>13</v>
      </c>
      <c r="C19" s="555" t="s">
        <v>277</v>
      </c>
      <c r="D19" s="492" t="s">
        <v>127</v>
      </c>
      <c r="E19" s="493"/>
      <c r="F19" s="494"/>
      <c r="G19" s="78" t="s">
        <v>27</v>
      </c>
      <c r="H19" s="78">
        <v>1.8280000000000001</v>
      </c>
      <c r="I19" s="38">
        <v>2</v>
      </c>
      <c r="J19" s="79">
        <v>6000</v>
      </c>
      <c r="K19" s="79">
        <v>6000</v>
      </c>
      <c r="L19" s="87">
        <v>0</v>
      </c>
      <c r="M19" s="88">
        <f t="shared" si="0"/>
        <v>11</v>
      </c>
      <c r="N19" s="88">
        <f t="shared" si="1"/>
        <v>22</v>
      </c>
    </row>
    <row r="20" spans="2:14" s="36" customFormat="1" ht="249.95" customHeight="1" thickBot="1" x14ac:dyDescent="1.1000000000000001">
      <c r="B20" s="67">
        <v>14</v>
      </c>
      <c r="C20" s="556"/>
      <c r="D20" s="561" t="s">
        <v>278</v>
      </c>
      <c r="E20" s="561"/>
      <c r="F20" s="561"/>
      <c r="G20" s="78" t="s">
        <v>29</v>
      </c>
      <c r="H20" s="78">
        <v>1.284</v>
      </c>
      <c r="I20" s="78">
        <v>1</v>
      </c>
      <c r="J20" s="79">
        <v>1510</v>
      </c>
      <c r="K20" s="79">
        <v>1510</v>
      </c>
      <c r="L20" s="87">
        <v>0</v>
      </c>
      <c r="M20" s="88">
        <f t="shared" si="0"/>
        <v>2</v>
      </c>
      <c r="N20" s="88">
        <f t="shared" si="1"/>
        <v>2</v>
      </c>
    </row>
    <row r="21" spans="2:14" s="36" customFormat="1" ht="249.95" customHeight="1" thickBot="1" x14ac:dyDescent="1.1000000000000001">
      <c r="B21" s="67">
        <v>15</v>
      </c>
      <c r="C21" s="556"/>
      <c r="D21" s="561" t="s">
        <v>279</v>
      </c>
      <c r="E21" s="561"/>
      <c r="F21" s="561"/>
      <c r="G21" s="78" t="s">
        <v>35</v>
      </c>
      <c r="H21" s="78">
        <v>0.94399999999999995</v>
      </c>
      <c r="I21" s="78">
        <v>2</v>
      </c>
      <c r="J21" s="79">
        <v>2402</v>
      </c>
      <c r="K21" s="79">
        <v>2251</v>
      </c>
      <c r="L21" s="87">
        <v>0</v>
      </c>
      <c r="M21" s="88">
        <f t="shared" si="0"/>
        <v>2.2000000000000002</v>
      </c>
      <c r="N21" s="88">
        <f t="shared" si="1"/>
        <v>4.4000000000000004</v>
      </c>
    </row>
    <row r="22" spans="2:14" s="36" customFormat="1" ht="249.95" customHeight="1" thickBot="1" x14ac:dyDescent="1.1000000000000001">
      <c r="B22" s="67">
        <v>16</v>
      </c>
      <c r="C22" s="559"/>
      <c r="D22" s="561" t="s">
        <v>280</v>
      </c>
      <c r="E22" s="561"/>
      <c r="F22" s="561"/>
      <c r="G22" s="78" t="s">
        <v>241</v>
      </c>
      <c r="H22" s="78">
        <v>0.6</v>
      </c>
      <c r="I22" s="78">
        <v>2</v>
      </c>
      <c r="J22" s="79">
        <v>1510</v>
      </c>
      <c r="K22" s="79">
        <v>1510</v>
      </c>
      <c r="L22" s="87">
        <v>0</v>
      </c>
      <c r="M22" s="88">
        <f t="shared" si="0"/>
        <v>1</v>
      </c>
      <c r="N22" s="88">
        <f t="shared" si="1"/>
        <v>2</v>
      </c>
    </row>
    <row r="23" spans="2:14" s="36" customFormat="1" ht="249.95" customHeight="1" thickBot="1" x14ac:dyDescent="1.1000000000000001">
      <c r="B23" s="67">
        <v>17</v>
      </c>
      <c r="C23" s="564" t="s">
        <v>281</v>
      </c>
      <c r="D23" s="561" t="s">
        <v>127</v>
      </c>
      <c r="E23" s="561"/>
      <c r="F23" s="561"/>
      <c r="G23" s="78" t="s">
        <v>27</v>
      </c>
      <c r="H23" s="45">
        <v>1.8280000000000001</v>
      </c>
      <c r="I23" s="69">
        <v>2</v>
      </c>
      <c r="J23" s="70">
        <v>5715</v>
      </c>
      <c r="K23" s="70">
        <v>5715</v>
      </c>
      <c r="L23" s="87">
        <v>0</v>
      </c>
      <c r="M23" s="88">
        <f t="shared" si="0"/>
        <v>10.5</v>
      </c>
      <c r="N23" s="88">
        <f t="shared" si="1"/>
        <v>21</v>
      </c>
    </row>
    <row r="24" spans="2:14" s="36" customFormat="1" ht="249.95" customHeight="1" thickBot="1" x14ac:dyDescent="1.1000000000000001">
      <c r="B24" s="67">
        <v>18</v>
      </c>
      <c r="C24" s="564"/>
      <c r="D24" s="561" t="s">
        <v>282</v>
      </c>
      <c r="E24" s="561"/>
      <c r="F24" s="561"/>
      <c r="G24" s="78" t="s">
        <v>35</v>
      </c>
      <c r="H24" s="45">
        <v>0.94399999999999995</v>
      </c>
      <c r="I24" s="72">
        <v>1</v>
      </c>
      <c r="J24" s="70">
        <v>2415</v>
      </c>
      <c r="K24" s="70">
        <v>2253</v>
      </c>
      <c r="L24" s="87">
        <v>0</v>
      </c>
      <c r="M24" s="88">
        <f t="shared" si="0"/>
        <v>2.2000000000000002</v>
      </c>
      <c r="N24" s="88">
        <f t="shared" si="1"/>
        <v>2.2000000000000002</v>
      </c>
    </row>
    <row r="25" spans="2:14" s="36" customFormat="1" ht="249.95" customHeight="1" thickBot="1" x14ac:dyDescent="1.1000000000000001">
      <c r="B25" s="67">
        <v>19</v>
      </c>
      <c r="C25" s="564"/>
      <c r="D25" s="561" t="s">
        <v>283</v>
      </c>
      <c r="E25" s="561"/>
      <c r="F25" s="561"/>
      <c r="G25" s="78" t="s">
        <v>35</v>
      </c>
      <c r="H25" s="45">
        <v>0.94399999999999995</v>
      </c>
      <c r="I25" s="72">
        <v>1</v>
      </c>
      <c r="J25" s="70">
        <v>2383</v>
      </c>
      <c r="K25" s="70">
        <v>2217</v>
      </c>
      <c r="L25" s="87">
        <v>0</v>
      </c>
      <c r="M25" s="88">
        <f t="shared" si="0"/>
        <v>2.1</v>
      </c>
      <c r="N25" s="88">
        <f t="shared" si="1"/>
        <v>2.1</v>
      </c>
    </row>
    <row r="26" spans="2:14" s="36" customFormat="1" ht="249.95" customHeight="1" thickBot="1" x14ac:dyDescent="1.1000000000000001">
      <c r="B26" s="67">
        <v>20</v>
      </c>
      <c r="C26" s="564"/>
      <c r="D26" s="561" t="s">
        <v>278</v>
      </c>
      <c r="E26" s="561"/>
      <c r="F26" s="561"/>
      <c r="G26" s="78" t="s">
        <v>29</v>
      </c>
      <c r="H26" s="45">
        <v>1.284</v>
      </c>
      <c r="I26" s="72">
        <v>1</v>
      </c>
      <c r="J26" s="70">
        <v>1510</v>
      </c>
      <c r="K26" s="70">
        <v>1510</v>
      </c>
      <c r="L26" s="87">
        <v>0</v>
      </c>
      <c r="M26" s="88">
        <f t="shared" si="0"/>
        <v>2</v>
      </c>
      <c r="N26" s="88">
        <f t="shared" si="1"/>
        <v>2</v>
      </c>
    </row>
    <row r="27" spans="2:14" s="36" customFormat="1" ht="249.95" customHeight="1" thickBot="1" x14ac:dyDescent="1.1000000000000001">
      <c r="B27" s="42">
        <v>21</v>
      </c>
      <c r="C27" s="564"/>
      <c r="D27" s="561" t="s">
        <v>280</v>
      </c>
      <c r="E27" s="561"/>
      <c r="F27" s="561"/>
      <c r="G27" s="78" t="s">
        <v>241</v>
      </c>
      <c r="H27" s="45">
        <v>0.6</v>
      </c>
      <c r="I27" s="72">
        <v>1</v>
      </c>
      <c r="J27" s="70">
        <v>1510</v>
      </c>
      <c r="K27" s="70">
        <v>1510</v>
      </c>
      <c r="L27" s="87">
        <v>0</v>
      </c>
      <c r="M27" s="88">
        <f t="shared" si="0"/>
        <v>1</v>
      </c>
      <c r="N27" s="88">
        <f t="shared" si="1"/>
        <v>1</v>
      </c>
    </row>
    <row r="28" spans="2:14" s="36" customFormat="1" ht="249.95" customHeight="1" thickBot="1" x14ac:dyDescent="1.1000000000000001">
      <c r="B28" s="42">
        <v>22</v>
      </c>
      <c r="C28" s="492" t="s">
        <v>284</v>
      </c>
      <c r="D28" s="493"/>
      <c r="E28" s="493"/>
      <c r="F28" s="494"/>
      <c r="G28" s="78" t="s">
        <v>76</v>
      </c>
      <c r="H28" s="45">
        <v>1.22</v>
      </c>
      <c r="I28" s="72">
        <v>2</v>
      </c>
      <c r="J28" s="70">
        <v>3614</v>
      </c>
      <c r="K28" s="70">
        <v>3614</v>
      </c>
      <c r="L28" s="87">
        <v>0</v>
      </c>
      <c r="M28" s="88">
        <f t="shared" si="0"/>
        <v>4.5</v>
      </c>
      <c r="N28" s="88">
        <f t="shared" si="1"/>
        <v>9</v>
      </c>
    </row>
    <row r="29" spans="2:14" s="36" customFormat="1" ht="249.95" customHeight="1" thickBot="1" x14ac:dyDescent="1.1000000000000001">
      <c r="B29" s="67">
        <v>23</v>
      </c>
      <c r="C29" s="492" t="s">
        <v>285</v>
      </c>
      <c r="D29" s="493"/>
      <c r="E29" s="493"/>
      <c r="F29" s="494"/>
      <c r="G29" s="78" t="s">
        <v>76</v>
      </c>
      <c r="H29" s="45">
        <v>1.22</v>
      </c>
      <c r="I29" s="72">
        <v>2</v>
      </c>
      <c r="J29" s="70">
        <v>3541</v>
      </c>
      <c r="K29" s="70">
        <v>3541</v>
      </c>
      <c r="L29" s="87">
        <v>0</v>
      </c>
      <c r="M29" s="88">
        <f t="shared" si="0"/>
        <v>4.3999999999999995</v>
      </c>
      <c r="N29" s="88">
        <f t="shared" si="1"/>
        <v>8.8000000000000007</v>
      </c>
    </row>
    <row r="30" spans="2:14" s="36" customFormat="1" ht="249.95" customHeight="1" thickBot="1" x14ac:dyDescent="1.1000000000000001">
      <c r="B30" s="67">
        <v>24</v>
      </c>
      <c r="C30" s="492" t="s">
        <v>286</v>
      </c>
      <c r="D30" s="493"/>
      <c r="E30" s="493"/>
      <c r="F30" s="494"/>
      <c r="G30" s="78" t="s">
        <v>76</v>
      </c>
      <c r="H30" s="45">
        <v>1.22</v>
      </c>
      <c r="I30" s="72">
        <v>1</v>
      </c>
      <c r="J30" s="70">
        <v>3791</v>
      </c>
      <c r="K30" s="70">
        <v>3791</v>
      </c>
      <c r="L30" s="87">
        <v>0</v>
      </c>
      <c r="M30" s="88">
        <f t="shared" si="0"/>
        <v>4.6999999999999993</v>
      </c>
      <c r="N30" s="88">
        <f t="shared" si="1"/>
        <v>4.7</v>
      </c>
    </row>
    <row r="31" spans="2:14" s="36" customFormat="1" ht="249.95" customHeight="1" thickBot="1" x14ac:dyDescent="1.1000000000000001">
      <c r="B31" s="67">
        <v>25</v>
      </c>
      <c r="C31" s="492" t="s">
        <v>287</v>
      </c>
      <c r="D31" s="493"/>
      <c r="E31" s="493"/>
      <c r="F31" s="494"/>
      <c r="G31" s="78" t="s">
        <v>76</v>
      </c>
      <c r="H31" s="45">
        <v>1.22</v>
      </c>
      <c r="I31" s="72">
        <v>1</v>
      </c>
      <c r="J31" s="70">
        <v>3758</v>
      </c>
      <c r="K31" s="70">
        <v>3758</v>
      </c>
      <c r="L31" s="87">
        <v>0</v>
      </c>
      <c r="M31" s="88">
        <f t="shared" si="0"/>
        <v>4.5999999999999996</v>
      </c>
      <c r="N31" s="88">
        <f t="shared" si="1"/>
        <v>4.5999999999999996</v>
      </c>
    </row>
    <row r="32" spans="2:14" s="36" customFormat="1" ht="249.95" customHeight="1" thickBot="1" x14ac:dyDescent="1.1000000000000001">
      <c r="B32" s="67">
        <v>26</v>
      </c>
      <c r="C32" s="492" t="s">
        <v>288</v>
      </c>
      <c r="D32" s="493"/>
      <c r="E32" s="493"/>
      <c r="F32" s="494"/>
      <c r="G32" s="78" t="s">
        <v>76</v>
      </c>
      <c r="H32" s="45">
        <v>1.22</v>
      </c>
      <c r="I32" s="72">
        <v>2</v>
      </c>
      <c r="J32" s="70">
        <v>5471</v>
      </c>
      <c r="K32" s="70">
        <v>5471</v>
      </c>
      <c r="L32" s="87">
        <v>0</v>
      </c>
      <c r="M32" s="88">
        <f t="shared" si="0"/>
        <v>6.6999999999999993</v>
      </c>
      <c r="N32" s="88">
        <f t="shared" si="1"/>
        <v>13.4</v>
      </c>
    </row>
    <row r="33" spans="2:15" s="36" customFormat="1" ht="249.95" customHeight="1" thickBot="1" x14ac:dyDescent="1.1000000000000001">
      <c r="B33" s="67">
        <v>27</v>
      </c>
      <c r="C33" s="492" t="s">
        <v>289</v>
      </c>
      <c r="D33" s="493"/>
      <c r="E33" s="493"/>
      <c r="F33" s="494"/>
      <c r="G33" s="78" t="s">
        <v>76</v>
      </c>
      <c r="H33" s="45">
        <v>1.22</v>
      </c>
      <c r="I33" s="72">
        <v>1</v>
      </c>
      <c r="J33" s="70">
        <v>5111</v>
      </c>
      <c r="K33" s="70">
        <v>5111</v>
      </c>
      <c r="L33" s="87">
        <v>0</v>
      </c>
      <c r="M33" s="88">
        <f t="shared" si="0"/>
        <v>6.3</v>
      </c>
      <c r="N33" s="88">
        <f t="shared" si="1"/>
        <v>6.3</v>
      </c>
    </row>
    <row r="34" spans="2:15" s="36" customFormat="1" ht="249.95" customHeight="1" thickBot="1" x14ac:dyDescent="1.1000000000000001">
      <c r="B34" s="67">
        <v>28</v>
      </c>
      <c r="C34" s="555" t="s">
        <v>290</v>
      </c>
      <c r="D34" s="561" t="s">
        <v>127</v>
      </c>
      <c r="E34" s="561"/>
      <c r="F34" s="561"/>
      <c r="G34" s="78" t="str">
        <f>VLOOKUP(D34,'[1]FINAL (2)'!$D$5:$U$8101,18,FALSE)</f>
        <v>UC313*308*20*15</v>
      </c>
      <c r="H34" s="78">
        <f>VLOOKUP(D34,'[1]FINAL (2)'!$D$5:$U$8101,7,FALSE)</f>
        <v>1.8280000000000001</v>
      </c>
      <c r="I34" s="38">
        <v>2</v>
      </c>
      <c r="J34" s="79">
        <f>VLOOKUP(D34,'[1]FINAL (2)'!$D$5:$U$8101,5,FALSE)</f>
        <v>6000</v>
      </c>
      <c r="K34" s="79">
        <f>VLOOKUP(D34,'[1]FINAL (2)'!$D$5:$U$8101,6,FALSE)</f>
        <v>6000</v>
      </c>
      <c r="L34" s="87">
        <v>0</v>
      </c>
      <c r="M34" s="88">
        <f t="shared" si="0"/>
        <v>11</v>
      </c>
      <c r="N34" s="88">
        <f t="shared" si="1"/>
        <v>22</v>
      </c>
      <c r="O34" s="43"/>
    </row>
    <row r="35" spans="2:15" s="36" customFormat="1" ht="249.95" customHeight="1" thickBot="1" x14ac:dyDescent="1.1000000000000001">
      <c r="B35" s="67">
        <v>29</v>
      </c>
      <c r="C35" s="556"/>
      <c r="D35" s="586" t="s">
        <v>278</v>
      </c>
      <c r="E35" s="586"/>
      <c r="F35" s="586"/>
      <c r="G35" s="89" t="str">
        <f>VLOOKUP(D35,'[1]FINAL (2)'!$D$5:$U$8101,18,FALSE)</f>
        <v>UC220*210*12*8</v>
      </c>
      <c r="H35" s="89">
        <f>VLOOKUP(D35,'[1]FINAL (2)'!$D$5:$U$8101,7,FALSE)</f>
        <v>1.284</v>
      </c>
      <c r="I35" s="89">
        <v>1</v>
      </c>
      <c r="J35" s="90">
        <f>VLOOKUP(D35,'[1]FINAL (2)'!$D$5:$U$8101,5,FALSE)</f>
        <v>1510</v>
      </c>
      <c r="K35" s="90">
        <f>VLOOKUP(D35,'[1]FINAL (2)'!$D$5:$U$8101,6,FALSE)</f>
        <v>1510</v>
      </c>
      <c r="L35" s="91">
        <v>0</v>
      </c>
      <c r="M35" s="88">
        <f t="shared" si="0"/>
        <v>2</v>
      </c>
      <c r="N35" s="88">
        <f t="shared" si="1"/>
        <v>2</v>
      </c>
    </row>
    <row r="36" spans="2:15" s="36" customFormat="1" ht="249.95" customHeight="1" thickBot="1" x14ac:dyDescent="1.1000000000000001">
      <c r="B36" s="67">
        <v>30</v>
      </c>
      <c r="C36" s="556"/>
      <c r="D36" s="492" t="s">
        <v>279</v>
      </c>
      <c r="E36" s="493"/>
      <c r="F36" s="494"/>
      <c r="G36" s="78" t="str">
        <f>VLOOKUP(D36,'[1]FINAL (2)'!$D$5:$U$8101,18,FALSE)</f>
        <v>UC160*160*12*8</v>
      </c>
      <c r="H36" s="78">
        <f>VLOOKUP(D36,'[1]FINAL (2)'!$D$5:$U$8101,7,FALSE)</f>
        <v>0.94399999999999995</v>
      </c>
      <c r="I36" s="78">
        <v>2</v>
      </c>
      <c r="J36" s="79">
        <f>VLOOKUP(D36,'[1]FINAL (2)'!$D$5:$U$8101,5,FALSE)</f>
        <v>2402</v>
      </c>
      <c r="K36" s="79">
        <f>VLOOKUP(D36,'[1]FINAL (2)'!$D$5:$U$8101,6,FALSE)</f>
        <v>2251</v>
      </c>
      <c r="L36" s="87">
        <v>0</v>
      </c>
      <c r="M36" s="88">
        <f t="shared" si="0"/>
        <v>2.2000000000000002</v>
      </c>
      <c r="N36" s="88">
        <f t="shared" si="1"/>
        <v>4.4000000000000004</v>
      </c>
    </row>
    <row r="37" spans="2:15" s="36" customFormat="1" ht="249.95" customHeight="1" thickBot="1" x14ac:dyDescent="1.1000000000000001">
      <c r="B37" s="67">
        <v>31</v>
      </c>
      <c r="C37" s="556"/>
      <c r="D37" s="561" t="s">
        <v>280</v>
      </c>
      <c r="E37" s="493"/>
      <c r="F37" s="494"/>
      <c r="G37" s="78" t="str">
        <f>VLOOKUP(D37,'[1]FINAL (2)'!$D$5:$U$8101,18,FALSE)</f>
        <v>UC120*130*10*8</v>
      </c>
      <c r="H37" s="78">
        <v>0.72399999999999998</v>
      </c>
      <c r="I37" s="78">
        <v>2</v>
      </c>
      <c r="J37" s="79">
        <f>VLOOKUP(D37,'[1]FINAL (2)'!$D$5:$U$8101,5,FALSE)</f>
        <v>1510</v>
      </c>
      <c r="K37" s="79">
        <f>VLOOKUP(D37,'[1]FINAL (2)'!$D$5:$U$8101,6,FALSE)</f>
        <v>1510</v>
      </c>
      <c r="L37" s="87">
        <v>0</v>
      </c>
      <c r="M37" s="88">
        <f t="shared" si="0"/>
        <v>1.1000000000000001</v>
      </c>
      <c r="N37" s="88">
        <f t="shared" si="1"/>
        <v>2.2000000000000002</v>
      </c>
    </row>
    <row r="38" spans="2:15" s="36" customFormat="1" ht="249.95" customHeight="1" thickBot="1" x14ac:dyDescent="1.1000000000000001">
      <c r="B38" s="67">
        <v>32</v>
      </c>
      <c r="C38" s="564" t="s">
        <v>291</v>
      </c>
      <c r="D38" s="561" t="s">
        <v>127</v>
      </c>
      <c r="E38" s="561"/>
      <c r="F38" s="561"/>
      <c r="G38" s="78" t="s">
        <v>27</v>
      </c>
      <c r="H38" s="45">
        <v>1.8280000000000001</v>
      </c>
      <c r="I38" s="69">
        <v>2</v>
      </c>
      <c r="J38" s="70">
        <v>6000</v>
      </c>
      <c r="K38" s="70">
        <v>6000</v>
      </c>
      <c r="L38" s="87">
        <v>0</v>
      </c>
      <c r="M38" s="88">
        <f>ROUNDUP(H38*K38/1000-L38,1)</f>
        <v>11</v>
      </c>
      <c r="N38" s="88">
        <f>ROUNDUP(M38*I38-I38*L38,1)</f>
        <v>22</v>
      </c>
    </row>
    <row r="39" spans="2:15" s="36" customFormat="1" ht="249.95" customHeight="1" thickBot="1" x14ac:dyDescent="1.1000000000000001">
      <c r="B39" s="67">
        <v>33</v>
      </c>
      <c r="C39" s="564"/>
      <c r="D39" s="561" t="s">
        <v>278</v>
      </c>
      <c r="E39" s="561"/>
      <c r="F39" s="561"/>
      <c r="G39" s="78" t="s">
        <v>29</v>
      </c>
      <c r="H39" s="45">
        <v>1.284</v>
      </c>
      <c r="I39" s="72">
        <v>1</v>
      </c>
      <c r="J39" s="70">
        <v>1510</v>
      </c>
      <c r="K39" s="70">
        <v>1510</v>
      </c>
      <c r="L39" s="87">
        <v>0</v>
      </c>
      <c r="M39" s="88">
        <f t="shared" ref="M39:M63" si="2">ROUNDUP(H39*K39/1000-L39,1)</f>
        <v>2</v>
      </c>
      <c r="N39" s="88">
        <f t="shared" ref="N39:N63" si="3">ROUNDUP(M39*I39-I39*L39,1)</f>
        <v>2</v>
      </c>
    </row>
    <row r="40" spans="2:15" s="36" customFormat="1" ht="249.95" customHeight="1" thickBot="1" x14ac:dyDescent="1.1000000000000001">
      <c r="B40" s="67">
        <v>34</v>
      </c>
      <c r="C40" s="564"/>
      <c r="D40" s="561" t="s">
        <v>279</v>
      </c>
      <c r="E40" s="561"/>
      <c r="F40" s="561"/>
      <c r="G40" s="78" t="s">
        <v>35</v>
      </c>
      <c r="H40" s="45">
        <v>0.94399999999999995</v>
      </c>
      <c r="I40" s="72">
        <v>2</v>
      </c>
      <c r="J40" s="70">
        <v>2402</v>
      </c>
      <c r="K40" s="70">
        <v>2251</v>
      </c>
      <c r="L40" s="87">
        <v>0</v>
      </c>
      <c r="M40" s="88">
        <f t="shared" si="2"/>
        <v>2.2000000000000002</v>
      </c>
      <c r="N40" s="88">
        <f t="shared" si="3"/>
        <v>4.4000000000000004</v>
      </c>
    </row>
    <row r="41" spans="2:15" s="36" customFormat="1" ht="249.95" customHeight="1" thickBot="1" x14ac:dyDescent="1.1000000000000001">
      <c r="B41" s="67">
        <v>35</v>
      </c>
      <c r="C41" s="564"/>
      <c r="D41" s="561" t="s">
        <v>280</v>
      </c>
      <c r="E41" s="561"/>
      <c r="F41" s="561"/>
      <c r="G41" s="78" t="s">
        <v>241</v>
      </c>
      <c r="H41" s="45">
        <v>0.6</v>
      </c>
      <c r="I41" s="72">
        <v>2</v>
      </c>
      <c r="J41" s="70">
        <v>1510</v>
      </c>
      <c r="K41" s="70">
        <v>1510</v>
      </c>
      <c r="L41" s="87">
        <v>0</v>
      </c>
      <c r="M41" s="88">
        <f t="shared" si="2"/>
        <v>1</v>
      </c>
      <c r="N41" s="88">
        <f t="shared" si="3"/>
        <v>2</v>
      </c>
    </row>
    <row r="42" spans="2:15" s="36" customFormat="1" ht="249.95" customHeight="1" thickBot="1" x14ac:dyDescent="1.1000000000000001">
      <c r="B42" s="67">
        <v>36</v>
      </c>
      <c r="C42" s="564" t="s">
        <v>292</v>
      </c>
      <c r="D42" s="561" t="s">
        <v>127</v>
      </c>
      <c r="E42" s="561"/>
      <c r="F42" s="561"/>
      <c r="G42" s="78" t="s">
        <v>27</v>
      </c>
      <c r="H42" s="78">
        <v>1.8280000000000001</v>
      </c>
      <c r="I42" s="38">
        <v>2</v>
      </c>
      <c r="J42" s="79">
        <v>6280</v>
      </c>
      <c r="K42" s="79">
        <v>6280</v>
      </c>
      <c r="L42" s="87">
        <v>0</v>
      </c>
      <c r="M42" s="88">
        <f t="shared" si="2"/>
        <v>11.5</v>
      </c>
      <c r="N42" s="88">
        <f t="shared" si="3"/>
        <v>23</v>
      </c>
    </row>
    <row r="43" spans="2:15" s="36" customFormat="1" ht="249.95" customHeight="1" thickBot="1" x14ac:dyDescent="1.1000000000000001">
      <c r="B43" s="67">
        <v>37</v>
      </c>
      <c r="C43" s="564"/>
      <c r="D43" s="561" t="s">
        <v>282</v>
      </c>
      <c r="E43" s="561"/>
      <c r="F43" s="561"/>
      <c r="G43" s="78" t="s">
        <v>35</v>
      </c>
      <c r="H43" s="78">
        <v>0.94399999999999995</v>
      </c>
      <c r="I43" s="78">
        <v>1</v>
      </c>
      <c r="J43" s="79">
        <v>2415</v>
      </c>
      <c r="K43" s="79">
        <v>2253</v>
      </c>
      <c r="L43" s="87">
        <v>0</v>
      </c>
      <c r="M43" s="88">
        <f t="shared" si="2"/>
        <v>2.2000000000000002</v>
      </c>
      <c r="N43" s="88">
        <f t="shared" si="3"/>
        <v>2.2000000000000002</v>
      </c>
    </row>
    <row r="44" spans="2:15" s="36" customFormat="1" ht="249.95" customHeight="1" thickBot="1" x14ac:dyDescent="1.1000000000000001">
      <c r="B44" s="67">
        <v>38</v>
      </c>
      <c r="C44" s="564"/>
      <c r="D44" s="561" t="s">
        <v>283</v>
      </c>
      <c r="E44" s="561"/>
      <c r="F44" s="561"/>
      <c r="G44" s="78" t="s">
        <v>35</v>
      </c>
      <c r="H44" s="78">
        <v>0.94399999999999995</v>
      </c>
      <c r="I44" s="78">
        <v>1</v>
      </c>
      <c r="J44" s="79">
        <v>2383</v>
      </c>
      <c r="K44" s="79">
        <v>2238</v>
      </c>
      <c r="L44" s="87">
        <v>0</v>
      </c>
      <c r="M44" s="88">
        <f t="shared" si="2"/>
        <v>2.2000000000000002</v>
      </c>
      <c r="N44" s="88">
        <f t="shared" si="3"/>
        <v>2.2000000000000002</v>
      </c>
    </row>
    <row r="45" spans="2:15" s="36" customFormat="1" ht="249.95" customHeight="1" thickBot="1" x14ac:dyDescent="1.1000000000000001">
      <c r="B45" s="67">
        <v>39</v>
      </c>
      <c r="C45" s="564"/>
      <c r="D45" s="561" t="s">
        <v>278</v>
      </c>
      <c r="E45" s="561"/>
      <c r="F45" s="561"/>
      <c r="G45" s="78" t="s">
        <v>29</v>
      </c>
      <c r="H45" s="78">
        <v>1.284</v>
      </c>
      <c r="I45" s="78">
        <v>2</v>
      </c>
      <c r="J45" s="79">
        <v>1510</v>
      </c>
      <c r="K45" s="79">
        <v>1510</v>
      </c>
      <c r="L45" s="87">
        <v>0</v>
      </c>
      <c r="M45" s="88">
        <f t="shared" si="2"/>
        <v>2</v>
      </c>
      <c r="N45" s="88">
        <f t="shared" si="3"/>
        <v>4</v>
      </c>
    </row>
    <row r="46" spans="2:15" s="36" customFormat="1" ht="249.95" customHeight="1" thickBot="1" x14ac:dyDescent="1.1000000000000001">
      <c r="B46" s="67">
        <v>40</v>
      </c>
      <c r="C46" s="564"/>
      <c r="D46" s="561" t="s">
        <v>279</v>
      </c>
      <c r="E46" s="561"/>
      <c r="F46" s="561"/>
      <c r="G46" s="78" t="s">
        <v>35</v>
      </c>
      <c r="H46" s="78">
        <v>0.94399999999999995</v>
      </c>
      <c r="I46" s="78">
        <v>1</v>
      </c>
      <c r="J46" s="79">
        <v>2402</v>
      </c>
      <c r="K46" s="79">
        <v>2251</v>
      </c>
      <c r="L46" s="87">
        <v>0</v>
      </c>
      <c r="M46" s="88">
        <f t="shared" si="2"/>
        <v>2.2000000000000002</v>
      </c>
      <c r="N46" s="88">
        <f t="shared" si="3"/>
        <v>2.2000000000000002</v>
      </c>
    </row>
    <row r="47" spans="2:15" s="36" customFormat="1" ht="249.95" customHeight="1" thickBot="1" x14ac:dyDescent="1.1000000000000001">
      <c r="B47" s="67">
        <v>41</v>
      </c>
      <c r="C47" s="564"/>
      <c r="D47" s="561" t="s">
        <v>280</v>
      </c>
      <c r="E47" s="561"/>
      <c r="F47" s="561"/>
      <c r="G47" s="78" t="s">
        <v>241</v>
      </c>
      <c r="H47" s="78">
        <v>0.6</v>
      </c>
      <c r="I47" s="78">
        <v>1</v>
      </c>
      <c r="J47" s="79">
        <v>1510</v>
      </c>
      <c r="K47" s="79">
        <v>1510</v>
      </c>
      <c r="L47" s="87">
        <v>0</v>
      </c>
      <c r="M47" s="88">
        <f t="shared" si="2"/>
        <v>1</v>
      </c>
      <c r="N47" s="88">
        <f t="shared" si="3"/>
        <v>1</v>
      </c>
    </row>
    <row r="48" spans="2:15" s="36" customFormat="1" ht="249.95" customHeight="1" thickBot="1" x14ac:dyDescent="1.1000000000000001">
      <c r="B48" s="67">
        <v>42</v>
      </c>
      <c r="C48" s="564" t="s">
        <v>293</v>
      </c>
      <c r="D48" s="561" t="s">
        <v>127</v>
      </c>
      <c r="E48" s="561"/>
      <c r="F48" s="561"/>
      <c r="G48" s="78" t="s">
        <v>27</v>
      </c>
      <c r="H48" s="78">
        <v>1.8280000000000001</v>
      </c>
      <c r="I48" s="38">
        <v>2</v>
      </c>
      <c r="J48" s="79">
        <v>6000</v>
      </c>
      <c r="K48" s="79">
        <v>6000</v>
      </c>
      <c r="L48" s="87">
        <v>0</v>
      </c>
      <c r="M48" s="88">
        <f t="shared" si="2"/>
        <v>11</v>
      </c>
      <c r="N48" s="88">
        <f t="shared" si="3"/>
        <v>22</v>
      </c>
    </row>
    <row r="49" spans="2:14" s="36" customFormat="1" ht="249.95" customHeight="1" thickBot="1" x14ac:dyDescent="1.1000000000000001">
      <c r="B49" s="67">
        <v>43</v>
      </c>
      <c r="C49" s="564"/>
      <c r="D49" s="561" t="s">
        <v>278</v>
      </c>
      <c r="E49" s="561"/>
      <c r="F49" s="561"/>
      <c r="G49" s="78" t="s">
        <v>29</v>
      </c>
      <c r="H49" s="78">
        <v>1.284</v>
      </c>
      <c r="I49" s="78">
        <v>1</v>
      </c>
      <c r="J49" s="79">
        <v>1510</v>
      </c>
      <c r="K49" s="79">
        <v>1510</v>
      </c>
      <c r="L49" s="87">
        <v>0</v>
      </c>
      <c r="M49" s="88">
        <f t="shared" si="2"/>
        <v>2</v>
      </c>
      <c r="N49" s="88">
        <f t="shared" si="3"/>
        <v>2</v>
      </c>
    </row>
    <row r="50" spans="2:14" s="36" customFormat="1" ht="249.95" customHeight="1" thickBot="1" x14ac:dyDescent="1.1000000000000001">
      <c r="B50" s="67">
        <v>44</v>
      </c>
      <c r="C50" s="564"/>
      <c r="D50" s="561" t="s">
        <v>279</v>
      </c>
      <c r="E50" s="561"/>
      <c r="F50" s="561"/>
      <c r="G50" s="78" t="s">
        <v>35</v>
      </c>
      <c r="H50" s="78">
        <v>0.94399999999999995</v>
      </c>
      <c r="I50" s="78">
        <v>2</v>
      </c>
      <c r="J50" s="79">
        <v>2402</v>
      </c>
      <c r="K50" s="79">
        <v>2251</v>
      </c>
      <c r="L50" s="87">
        <v>0</v>
      </c>
      <c r="M50" s="88">
        <f t="shared" si="2"/>
        <v>2.2000000000000002</v>
      </c>
      <c r="N50" s="88">
        <f t="shared" si="3"/>
        <v>4.4000000000000004</v>
      </c>
    </row>
    <row r="51" spans="2:14" s="36" customFormat="1" ht="249.95" customHeight="1" thickBot="1" x14ac:dyDescent="1.1000000000000001">
      <c r="B51" s="42">
        <v>45</v>
      </c>
      <c r="C51" s="564"/>
      <c r="D51" s="561" t="s">
        <v>280</v>
      </c>
      <c r="E51" s="561"/>
      <c r="F51" s="561"/>
      <c r="G51" s="78" t="s">
        <v>241</v>
      </c>
      <c r="H51" s="78">
        <v>0.6</v>
      </c>
      <c r="I51" s="78">
        <v>2</v>
      </c>
      <c r="J51" s="79">
        <v>1510</v>
      </c>
      <c r="K51" s="79">
        <v>1510</v>
      </c>
      <c r="L51" s="87">
        <v>0</v>
      </c>
      <c r="M51" s="88">
        <f t="shared" si="2"/>
        <v>1</v>
      </c>
      <c r="N51" s="88">
        <f t="shared" si="3"/>
        <v>2</v>
      </c>
    </row>
    <row r="52" spans="2:14" s="36" customFormat="1" ht="249.95" customHeight="1" thickBot="1" x14ac:dyDescent="1.1000000000000001">
      <c r="B52" s="42">
        <v>46</v>
      </c>
      <c r="C52" s="564" t="s">
        <v>294</v>
      </c>
      <c r="D52" s="561" t="s">
        <v>127</v>
      </c>
      <c r="E52" s="561"/>
      <c r="F52" s="561"/>
      <c r="G52" s="78" t="s">
        <v>27</v>
      </c>
      <c r="H52" s="78">
        <v>1.8280000000000001</v>
      </c>
      <c r="I52" s="38">
        <v>2</v>
      </c>
      <c r="J52" s="79">
        <v>5180</v>
      </c>
      <c r="K52" s="79">
        <v>5180</v>
      </c>
      <c r="L52" s="87">
        <v>0</v>
      </c>
      <c r="M52" s="88">
        <f t="shared" si="2"/>
        <v>9.5</v>
      </c>
      <c r="N52" s="88">
        <f t="shared" si="3"/>
        <v>19</v>
      </c>
    </row>
    <row r="53" spans="2:14" s="36" customFormat="1" ht="249.95" customHeight="1" thickBot="1" x14ac:dyDescent="1.1000000000000001">
      <c r="B53" s="67">
        <v>47</v>
      </c>
      <c r="C53" s="564"/>
      <c r="D53" s="561" t="s">
        <v>295</v>
      </c>
      <c r="E53" s="561"/>
      <c r="F53" s="561"/>
      <c r="G53" s="78" t="str">
        <f>[2]Sheet1!B19</f>
        <v>UC160*160*12*8</v>
      </c>
      <c r="H53" s="78">
        <v>1.284</v>
      </c>
      <c r="I53" s="78">
        <v>1</v>
      </c>
      <c r="J53" s="79">
        <v>2435</v>
      </c>
      <c r="K53" s="79">
        <v>2200</v>
      </c>
      <c r="L53" s="87">
        <v>0</v>
      </c>
      <c r="M53" s="88">
        <f t="shared" si="2"/>
        <v>2.9</v>
      </c>
      <c r="N53" s="88">
        <f t="shared" si="3"/>
        <v>2.9</v>
      </c>
    </row>
    <row r="54" spans="2:14" s="36" customFormat="1" ht="249.95" customHeight="1" thickBot="1" x14ac:dyDescent="1.1000000000000001">
      <c r="B54" s="67">
        <v>48</v>
      </c>
      <c r="C54" s="564"/>
      <c r="D54" s="561" t="s">
        <v>296</v>
      </c>
      <c r="E54" s="561"/>
      <c r="F54" s="561"/>
      <c r="G54" s="78" t="str">
        <f>[2]Sheet1!B20</f>
        <v>UC120*130*10*8</v>
      </c>
      <c r="H54" s="78">
        <v>1.284</v>
      </c>
      <c r="I54" s="78">
        <v>1</v>
      </c>
      <c r="J54" s="79">
        <v>2383</v>
      </c>
      <c r="K54" s="79">
        <v>2201</v>
      </c>
      <c r="L54" s="87">
        <v>0</v>
      </c>
      <c r="M54" s="88">
        <f t="shared" si="2"/>
        <v>2.9</v>
      </c>
      <c r="N54" s="88">
        <f t="shared" si="3"/>
        <v>2.9</v>
      </c>
    </row>
    <row r="55" spans="2:14" s="36" customFormat="1" ht="249.95" customHeight="1" thickBot="1" x14ac:dyDescent="1.1000000000000001">
      <c r="B55" s="67">
        <v>49</v>
      </c>
      <c r="C55" s="564"/>
      <c r="D55" s="561" t="s">
        <v>297</v>
      </c>
      <c r="E55" s="561"/>
      <c r="F55" s="561"/>
      <c r="G55" s="78" t="str">
        <f>[2]Sheet1!B21</f>
        <v>UC313*308*20*15</v>
      </c>
      <c r="H55" s="78">
        <v>1.284</v>
      </c>
      <c r="I55" s="78">
        <v>2</v>
      </c>
      <c r="J55" s="79">
        <v>1510</v>
      </c>
      <c r="K55" s="79">
        <v>1510</v>
      </c>
      <c r="L55" s="87">
        <v>0</v>
      </c>
      <c r="M55" s="88">
        <f t="shared" si="2"/>
        <v>2</v>
      </c>
      <c r="N55" s="88">
        <f t="shared" si="3"/>
        <v>4</v>
      </c>
    </row>
    <row r="56" spans="2:14" s="36" customFormat="1" ht="249.95" customHeight="1" thickBot="1" x14ac:dyDescent="1.1000000000000001">
      <c r="B56" s="67">
        <v>50</v>
      </c>
      <c r="C56" s="564"/>
      <c r="D56" s="561" t="s">
        <v>298</v>
      </c>
      <c r="E56" s="561"/>
      <c r="F56" s="561"/>
      <c r="G56" s="78" t="str">
        <f>[2]Sheet1!B22</f>
        <v>UC220*210*12*8</v>
      </c>
      <c r="H56" s="78">
        <v>1.284</v>
      </c>
      <c r="I56" s="78">
        <v>1</v>
      </c>
      <c r="J56" s="79">
        <v>1845</v>
      </c>
      <c r="K56" s="79">
        <v>1735</v>
      </c>
      <c r="L56" s="87">
        <v>0</v>
      </c>
      <c r="M56" s="88">
        <f t="shared" si="2"/>
        <v>2.3000000000000003</v>
      </c>
      <c r="N56" s="88">
        <f t="shared" si="3"/>
        <v>2.2999999999999998</v>
      </c>
    </row>
    <row r="57" spans="2:14" s="36" customFormat="1" ht="249.95" customHeight="1" thickBot="1" x14ac:dyDescent="1.1000000000000001">
      <c r="B57" s="67">
        <v>51</v>
      </c>
      <c r="C57" s="564"/>
      <c r="D57" s="561" t="s">
        <v>299</v>
      </c>
      <c r="E57" s="561"/>
      <c r="F57" s="561"/>
      <c r="G57" s="78" t="e">
        <f>[2]Sheet1!B23</f>
        <v>#N/A</v>
      </c>
      <c r="H57" s="78">
        <v>0.94399999999999995</v>
      </c>
      <c r="I57" s="78">
        <v>1</v>
      </c>
      <c r="J57" s="79">
        <v>1510</v>
      </c>
      <c r="K57" s="79">
        <v>1510</v>
      </c>
      <c r="L57" s="87">
        <v>0</v>
      </c>
      <c r="M57" s="88">
        <f t="shared" si="2"/>
        <v>1.5</v>
      </c>
      <c r="N57" s="88">
        <f t="shared" si="3"/>
        <v>1.5</v>
      </c>
    </row>
    <row r="58" spans="2:14" s="36" customFormat="1" ht="249.95" customHeight="1" thickBot="1" x14ac:dyDescent="1.1000000000000001">
      <c r="B58" s="67">
        <v>52</v>
      </c>
      <c r="C58" s="492" t="s">
        <v>129</v>
      </c>
      <c r="D58" s="493"/>
      <c r="E58" s="493"/>
      <c r="F58" s="494"/>
      <c r="G58" s="78" t="s">
        <v>35</v>
      </c>
      <c r="H58" s="45">
        <v>0.94399999999999995</v>
      </c>
      <c r="I58" s="72">
        <v>2</v>
      </c>
      <c r="J58" s="70">
        <v>2402</v>
      </c>
      <c r="K58" s="70">
        <v>2251</v>
      </c>
      <c r="L58" s="87">
        <v>0</v>
      </c>
      <c r="M58" s="88">
        <f t="shared" si="2"/>
        <v>2.2000000000000002</v>
      </c>
      <c r="N58" s="88">
        <f t="shared" si="3"/>
        <v>4.4000000000000004</v>
      </c>
    </row>
    <row r="59" spans="2:14" s="36" customFormat="1" ht="249.95" customHeight="1" thickBot="1" x14ac:dyDescent="1.1000000000000001">
      <c r="B59" s="67">
        <v>53</v>
      </c>
      <c r="C59" s="492" t="s">
        <v>139</v>
      </c>
      <c r="D59" s="493"/>
      <c r="E59" s="493"/>
      <c r="F59" s="494"/>
      <c r="G59" s="78" t="s">
        <v>35</v>
      </c>
      <c r="H59" s="45">
        <v>0.94399999999999995</v>
      </c>
      <c r="I59" s="72">
        <v>3</v>
      </c>
      <c r="J59" s="70">
        <v>2402</v>
      </c>
      <c r="K59" s="70">
        <v>2251</v>
      </c>
      <c r="L59" s="87">
        <v>0</v>
      </c>
      <c r="M59" s="88">
        <f t="shared" si="2"/>
        <v>2.2000000000000002</v>
      </c>
      <c r="N59" s="88">
        <f t="shared" si="3"/>
        <v>6.6</v>
      </c>
    </row>
    <row r="60" spans="2:14" s="36" customFormat="1" ht="249.95" customHeight="1" thickBot="1" x14ac:dyDescent="1.1000000000000001">
      <c r="B60" s="67">
        <v>54</v>
      </c>
      <c r="C60" s="492" t="s">
        <v>300</v>
      </c>
      <c r="D60" s="493"/>
      <c r="E60" s="493"/>
      <c r="F60" s="494"/>
      <c r="G60" s="78" t="s">
        <v>35</v>
      </c>
      <c r="H60" s="45">
        <v>0.94399999999999995</v>
      </c>
      <c r="I60" s="72">
        <v>1</v>
      </c>
      <c r="J60" s="70">
        <v>2402</v>
      </c>
      <c r="K60" s="70">
        <v>2251</v>
      </c>
      <c r="L60" s="87">
        <v>0</v>
      </c>
      <c r="M60" s="88">
        <f t="shared" si="2"/>
        <v>2.2000000000000002</v>
      </c>
      <c r="N60" s="88">
        <f t="shared" si="3"/>
        <v>2.2000000000000002</v>
      </c>
    </row>
    <row r="61" spans="2:14" s="36" customFormat="1" ht="249.95" customHeight="1" thickBot="1" x14ac:dyDescent="1.1000000000000001">
      <c r="B61" s="67">
        <v>55</v>
      </c>
      <c r="C61" s="492" t="s">
        <v>68</v>
      </c>
      <c r="D61" s="493"/>
      <c r="E61" s="493"/>
      <c r="F61" s="494"/>
      <c r="G61" s="78" t="s">
        <v>35</v>
      </c>
      <c r="H61" s="45">
        <v>0.94399999999999995</v>
      </c>
      <c r="I61" s="72">
        <v>1</v>
      </c>
      <c r="J61" s="70">
        <v>2383</v>
      </c>
      <c r="K61" s="70">
        <v>2217</v>
      </c>
      <c r="L61" s="87">
        <v>0</v>
      </c>
      <c r="M61" s="88">
        <f t="shared" si="2"/>
        <v>2.1</v>
      </c>
      <c r="N61" s="88">
        <f t="shared" si="3"/>
        <v>2.1</v>
      </c>
    </row>
    <row r="62" spans="2:14" s="36" customFormat="1" ht="249.95" customHeight="1" thickBot="1" x14ac:dyDescent="1.1000000000000001">
      <c r="B62" s="67">
        <v>56</v>
      </c>
      <c r="C62" s="492" t="s">
        <v>301</v>
      </c>
      <c r="D62" s="493"/>
      <c r="E62" s="493"/>
      <c r="F62" s="494"/>
      <c r="G62" s="78" t="s">
        <v>35</v>
      </c>
      <c r="H62" s="45">
        <v>0.94399999999999995</v>
      </c>
      <c r="I62" s="72">
        <v>1</v>
      </c>
      <c r="J62" s="70">
        <v>1909</v>
      </c>
      <c r="K62" s="70">
        <v>1800</v>
      </c>
      <c r="L62" s="87">
        <v>0</v>
      </c>
      <c r="M62" s="88">
        <f t="shared" si="2"/>
        <v>1.7000000000000002</v>
      </c>
      <c r="N62" s="88">
        <f t="shared" si="3"/>
        <v>1.7</v>
      </c>
    </row>
    <row r="63" spans="2:14" s="36" customFormat="1" ht="249.95" customHeight="1" thickBot="1" x14ac:dyDescent="1.1000000000000001">
      <c r="B63" s="67">
        <v>57</v>
      </c>
      <c r="C63" s="492" t="s">
        <v>302</v>
      </c>
      <c r="D63" s="493"/>
      <c r="E63" s="493"/>
      <c r="F63" s="494"/>
      <c r="G63" s="78" t="s">
        <v>35</v>
      </c>
      <c r="H63" s="45">
        <v>0.94399999999999995</v>
      </c>
      <c r="I63" s="72">
        <v>7</v>
      </c>
      <c r="J63" s="70">
        <v>2396</v>
      </c>
      <c r="K63" s="70">
        <v>2211</v>
      </c>
      <c r="L63" s="87">
        <v>0</v>
      </c>
      <c r="M63" s="88">
        <f t="shared" si="2"/>
        <v>2.1</v>
      </c>
      <c r="N63" s="88">
        <f t="shared" si="3"/>
        <v>14.7</v>
      </c>
    </row>
    <row r="64" spans="2:14" s="50" customFormat="1" ht="174.95" customHeight="1" thickBot="1" x14ac:dyDescent="1.1000000000000001">
      <c r="B64" s="458" t="s">
        <v>30</v>
      </c>
      <c r="C64" s="459"/>
      <c r="D64" s="459"/>
      <c r="E64" s="459"/>
      <c r="F64" s="459"/>
      <c r="G64" s="459"/>
      <c r="H64" s="459"/>
      <c r="I64" s="459"/>
      <c r="J64" s="459"/>
      <c r="K64" s="459"/>
      <c r="L64" s="459"/>
      <c r="M64" s="460"/>
      <c r="N64" s="92">
        <f>SUM(N7:N63)</f>
        <v>371.09999999999985</v>
      </c>
    </row>
    <row r="65" spans="2:18" s="50" customFormat="1" ht="174.95" customHeight="1" thickBot="1" x14ac:dyDescent="1.1000000000000001">
      <c r="B65" s="513" t="s">
        <v>53</v>
      </c>
      <c r="C65" s="513"/>
      <c r="D65" s="513"/>
      <c r="E65" s="513"/>
      <c r="F65" s="513"/>
      <c r="G65" s="513"/>
      <c r="H65" s="513"/>
      <c r="I65" s="513"/>
      <c r="J65" s="513"/>
      <c r="K65" s="513"/>
      <c r="L65" s="513"/>
      <c r="M65" s="513"/>
      <c r="N65" s="88">
        <f>N64*2</f>
        <v>742.1999999999997</v>
      </c>
    </row>
    <row r="66" spans="2:18" s="51" customFormat="1" ht="58.5" customHeight="1" x14ac:dyDescent="1.1000000000000001">
      <c r="B66" s="577"/>
      <c r="C66" s="578"/>
      <c r="D66" s="578"/>
      <c r="E66" s="578"/>
      <c r="F66" s="578"/>
      <c r="G66" s="578"/>
      <c r="H66" s="578"/>
      <c r="I66" s="578"/>
      <c r="J66" s="578"/>
      <c r="K66" s="578"/>
      <c r="L66" s="578"/>
      <c r="M66" s="578"/>
      <c r="N66" s="579"/>
    </row>
    <row r="67" spans="2:18" s="51" customFormat="1" ht="43.5" customHeight="1" thickBot="1" x14ac:dyDescent="1.1499999999999999">
      <c r="B67" s="580"/>
      <c r="C67" s="581"/>
      <c r="D67" s="581"/>
      <c r="E67" s="581"/>
      <c r="F67" s="581"/>
      <c r="G67" s="581"/>
      <c r="H67" s="581"/>
      <c r="I67" s="581"/>
      <c r="J67" s="581"/>
      <c r="K67" s="581"/>
      <c r="L67" s="581"/>
      <c r="M67" s="581"/>
      <c r="N67" s="582"/>
    </row>
    <row r="68" spans="2:18" s="80" customFormat="1" ht="174.95" customHeight="1" x14ac:dyDescent="0.25">
      <c r="B68" s="584" t="s">
        <v>303</v>
      </c>
      <c r="C68" s="584"/>
      <c r="D68" s="584"/>
      <c r="E68" s="584"/>
      <c r="F68" s="584"/>
      <c r="G68" s="584"/>
      <c r="H68" s="584"/>
      <c r="I68" s="422" t="s">
        <v>32</v>
      </c>
      <c r="J68" s="422"/>
      <c r="K68" s="422"/>
      <c r="L68" s="422"/>
      <c r="M68" s="422"/>
      <c r="N68" s="422"/>
    </row>
    <row r="69" spans="2:18" s="51" customFormat="1" ht="409.6" customHeight="1" thickBot="1" x14ac:dyDescent="1.1499999999999999">
      <c r="B69" s="585"/>
      <c r="C69" s="585"/>
      <c r="D69" s="585"/>
      <c r="E69" s="585"/>
      <c r="F69" s="585"/>
      <c r="G69" s="585"/>
      <c r="H69" s="585"/>
      <c r="I69" s="423"/>
      <c r="J69" s="423"/>
      <c r="K69" s="423"/>
      <c r="L69" s="423"/>
      <c r="M69" s="423"/>
      <c r="N69" s="423"/>
    </row>
    <row r="70" spans="2:18" s="58" customFormat="1" ht="174.95" customHeight="1" thickBot="1" x14ac:dyDescent="1.1499999999999999">
      <c r="B70" s="53" t="s">
        <v>45</v>
      </c>
      <c r="C70" s="54"/>
      <c r="D70" s="54"/>
      <c r="E70" s="54"/>
      <c r="F70" s="54"/>
      <c r="G70" s="54"/>
      <c r="H70" s="54"/>
      <c r="I70" s="54"/>
      <c r="J70" s="54"/>
      <c r="K70" s="54"/>
      <c r="L70" s="54"/>
      <c r="M70" s="54"/>
      <c r="N70" s="55"/>
      <c r="O70" s="56"/>
      <c r="P70" s="68"/>
      <c r="Q70" s="35"/>
      <c r="R70" s="35"/>
    </row>
    <row r="71" spans="2:18" s="51" customFormat="1" ht="174.95" customHeight="1" x14ac:dyDescent="1.1000000000000001"/>
  </sheetData>
  <mergeCells count="77">
    <mergeCell ref="C11:F11"/>
    <mergeCell ref="B2:F3"/>
    <mergeCell ref="G2:K3"/>
    <mergeCell ref="L2:N3"/>
    <mergeCell ref="B4:N4"/>
    <mergeCell ref="B5:N5"/>
    <mergeCell ref="C6:G6"/>
    <mergeCell ref="C7:C10"/>
    <mergeCell ref="D7:F7"/>
    <mergeCell ref="D8:F8"/>
    <mergeCell ref="D9:F9"/>
    <mergeCell ref="D10:F10"/>
    <mergeCell ref="C12:F12"/>
    <mergeCell ref="C13:C17"/>
    <mergeCell ref="D13:F13"/>
    <mergeCell ref="D14:F14"/>
    <mergeCell ref="D15:F15"/>
    <mergeCell ref="D16:F16"/>
    <mergeCell ref="D17:F17"/>
    <mergeCell ref="C18:F18"/>
    <mergeCell ref="C19:C22"/>
    <mergeCell ref="D19:F19"/>
    <mergeCell ref="D20:F20"/>
    <mergeCell ref="D21:F21"/>
    <mergeCell ref="D22:F22"/>
    <mergeCell ref="C33:F33"/>
    <mergeCell ref="C23:C27"/>
    <mergeCell ref="D23:F23"/>
    <mergeCell ref="D24:F24"/>
    <mergeCell ref="D25:F25"/>
    <mergeCell ref="D26:F26"/>
    <mergeCell ref="D27:F27"/>
    <mergeCell ref="C28:F28"/>
    <mergeCell ref="C29:F29"/>
    <mergeCell ref="C30:F30"/>
    <mergeCell ref="C31:F31"/>
    <mergeCell ref="C32:F32"/>
    <mergeCell ref="C38:C41"/>
    <mergeCell ref="D38:F38"/>
    <mergeCell ref="D39:F39"/>
    <mergeCell ref="D40:F40"/>
    <mergeCell ref="D41:F41"/>
    <mergeCell ref="C34:C37"/>
    <mergeCell ref="D34:F34"/>
    <mergeCell ref="D35:F35"/>
    <mergeCell ref="D36:F36"/>
    <mergeCell ref="D37:F37"/>
    <mergeCell ref="C42:C47"/>
    <mergeCell ref="D42:F42"/>
    <mergeCell ref="D43:F43"/>
    <mergeCell ref="D44:F44"/>
    <mergeCell ref="D45:F45"/>
    <mergeCell ref="D46:F46"/>
    <mergeCell ref="D47:F47"/>
    <mergeCell ref="C61:F61"/>
    <mergeCell ref="C48:C51"/>
    <mergeCell ref="D48:F48"/>
    <mergeCell ref="D49:F49"/>
    <mergeCell ref="D50:F50"/>
    <mergeCell ref="D51:F51"/>
    <mergeCell ref="C52:C57"/>
    <mergeCell ref="D52:F52"/>
    <mergeCell ref="D53:F53"/>
    <mergeCell ref="D54:F54"/>
    <mergeCell ref="D55:F55"/>
    <mergeCell ref="D56:F56"/>
    <mergeCell ref="D57:F57"/>
    <mergeCell ref="C58:F58"/>
    <mergeCell ref="C59:F59"/>
    <mergeCell ref="C60:F60"/>
    <mergeCell ref="C62:F62"/>
    <mergeCell ref="C63:F63"/>
    <mergeCell ref="B64:M64"/>
    <mergeCell ref="B66:N67"/>
    <mergeCell ref="B68:H69"/>
    <mergeCell ref="I68:N69"/>
    <mergeCell ref="B65:M65"/>
  </mergeCells>
  <printOptions horizontalCentered="1"/>
  <pageMargins left="0.25" right="0.25" top="1" bottom="1" header="0.5" footer="0.255"/>
  <pageSetup paperSize="9" scale="10" fitToHeight="0" orientation="portrait" r:id="rId1"/>
  <rowBreaks count="2" manualBreakCount="2">
    <brk id="27" max="14" man="1"/>
    <brk id="51" max="14" man="1"/>
  </rowBreaks>
  <drawing r:id="rId2"/>
</worksheet>
</file>

<file path=xl/worksheets/sheet1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sheetPr>
    <tabColor theme="9" tint="-0.499984740745262"/>
    <pageSetUpPr fitToPage="1"/>
  </sheetPr>
  <dimension ref="B1:M35"/>
  <sheetViews>
    <sheetView rightToLeft="1" view="pageBreakPreview" topLeftCell="A4" zoomScale="70" zoomScaleNormal="85" zoomScaleSheetLayoutView="70" workbookViewId="0">
      <selection activeCell="B20" sqref="B20:M24"/>
    </sheetView>
  </sheetViews>
  <sheetFormatPr defaultRowHeight="15" x14ac:dyDescent="0.25"/>
  <cols>
    <col min="1" max="1" width="4.85546875" customWidth="1"/>
    <col min="4" max="4" width="11.85546875" customWidth="1"/>
    <col min="5" max="5" width="24" customWidth="1"/>
    <col min="7" max="7" width="20.140625" customWidth="1"/>
    <col min="8" max="8" width="18.7109375" customWidth="1"/>
    <col min="9" max="9" width="16.285156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225</v>
      </c>
      <c r="G11" s="323"/>
      <c r="H11" s="323"/>
      <c r="I11" s="324"/>
      <c r="J11" s="322" t="s">
        <v>227</v>
      </c>
      <c r="K11" s="323"/>
      <c r="L11" s="323"/>
      <c r="M11" s="324"/>
    </row>
    <row r="12" spans="2:13" ht="15.75" customHeight="1" x14ac:dyDescent="0.25">
      <c r="B12" s="325"/>
      <c r="C12" s="326"/>
      <c r="D12" s="326"/>
      <c r="E12" s="327"/>
      <c r="F12" s="325"/>
      <c r="G12" s="326"/>
      <c r="H12" s="326"/>
      <c r="I12" s="327"/>
      <c r="J12" s="325"/>
      <c r="K12" s="326"/>
      <c r="L12" s="326"/>
      <c r="M12" s="327"/>
    </row>
    <row r="13" spans="2:13" ht="25.5" customHeight="1" thickBot="1" x14ac:dyDescent="0.3">
      <c r="B13" s="328"/>
      <c r="C13" s="329"/>
      <c r="D13" s="329"/>
      <c r="E13" s="330"/>
      <c r="F13" s="328"/>
      <c r="G13" s="329"/>
      <c r="H13" s="329"/>
      <c r="I13" s="330"/>
      <c r="J13" s="328"/>
      <c r="K13" s="329"/>
      <c r="L13" s="329"/>
      <c r="M13" s="330"/>
    </row>
    <row r="14" spans="2:13" ht="15" customHeight="1" x14ac:dyDescent="0.25">
      <c r="B14" s="322" t="s">
        <v>6</v>
      </c>
      <c r="C14" s="323"/>
      <c r="D14" s="323"/>
      <c r="E14" s="324"/>
      <c r="F14" s="322" t="s">
        <v>7</v>
      </c>
      <c r="G14" s="323"/>
      <c r="H14" s="323"/>
      <c r="I14" s="324"/>
      <c r="J14" s="322" t="s">
        <v>228</v>
      </c>
      <c r="K14" s="323"/>
      <c r="L14" s="323"/>
      <c r="M14" s="324"/>
    </row>
    <row r="15" spans="2:13" ht="15" customHeight="1" x14ac:dyDescent="0.25">
      <c r="B15" s="325"/>
      <c r="C15" s="326"/>
      <c r="D15" s="326"/>
      <c r="E15" s="327"/>
      <c r="F15" s="325"/>
      <c r="G15" s="326"/>
      <c r="H15" s="326"/>
      <c r="I15" s="327"/>
      <c r="J15" s="325"/>
      <c r="K15" s="326"/>
      <c r="L15" s="326"/>
      <c r="M15" s="327"/>
    </row>
    <row r="16" spans="2:13" ht="19.5" customHeight="1" thickBot="1" x14ac:dyDescent="0.3">
      <c r="B16" s="328"/>
      <c r="C16" s="329"/>
      <c r="D16" s="329"/>
      <c r="E16" s="330"/>
      <c r="F16" s="328"/>
      <c r="G16" s="329"/>
      <c r="H16" s="329"/>
      <c r="I16" s="330"/>
      <c r="J16" s="328"/>
      <c r="K16" s="329"/>
      <c r="L16" s="329"/>
      <c r="M16" s="330"/>
    </row>
    <row r="17" spans="2:13" ht="15" customHeight="1" x14ac:dyDescent="0.25">
      <c r="B17" s="287" t="s">
        <v>63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224</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52.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65</v>
      </c>
      <c r="F28" s="316"/>
      <c r="G28" s="316"/>
      <c r="H28" s="313"/>
      <c r="I28" s="318" t="s">
        <v>212</v>
      </c>
      <c r="J28" s="319"/>
      <c r="K28" s="312" t="s">
        <v>16</v>
      </c>
      <c r="L28" s="316"/>
      <c r="M28" s="313"/>
    </row>
    <row r="29" spans="2:13" ht="49.5" customHeight="1" thickBot="1" x14ac:dyDescent="0.3">
      <c r="B29" s="311"/>
      <c r="C29" s="314"/>
      <c r="D29" s="315"/>
      <c r="E29" s="314"/>
      <c r="F29" s="317"/>
      <c r="G29" s="317"/>
      <c r="H29" s="315"/>
      <c r="I29" s="320"/>
      <c r="J29" s="321"/>
      <c r="K29" s="314"/>
      <c r="L29" s="317"/>
      <c r="M29" s="315"/>
    </row>
    <row r="30" spans="2:13" ht="36" customHeight="1" thickBot="1" x14ac:dyDescent="0.3">
      <c r="B30" s="284"/>
      <c r="C30" s="285"/>
      <c r="D30" s="285"/>
      <c r="E30" s="285"/>
      <c r="F30" s="285"/>
      <c r="G30" s="285"/>
      <c r="H30" s="285"/>
      <c r="I30" s="285"/>
      <c r="J30" s="285"/>
      <c r="K30" s="285"/>
      <c r="L30" s="285"/>
      <c r="M30" s="286"/>
    </row>
    <row r="31" spans="2:13" ht="18.75" customHeight="1" x14ac:dyDescent="0.25">
      <c r="B31" s="272" t="s">
        <v>17</v>
      </c>
      <c r="C31" s="273"/>
      <c r="D31" s="273"/>
      <c r="E31" s="274"/>
      <c r="F31" s="272" t="s">
        <v>18</v>
      </c>
      <c r="G31" s="273"/>
      <c r="H31" s="273"/>
      <c r="I31" s="274"/>
      <c r="J31" s="272" t="s">
        <v>19</v>
      </c>
      <c r="K31" s="273"/>
      <c r="L31" s="273"/>
      <c r="M31" s="274"/>
    </row>
    <row r="32" spans="2:13" ht="29.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18" customFormat="1" ht="22.5" customHeight="1" thickBot="1" x14ac:dyDescent="0.3">
      <c r="B35" s="269" t="s">
        <v>61</v>
      </c>
      <c r="C35" s="270"/>
      <c r="D35" s="270"/>
      <c r="E35" s="270"/>
      <c r="F35" s="270"/>
      <c r="G35" s="270"/>
      <c r="H35" s="270"/>
      <c r="I35" s="270"/>
      <c r="J35" s="270"/>
      <c r="K35" s="270"/>
      <c r="L35" s="270"/>
      <c r="M35" s="271"/>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25" top="0.75" bottom="0.75" header="0.3" footer="0.3"/>
  <pageSetup paperSize="9" scale="56" orientation="portrait" r:id="rId1"/>
  <colBreaks count="1" manualBreakCount="1">
    <brk id="13" max="1048575" man="1"/>
  </colBreaks>
  <drawing r:id="rId2"/>
  <legacyDrawing r:id="rId3"/>
  <oleObjects>
    <mc:AlternateContent xmlns:mc="http://schemas.openxmlformats.org/markup-compatibility/2006">
      <mc:Choice Requires="x14">
        <oleObject progId="PBrush" shapeId="100358" r:id="rId4">
          <objectPr defaultSize="0" autoPict="0" r:id="rId5">
            <anchor moveWithCells="1" sizeWithCells="1">
              <from>
                <xdr:col>1</xdr:col>
                <xdr:colOff>95250</xdr:colOff>
                <xdr:row>3</xdr:row>
                <xdr:rowOff>85725</xdr:rowOff>
              </from>
              <to>
                <xdr:col>2</xdr:col>
                <xdr:colOff>447675</xdr:colOff>
                <xdr:row>7</xdr:row>
                <xdr:rowOff>9525</xdr:rowOff>
              </to>
            </anchor>
          </objectPr>
        </oleObject>
      </mc:Choice>
      <mc:Fallback>
        <oleObject progId="PBrush" shapeId="100358" r:id="rId4"/>
      </mc:Fallback>
    </mc:AlternateContent>
  </oleObjects>
  <mc:AlternateContent xmlns:mc="http://schemas.openxmlformats.org/markup-compatibility/2006">
    <mc:Choice Requires="x14">
      <controls>
        <mc:AlternateContent xmlns:mc="http://schemas.openxmlformats.org/markup-compatibility/2006">
          <mc:Choice Requires="x14">
            <control shapeId="100353" r:id="rId6" name="Check Box 1">
              <controlPr defaultSize="0" autoFill="0" autoLine="0" autoPict="0">
                <anchor moveWithCells="1">
                  <from>
                    <xdr:col>3</xdr:col>
                    <xdr:colOff>381000</xdr:colOff>
                    <xdr:row>35</xdr:row>
                    <xdr:rowOff>0</xdr:rowOff>
                  </from>
                  <to>
                    <xdr:col>4</xdr:col>
                    <xdr:colOff>419100</xdr:colOff>
                    <xdr:row>36</xdr:row>
                    <xdr:rowOff>28575</xdr:rowOff>
                  </to>
                </anchor>
              </controlPr>
            </control>
          </mc:Choice>
        </mc:AlternateContent>
        <mc:AlternateContent xmlns:mc="http://schemas.openxmlformats.org/markup-compatibility/2006">
          <mc:Choice Requires="x14">
            <control shapeId="100354" r:id="rId7" name="Check Box 2">
              <controlPr defaultSize="0" autoFill="0" autoLine="0" autoPict="0">
                <anchor moveWithCells="1">
                  <from>
                    <xdr:col>6</xdr:col>
                    <xdr:colOff>180975</xdr:colOff>
                    <xdr:row>35</xdr:row>
                    <xdr:rowOff>0</xdr:rowOff>
                  </from>
                  <to>
                    <xdr:col>6</xdr:col>
                    <xdr:colOff>1009650</xdr:colOff>
                    <xdr:row>36</xdr:row>
                    <xdr:rowOff>9525</xdr:rowOff>
                  </to>
                </anchor>
              </controlPr>
            </control>
          </mc:Choice>
        </mc:AlternateContent>
        <mc:AlternateContent xmlns:mc="http://schemas.openxmlformats.org/markup-compatibility/2006">
          <mc:Choice Requires="x14">
            <control shapeId="100355"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100356" r:id="rId9" name="Check Box 4">
              <controlPr defaultSize="0" autoFill="0" autoLine="0" autoPict="0">
                <anchor moveWithCells="1">
                  <from>
                    <xdr:col>10</xdr:col>
                    <xdr:colOff>381000</xdr:colOff>
                    <xdr:row>35</xdr:row>
                    <xdr:rowOff>0</xdr:rowOff>
                  </from>
                  <to>
                    <xdr:col>11</xdr:col>
                    <xdr:colOff>600075</xdr:colOff>
                    <xdr:row>36</xdr:row>
                    <xdr:rowOff>28575</xdr:rowOff>
                  </to>
                </anchor>
              </controlPr>
            </control>
          </mc:Choice>
        </mc:AlternateContent>
        <mc:AlternateContent xmlns:mc="http://schemas.openxmlformats.org/markup-compatibility/2006">
          <mc:Choice Requires="x14">
            <control shapeId="100357" r:id="rId10" name="Check Box 5">
              <controlPr defaultSize="0" autoFill="0" autoLine="0" autoPict="0">
                <anchor moveWithCells="1">
                  <from>
                    <xdr:col>11</xdr:col>
                    <xdr:colOff>552450</xdr:colOff>
                    <xdr:row>35</xdr:row>
                    <xdr:rowOff>0</xdr:rowOff>
                  </from>
                  <to>
                    <xdr:col>12</xdr:col>
                    <xdr:colOff>628650</xdr:colOff>
                    <xdr:row>36</xdr:row>
                    <xdr:rowOff>28575</xdr:rowOff>
                  </to>
                </anchor>
              </controlPr>
            </control>
          </mc:Choice>
        </mc:AlternateContent>
        <mc:AlternateContent xmlns:mc="http://schemas.openxmlformats.org/markup-compatibility/2006">
          <mc:Choice Requires="x14">
            <control shapeId="100359" r:id="rId11" name="Check Box 7">
              <controlPr defaultSize="0" autoFill="0" autoLine="0" autoPict="0">
                <anchor moveWithCells="1">
                  <from>
                    <xdr:col>2</xdr:col>
                    <xdr:colOff>476250</xdr:colOff>
                    <xdr:row>34</xdr:row>
                    <xdr:rowOff>47625</xdr:rowOff>
                  </from>
                  <to>
                    <xdr:col>3</xdr:col>
                    <xdr:colOff>180975</xdr:colOff>
                    <xdr:row>34</xdr:row>
                    <xdr:rowOff>247650</xdr:rowOff>
                  </to>
                </anchor>
              </controlPr>
            </control>
          </mc:Choice>
        </mc:AlternateContent>
        <mc:AlternateContent xmlns:mc="http://schemas.openxmlformats.org/markup-compatibility/2006">
          <mc:Choice Requires="x14">
            <control shapeId="100360" r:id="rId12" name="Check Box 8">
              <controlPr defaultSize="0" autoFill="0" autoLine="0" autoPict="0">
                <anchor moveWithCells="1">
                  <from>
                    <xdr:col>4</xdr:col>
                    <xdr:colOff>400050</xdr:colOff>
                    <xdr:row>34</xdr:row>
                    <xdr:rowOff>57150</xdr:rowOff>
                  </from>
                  <to>
                    <xdr:col>4</xdr:col>
                    <xdr:colOff>657225</xdr:colOff>
                    <xdr:row>34</xdr:row>
                    <xdr:rowOff>247650</xdr:rowOff>
                  </to>
                </anchor>
              </controlPr>
            </control>
          </mc:Choice>
        </mc:AlternateContent>
        <mc:AlternateContent xmlns:mc="http://schemas.openxmlformats.org/markup-compatibility/2006">
          <mc:Choice Requires="x14">
            <control shapeId="100361" r:id="rId13" name="Check Box 9">
              <controlPr defaultSize="0" autoFill="0" autoLine="0" autoPict="0">
                <anchor moveWithCells="1">
                  <from>
                    <xdr:col>7</xdr:col>
                    <xdr:colOff>1104900</xdr:colOff>
                    <xdr:row>34</xdr:row>
                    <xdr:rowOff>57150</xdr:rowOff>
                  </from>
                  <to>
                    <xdr:col>8</xdr:col>
                    <xdr:colOff>85725</xdr:colOff>
                    <xdr:row>34</xdr:row>
                    <xdr:rowOff>219075</xdr:rowOff>
                  </to>
                </anchor>
              </controlPr>
            </control>
          </mc:Choice>
        </mc:AlternateContent>
        <mc:AlternateContent xmlns:mc="http://schemas.openxmlformats.org/markup-compatibility/2006">
          <mc:Choice Requires="x14">
            <control shapeId="100362" r:id="rId14" name="Check Box 10">
              <controlPr defaultSize="0" autoFill="0" autoLine="0" autoPict="0">
                <anchor moveWithCells="1">
                  <from>
                    <xdr:col>6</xdr:col>
                    <xdr:colOff>457200</xdr:colOff>
                    <xdr:row>34</xdr:row>
                    <xdr:rowOff>66675</xdr:rowOff>
                  </from>
                  <to>
                    <xdr:col>6</xdr:col>
                    <xdr:colOff>657225</xdr:colOff>
                    <xdr:row>34</xdr:row>
                    <xdr:rowOff>276225</xdr:rowOff>
                  </to>
                </anchor>
              </controlPr>
            </control>
          </mc:Choice>
        </mc:AlternateContent>
        <mc:AlternateContent xmlns:mc="http://schemas.openxmlformats.org/markup-compatibility/2006">
          <mc:Choice Requires="x14">
            <control shapeId="100363" r:id="rId15" name="Check Box 11">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1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sheetPr>
    <tabColor theme="9" tint="-0.499984740745262"/>
    <pageSetUpPr fitToPage="1"/>
  </sheetPr>
  <dimension ref="B1:M39"/>
  <sheetViews>
    <sheetView rightToLeft="1" view="pageBreakPreview" topLeftCell="B1" zoomScale="85" zoomScaleNormal="85" zoomScaleSheetLayoutView="85" workbookViewId="0">
      <selection activeCell="B20" sqref="B20:M24"/>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223</v>
      </c>
      <c r="G11" s="332"/>
      <c r="H11" s="332"/>
      <c r="I11" s="333"/>
      <c r="J11" s="331" t="s">
        <v>226</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3" ht="15" customHeight="1" x14ac:dyDescent="0.25">
      <c r="B17" s="385" t="s">
        <v>54</v>
      </c>
      <c r="C17" s="386"/>
      <c r="D17" s="386"/>
      <c r="E17" s="386"/>
      <c r="F17" s="386"/>
      <c r="G17" s="386"/>
      <c r="H17" s="386"/>
      <c r="I17" s="386"/>
      <c r="J17" s="386"/>
      <c r="K17" s="386"/>
      <c r="L17" s="386"/>
      <c r="M17" s="387"/>
    </row>
    <row r="18" spans="2:13" ht="15" customHeight="1" x14ac:dyDescent="0.25">
      <c r="B18" s="388"/>
      <c r="C18" s="389"/>
      <c r="D18" s="389"/>
      <c r="E18" s="389"/>
      <c r="F18" s="389"/>
      <c r="G18" s="389"/>
      <c r="H18" s="389"/>
      <c r="I18" s="389"/>
      <c r="J18" s="389"/>
      <c r="K18" s="389"/>
      <c r="L18" s="389"/>
      <c r="M18" s="390"/>
    </row>
    <row r="19" spans="2:13" ht="41.25" customHeight="1" thickBot="1" x14ac:dyDescent="0.3">
      <c r="B19" s="388"/>
      <c r="C19" s="389"/>
      <c r="D19" s="389"/>
      <c r="E19" s="389"/>
      <c r="F19" s="389"/>
      <c r="G19" s="389"/>
      <c r="H19" s="389"/>
      <c r="I19" s="389"/>
      <c r="J19" s="389"/>
      <c r="K19" s="389"/>
      <c r="L19" s="389"/>
      <c r="M19" s="390"/>
    </row>
    <row r="20" spans="2:13" ht="15" customHeight="1" x14ac:dyDescent="0.25">
      <c r="B20" s="391" t="s">
        <v>222</v>
      </c>
      <c r="C20" s="392"/>
      <c r="D20" s="392"/>
      <c r="E20" s="392"/>
      <c r="F20" s="392"/>
      <c r="G20" s="392"/>
      <c r="H20" s="392"/>
      <c r="I20" s="392"/>
      <c r="J20" s="392"/>
      <c r="K20" s="392"/>
      <c r="L20" s="392"/>
      <c r="M20" s="393"/>
    </row>
    <row r="21" spans="2:13" ht="15" customHeight="1" x14ac:dyDescent="0.25">
      <c r="B21" s="394"/>
      <c r="C21" s="395"/>
      <c r="D21" s="395"/>
      <c r="E21" s="395"/>
      <c r="F21" s="395"/>
      <c r="G21" s="395"/>
      <c r="H21" s="395"/>
      <c r="I21" s="395"/>
      <c r="J21" s="395"/>
      <c r="K21" s="395"/>
      <c r="L21" s="395"/>
      <c r="M21" s="396"/>
    </row>
    <row r="22" spans="2:13" ht="15" customHeight="1" x14ac:dyDescent="0.25">
      <c r="B22" s="394"/>
      <c r="C22" s="395"/>
      <c r="D22" s="395"/>
      <c r="E22" s="395"/>
      <c r="F22" s="395"/>
      <c r="G22" s="395"/>
      <c r="H22" s="395"/>
      <c r="I22" s="395"/>
      <c r="J22" s="395"/>
      <c r="K22" s="395"/>
      <c r="L22" s="395"/>
      <c r="M22" s="396"/>
    </row>
    <row r="23" spans="2:13" ht="15.75" customHeight="1" x14ac:dyDescent="0.25">
      <c r="B23" s="394"/>
      <c r="C23" s="395"/>
      <c r="D23" s="395"/>
      <c r="E23" s="395"/>
      <c r="F23" s="395"/>
      <c r="G23" s="395"/>
      <c r="H23" s="395"/>
      <c r="I23" s="395"/>
      <c r="J23" s="395"/>
      <c r="K23" s="395"/>
      <c r="L23" s="395"/>
      <c r="M23" s="396"/>
    </row>
    <row r="24" spans="2:13" ht="51.75" customHeight="1" thickBot="1" x14ac:dyDescent="0.3">
      <c r="B24" s="394"/>
      <c r="C24" s="395"/>
      <c r="D24" s="395"/>
      <c r="E24" s="395"/>
      <c r="F24" s="395"/>
      <c r="G24" s="395"/>
      <c r="H24" s="395"/>
      <c r="I24" s="395"/>
      <c r="J24" s="395"/>
      <c r="K24" s="395"/>
      <c r="L24" s="395"/>
      <c r="M24" s="396"/>
    </row>
    <row r="25" spans="2:13" ht="31.5" customHeight="1" thickBot="1" x14ac:dyDescent="0.3">
      <c r="B25" s="299"/>
      <c r="C25" s="300"/>
      <c r="D25" s="300"/>
      <c r="E25" s="300"/>
      <c r="F25" s="300"/>
      <c r="G25" s="300"/>
      <c r="H25" s="300"/>
      <c r="I25" s="300"/>
      <c r="J25" s="300"/>
      <c r="K25" s="300"/>
      <c r="L25" s="300"/>
      <c r="M25" s="301"/>
    </row>
    <row r="26" spans="2:13" ht="15.75" customHeight="1" x14ac:dyDescent="0.25">
      <c r="B26" s="397" t="s">
        <v>9</v>
      </c>
      <c r="C26" s="399" t="s">
        <v>10</v>
      </c>
      <c r="D26" s="400"/>
      <c r="E26" s="399" t="s">
        <v>11</v>
      </c>
      <c r="F26" s="400"/>
      <c r="G26" s="400"/>
      <c r="H26" s="403"/>
      <c r="I26" s="399" t="s">
        <v>12</v>
      </c>
      <c r="J26" s="403"/>
      <c r="K26" s="399" t="s">
        <v>13</v>
      </c>
      <c r="L26" s="400"/>
      <c r="M26" s="403"/>
    </row>
    <row r="27" spans="2:13" ht="15.75" customHeight="1" thickBot="1" x14ac:dyDescent="0.3">
      <c r="B27" s="398"/>
      <c r="C27" s="401"/>
      <c r="D27" s="402"/>
      <c r="E27" s="401"/>
      <c r="F27" s="402"/>
      <c r="G27" s="402"/>
      <c r="H27" s="404"/>
      <c r="I27" s="401"/>
      <c r="J27" s="404"/>
      <c r="K27" s="401"/>
      <c r="L27" s="402"/>
      <c r="M27" s="404"/>
    </row>
    <row r="28" spans="2:13" ht="49.5" customHeight="1" x14ac:dyDescent="0.25">
      <c r="B28" s="405">
        <v>24</v>
      </c>
      <c r="C28" s="312" t="s">
        <v>14</v>
      </c>
      <c r="D28" s="313"/>
      <c r="E28" s="331" t="s">
        <v>15</v>
      </c>
      <c r="F28" s="332"/>
      <c r="G28" s="332"/>
      <c r="H28" s="333"/>
      <c r="I28" s="318" t="s">
        <v>212</v>
      </c>
      <c r="J28" s="319"/>
      <c r="K28" s="322" t="s">
        <v>16</v>
      </c>
      <c r="L28" s="323"/>
      <c r="M28" s="324"/>
    </row>
    <row r="29" spans="2:13" ht="57" customHeight="1" thickBot="1" x14ac:dyDescent="0.3">
      <c r="B29" s="406"/>
      <c r="C29" s="314"/>
      <c r="D29" s="315"/>
      <c r="E29" s="337"/>
      <c r="F29" s="338"/>
      <c r="G29" s="338"/>
      <c r="H29" s="339"/>
      <c r="I29" s="320"/>
      <c r="J29" s="321"/>
      <c r="K29" s="328"/>
      <c r="L29" s="329"/>
      <c r="M29" s="330"/>
    </row>
    <row r="30" spans="2:13" ht="37.5" customHeight="1" thickBot="1" x14ac:dyDescent="0.3">
      <c r="B30" s="382"/>
      <c r="C30" s="383"/>
      <c r="D30" s="383"/>
      <c r="E30" s="383"/>
      <c r="F30" s="383"/>
      <c r="G30" s="383"/>
      <c r="H30" s="383"/>
      <c r="I30" s="383"/>
      <c r="J30" s="383"/>
      <c r="K30" s="383"/>
      <c r="L30" s="383"/>
      <c r="M30" s="384"/>
    </row>
    <row r="31" spans="2:13" ht="18.75" customHeight="1" x14ac:dyDescent="0.25">
      <c r="B31" s="375" t="s">
        <v>17</v>
      </c>
      <c r="C31" s="376"/>
      <c r="D31" s="376"/>
      <c r="E31" s="377"/>
      <c r="F31" s="375" t="s">
        <v>18</v>
      </c>
      <c r="G31" s="376"/>
      <c r="H31" s="376"/>
      <c r="I31" s="377"/>
      <c r="J31" s="375" t="s">
        <v>19</v>
      </c>
      <c r="K31" s="376"/>
      <c r="L31" s="376"/>
      <c r="M31" s="377"/>
    </row>
    <row r="32" spans="2:13"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B35:M35"/>
    <mergeCell ref="D39:E39"/>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64" orientation="portrait" r:id="rId1"/>
  <colBreaks count="1" manualBreakCount="1">
    <brk id="13" max="1048575" man="1"/>
  </colBreaks>
  <drawing r:id="rId2"/>
  <legacyDrawing r:id="rId3"/>
  <oleObjects>
    <mc:AlternateContent xmlns:mc="http://schemas.openxmlformats.org/markup-compatibility/2006">
      <mc:Choice Requires="x14">
        <oleObject progId="PBrush" shapeId="99333"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99333" r:id="rId4"/>
      </mc:Fallback>
    </mc:AlternateContent>
  </oleObjects>
  <mc:AlternateContent xmlns:mc="http://schemas.openxmlformats.org/markup-compatibility/2006">
    <mc:Choice Requires="x14">
      <controls>
        <mc:AlternateContent xmlns:mc="http://schemas.openxmlformats.org/markup-compatibility/2006">
          <mc:Choice Requires="x14">
            <control shapeId="99329" r:id="rId6" name="Check Box 1">
              <controlPr defaultSize="0" autoFill="0" autoLine="0" autoPict="0">
                <anchor moveWithCells="1">
                  <from>
                    <xdr:col>2</xdr:col>
                    <xdr:colOff>476250</xdr:colOff>
                    <xdr:row>34</xdr:row>
                    <xdr:rowOff>47625</xdr:rowOff>
                  </from>
                  <to>
                    <xdr:col>3</xdr:col>
                    <xdr:colOff>152400</xdr:colOff>
                    <xdr:row>34</xdr:row>
                    <xdr:rowOff>247650</xdr:rowOff>
                  </to>
                </anchor>
              </controlPr>
            </control>
          </mc:Choice>
        </mc:AlternateContent>
        <mc:AlternateContent xmlns:mc="http://schemas.openxmlformats.org/markup-compatibility/2006">
          <mc:Choice Requires="x14">
            <control shapeId="99330"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99331" r:id="rId8" name="Check Box 3">
              <controlPr defaultSize="0" autoFill="0" autoLine="0" autoPict="0">
                <anchor moveWithCells="1">
                  <from>
                    <xdr:col>7</xdr:col>
                    <xdr:colOff>1104900</xdr:colOff>
                    <xdr:row>34</xdr:row>
                    <xdr:rowOff>57150</xdr:rowOff>
                  </from>
                  <to>
                    <xdr:col>8</xdr:col>
                    <xdr:colOff>76200</xdr:colOff>
                    <xdr:row>34</xdr:row>
                    <xdr:rowOff>228600</xdr:rowOff>
                  </to>
                </anchor>
              </controlPr>
            </control>
          </mc:Choice>
        </mc:AlternateContent>
        <mc:AlternateContent xmlns:mc="http://schemas.openxmlformats.org/markup-compatibility/2006">
          <mc:Choice Requires="x14">
            <control shapeId="99332" r:id="rId9" name="Check Box 4">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99334" r:id="rId10" name="Check Box 6">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sheetPr>
    <tabColor theme="9" tint="-0.249977111117893"/>
  </sheetPr>
  <dimension ref="B1:AU43"/>
  <sheetViews>
    <sheetView rightToLeft="1" view="pageBreakPreview" topLeftCell="A19" zoomScale="20" zoomScaleNormal="100" zoomScaleSheetLayoutView="20" workbookViewId="0">
      <selection activeCell="B4" sqref="B4:N4"/>
    </sheetView>
  </sheetViews>
  <sheetFormatPr defaultRowHeight="23.25" x14ac:dyDescent="0.35"/>
  <cols>
    <col min="2" max="2" width="25.7109375" customWidth="1"/>
    <col min="3" max="3" width="32" customWidth="1"/>
    <col min="4" max="4" width="20.42578125" customWidth="1"/>
    <col min="5" max="5" width="32"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thickBot="1" x14ac:dyDescent="0.3">
      <c r="B2" s="440"/>
      <c r="C2" s="440"/>
      <c r="D2" s="440"/>
      <c r="E2" s="440"/>
      <c r="F2" s="440"/>
      <c r="G2" s="583" t="s">
        <v>220</v>
      </c>
      <c r="H2" s="583"/>
      <c r="I2" s="583"/>
      <c r="J2" s="583"/>
      <c r="K2" s="583"/>
      <c r="L2" s="440"/>
      <c r="M2" s="440"/>
      <c r="N2" s="440"/>
    </row>
    <row r="3" spans="2:47" ht="409.6" customHeight="1" thickBot="1" x14ac:dyDescent="0.3">
      <c r="B3" s="441"/>
      <c r="C3" s="441"/>
      <c r="D3" s="441"/>
      <c r="E3" s="441"/>
      <c r="F3" s="441"/>
      <c r="G3" s="583"/>
      <c r="H3" s="583"/>
      <c r="I3" s="583"/>
      <c r="J3" s="583"/>
      <c r="K3" s="583"/>
      <c r="L3" s="441"/>
      <c r="M3" s="441"/>
      <c r="N3" s="441"/>
    </row>
    <row r="4" spans="2:47" ht="259.5" customHeight="1" thickBot="1" x14ac:dyDescent="0.3">
      <c r="B4" s="522" t="s">
        <v>54</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00.1" customHeight="1" thickBot="1" x14ac:dyDescent="1.1499999999999999">
      <c r="B6" s="66" t="s">
        <v>9</v>
      </c>
      <c r="C6" s="434" t="s">
        <v>11</v>
      </c>
      <c r="D6" s="435"/>
      <c r="E6" s="435"/>
      <c r="F6" s="435"/>
      <c r="G6" s="436"/>
      <c r="H6" s="66" t="s">
        <v>122</v>
      </c>
      <c r="I6" s="66" t="s">
        <v>23</v>
      </c>
      <c r="J6" s="66" t="s">
        <v>24</v>
      </c>
      <c r="K6" s="66" t="s">
        <v>121</v>
      </c>
      <c r="L6" s="66" t="s">
        <v>183</v>
      </c>
      <c r="M6" s="66" t="s">
        <v>181</v>
      </c>
      <c r="N6" s="66" t="s">
        <v>124</v>
      </c>
    </row>
    <row r="7" spans="2:47" s="36" customFormat="1" ht="249.95" customHeight="1" thickBot="1" x14ac:dyDescent="1.1000000000000001">
      <c r="B7" s="67">
        <v>1</v>
      </c>
      <c r="C7" s="492" t="s">
        <v>184</v>
      </c>
      <c r="D7" s="493"/>
      <c r="E7" s="493"/>
      <c r="F7" s="494"/>
      <c r="G7" s="65" t="s">
        <v>35</v>
      </c>
      <c r="H7" s="45">
        <v>0.94399999999999995</v>
      </c>
      <c r="I7" s="69">
        <v>1</v>
      </c>
      <c r="J7" s="70">
        <v>2415</v>
      </c>
      <c r="K7" s="70">
        <v>2253</v>
      </c>
      <c r="L7" s="46">
        <v>0</v>
      </c>
      <c r="M7" s="71">
        <f>ROUNDUP(H7*K7/1000,4)</f>
        <v>2.1269</v>
      </c>
      <c r="N7" s="71">
        <f>ROUNDUP(M7*I7-I7*L7,4)</f>
        <v>2.1269</v>
      </c>
    </row>
    <row r="8" spans="2:47" s="36" customFormat="1" ht="249.95" customHeight="1" thickBot="1" x14ac:dyDescent="1.1000000000000001">
      <c r="B8" s="67">
        <v>2</v>
      </c>
      <c r="C8" s="492" t="s">
        <v>185</v>
      </c>
      <c r="D8" s="493"/>
      <c r="E8" s="493"/>
      <c r="F8" s="494"/>
      <c r="G8" s="65" t="s">
        <v>35</v>
      </c>
      <c r="H8" s="45">
        <v>0.94399999999999995</v>
      </c>
      <c r="I8" s="72">
        <v>4</v>
      </c>
      <c r="J8" s="70">
        <v>2402</v>
      </c>
      <c r="K8" s="70">
        <v>2251</v>
      </c>
      <c r="L8" s="46">
        <v>0</v>
      </c>
      <c r="M8" s="71">
        <f t="shared" ref="M8:M35" si="0">ROUNDUP(H8*K8/1000,4)</f>
        <v>2.125</v>
      </c>
      <c r="N8" s="71">
        <f t="shared" ref="N8:N35" si="1">ROUNDUP(M8*I8-I8*L8,4)</f>
        <v>8.5</v>
      </c>
    </row>
    <row r="9" spans="2:47" s="36" customFormat="1" ht="249.95" customHeight="1" thickBot="1" x14ac:dyDescent="1.1000000000000001">
      <c r="B9" s="67">
        <v>3</v>
      </c>
      <c r="C9" s="492" t="s">
        <v>186</v>
      </c>
      <c r="D9" s="493"/>
      <c r="E9" s="493"/>
      <c r="F9" s="494"/>
      <c r="G9" s="65" t="s">
        <v>35</v>
      </c>
      <c r="H9" s="45">
        <v>0.94399999999999995</v>
      </c>
      <c r="I9" s="72">
        <v>4</v>
      </c>
      <c r="J9" s="70">
        <v>1510</v>
      </c>
      <c r="K9" s="70">
        <v>1510</v>
      </c>
      <c r="L9" s="46">
        <v>0</v>
      </c>
      <c r="M9" s="71">
        <f t="shared" si="0"/>
        <v>1.4255</v>
      </c>
      <c r="N9" s="71">
        <f t="shared" si="1"/>
        <v>5.702</v>
      </c>
    </row>
    <row r="10" spans="2:47" s="36" customFormat="1" ht="249.95" customHeight="1" thickBot="1" x14ac:dyDescent="1.1000000000000001">
      <c r="B10" s="67">
        <v>4</v>
      </c>
      <c r="C10" s="492" t="s">
        <v>187</v>
      </c>
      <c r="D10" s="493"/>
      <c r="E10" s="493"/>
      <c r="F10" s="494"/>
      <c r="G10" s="65" t="s">
        <v>29</v>
      </c>
      <c r="H10" s="45">
        <v>1.284</v>
      </c>
      <c r="I10" s="69">
        <v>2</v>
      </c>
      <c r="J10" s="70">
        <v>1510</v>
      </c>
      <c r="K10" s="70">
        <v>1510</v>
      </c>
      <c r="L10" s="46">
        <v>0</v>
      </c>
      <c r="M10" s="71">
        <f t="shared" si="0"/>
        <v>1.9389000000000001</v>
      </c>
      <c r="N10" s="71">
        <f t="shared" si="1"/>
        <v>3.8778000000000001</v>
      </c>
    </row>
    <row r="11" spans="2:47" s="36" customFormat="1" ht="249.95" customHeight="1" thickBot="1" x14ac:dyDescent="1.1000000000000001">
      <c r="B11" s="67">
        <v>5</v>
      </c>
      <c r="C11" s="492" t="s">
        <v>188</v>
      </c>
      <c r="D11" s="493"/>
      <c r="E11" s="493"/>
      <c r="F11" s="494"/>
      <c r="G11" s="65" t="s">
        <v>35</v>
      </c>
      <c r="H11" s="45">
        <v>0.94399999999999995</v>
      </c>
      <c r="I11" s="72">
        <v>1</v>
      </c>
      <c r="J11" s="70">
        <v>1814</v>
      </c>
      <c r="K11" s="70">
        <v>1814</v>
      </c>
      <c r="L11" s="46">
        <v>0</v>
      </c>
      <c r="M11" s="71">
        <f t="shared" si="0"/>
        <v>1.7124999999999999</v>
      </c>
      <c r="N11" s="71">
        <f t="shared" si="1"/>
        <v>1.7124999999999999</v>
      </c>
    </row>
    <row r="12" spans="2:47" s="36" customFormat="1" ht="249.95" customHeight="1" thickBot="1" x14ac:dyDescent="1.1000000000000001">
      <c r="B12" s="67">
        <v>6</v>
      </c>
      <c r="C12" s="492" t="s">
        <v>189</v>
      </c>
      <c r="D12" s="493"/>
      <c r="E12" s="493"/>
      <c r="F12" s="494"/>
      <c r="G12" s="65" t="s">
        <v>35</v>
      </c>
      <c r="H12" s="45">
        <v>0.94399999999999995</v>
      </c>
      <c r="I12" s="72">
        <v>1</v>
      </c>
      <c r="J12" s="70">
        <v>2379</v>
      </c>
      <c r="K12" s="70">
        <v>2223</v>
      </c>
      <c r="L12" s="46">
        <v>0</v>
      </c>
      <c r="M12" s="71">
        <f t="shared" si="0"/>
        <v>2.0986000000000002</v>
      </c>
      <c r="N12" s="71">
        <f t="shared" si="1"/>
        <v>2.0985999999999998</v>
      </c>
    </row>
    <row r="13" spans="2:47" s="36" customFormat="1" ht="249.95" customHeight="1" thickBot="1" x14ac:dyDescent="1.1000000000000001">
      <c r="B13" s="67">
        <v>7</v>
      </c>
      <c r="C13" s="555" t="s">
        <v>190</v>
      </c>
      <c r="D13" s="492" t="s">
        <v>191</v>
      </c>
      <c r="E13" s="493"/>
      <c r="F13" s="494"/>
      <c r="G13" s="65" t="s">
        <v>100</v>
      </c>
      <c r="H13" s="45">
        <v>2.19</v>
      </c>
      <c r="I13" s="69">
        <v>2</v>
      </c>
      <c r="J13" s="70">
        <v>5486</v>
      </c>
      <c r="K13" s="70">
        <v>5486</v>
      </c>
      <c r="L13" s="46">
        <v>0</v>
      </c>
      <c r="M13" s="71">
        <f t="shared" si="0"/>
        <v>12.0144</v>
      </c>
      <c r="N13" s="71">
        <f t="shared" si="1"/>
        <v>24.0288</v>
      </c>
    </row>
    <row r="14" spans="2:47" s="36" customFormat="1" ht="249.95" customHeight="1" thickBot="1" x14ac:dyDescent="1.1000000000000001">
      <c r="B14" s="67">
        <v>8</v>
      </c>
      <c r="C14" s="556"/>
      <c r="D14" s="561" t="s">
        <v>192</v>
      </c>
      <c r="E14" s="561"/>
      <c r="F14" s="561"/>
      <c r="G14" s="65" t="s">
        <v>97</v>
      </c>
      <c r="H14" s="45">
        <v>0.93400000000000005</v>
      </c>
      <c r="I14" s="72">
        <v>1</v>
      </c>
      <c r="J14" s="70">
        <v>1794</v>
      </c>
      <c r="K14" s="70">
        <v>1794</v>
      </c>
      <c r="L14" s="46">
        <v>0</v>
      </c>
      <c r="M14" s="71">
        <f t="shared" si="0"/>
        <v>1.6756</v>
      </c>
      <c r="N14" s="71">
        <f t="shared" si="1"/>
        <v>1.6756</v>
      </c>
    </row>
    <row r="15" spans="2:47" s="36" customFormat="1" ht="249.95" customHeight="1" thickBot="1" x14ac:dyDescent="1.1000000000000001">
      <c r="B15" s="67">
        <v>9</v>
      </c>
      <c r="C15" s="556"/>
      <c r="D15" s="561" t="s">
        <v>193</v>
      </c>
      <c r="E15" s="561"/>
      <c r="F15" s="561"/>
      <c r="G15" s="65" t="s">
        <v>97</v>
      </c>
      <c r="H15" s="45">
        <v>0.93400000000000005</v>
      </c>
      <c r="I15" s="72">
        <v>2</v>
      </c>
      <c r="J15" s="70">
        <v>3124</v>
      </c>
      <c r="K15" s="70">
        <v>2938</v>
      </c>
      <c r="L15" s="46">
        <v>0</v>
      </c>
      <c r="M15" s="71">
        <f t="shared" si="0"/>
        <v>2.7441000000000004</v>
      </c>
      <c r="N15" s="71">
        <f t="shared" si="1"/>
        <v>5.4882</v>
      </c>
    </row>
    <row r="16" spans="2:47" s="36" customFormat="1" ht="249.95" customHeight="1" thickBot="1" x14ac:dyDescent="1.1000000000000001">
      <c r="B16" s="67">
        <v>10</v>
      </c>
      <c r="C16" s="555" t="s">
        <v>194</v>
      </c>
      <c r="D16" s="561" t="s">
        <v>195</v>
      </c>
      <c r="E16" s="561"/>
      <c r="F16" s="561"/>
      <c r="G16" s="65" t="s">
        <v>76</v>
      </c>
      <c r="H16" s="45">
        <v>1.22</v>
      </c>
      <c r="I16" s="69">
        <v>1</v>
      </c>
      <c r="J16" s="70">
        <v>5259</v>
      </c>
      <c r="K16" s="70">
        <v>5259</v>
      </c>
      <c r="L16" s="46">
        <v>0.126</v>
      </c>
      <c r="M16" s="71">
        <f t="shared" si="0"/>
        <v>6.4159999999999995</v>
      </c>
      <c r="N16" s="71">
        <f t="shared" si="1"/>
        <v>6.29</v>
      </c>
    </row>
    <row r="17" spans="2:14" s="36" customFormat="1" ht="249.95" customHeight="1" thickBot="1" x14ac:dyDescent="1.1000000000000001">
      <c r="B17" s="67">
        <v>11</v>
      </c>
      <c r="C17" s="556"/>
      <c r="D17" s="492" t="s">
        <v>196</v>
      </c>
      <c r="E17" s="493"/>
      <c r="F17" s="494"/>
      <c r="G17" s="65" t="s">
        <v>76</v>
      </c>
      <c r="H17" s="45">
        <v>1.22</v>
      </c>
      <c r="I17" s="72">
        <v>1</v>
      </c>
      <c r="J17" s="70">
        <v>5487</v>
      </c>
      <c r="K17" s="70">
        <v>5487</v>
      </c>
      <c r="L17" s="46">
        <v>0.126</v>
      </c>
      <c r="M17" s="71">
        <f t="shared" si="0"/>
        <v>6.6941999999999995</v>
      </c>
      <c r="N17" s="71">
        <f t="shared" si="1"/>
        <v>6.5682</v>
      </c>
    </row>
    <row r="18" spans="2:14" s="36" customFormat="1" ht="249.95" customHeight="1" thickBot="1" x14ac:dyDescent="1.1000000000000001">
      <c r="B18" s="67">
        <v>12</v>
      </c>
      <c r="C18" s="556"/>
      <c r="D18" s="492" t="s">
        <v>197</v>
      </c>
      <c r="E18" s="493"/>
      <c r="F18" s="494"/>
      <c r="G18" s="65" t="s">
        <v>97</v>
      </c>
      <c r="H18" s="45">
        <v>0.93400000000000005</v>
      </c>
      <c r="I18" s="72">
        <v>1</v>
      </c>
      <c r="J18" s="70">
        <v>2171</v>
      </c>
      <c r="K18" s="70">
        <v>2060</v>
      </c>
      <c r="L18" s="46">
        <v>0</v>
      </c>
      <c r="M18" s="71">
        <f t="shared" si="0"/>
        <v>1.9240999999999999</v>
      </c>
      <c r="N18" s="71">
        <f t="shared" si="1"/>
        <v>1.9240999999999999</v>
      </c>
    </row>
    <row r="19" spans="2:14" s="36" customFormat="1" ht="249.95" customHeight="1" thickBot="1" x14ac:dyDescent="1.1000000000000001">
      <c r="B19" s="67">
        <v>13</v>
      </c>
      <c r="C19" s="556"/>
      <c r="D19" s="492" t="s">
        <v>198</v>
      </c>
      <c r="E19" s="493"/>
      <c r="F19" s="494"/>
      <c r="G19" s="65" t="s">
        <v>97</v>
      </c>
      <c r="H19" s="45">
        <v>0.93400000000000005</v>
      </c>
      <c r="I19" s="72">
        <v>2</v>
      </c>
      <c r="J19" s="70">
        <v>2330</v>
      </c>
      <c r="K19" s="70">
        <v>2199</v>
      </c>
      <c r="L19" s="46">
        <v>0</v>
      </c>
      <c r="M19" s="71">
        <f t="shared" si="0"/>
        <v>2.0539000000000001</v>
      </c>
      <c r="N19" s="71">
        <f t="shared" si="1"/>
        <v>4.1078000000000001</v>
      </c>
    </row>
    <row r="20" spans="2:14" s="36" customFormat="1" ht="249.95" customHeight="1" thickBot="1" x14ac:dyDescent="1.1000000000000001">
      <c r="B20" s="67">
        <v>14</v>
      </c>
      <c r="C20" s="492" t="s">
        <v>199</v>
      </c>
      <c r="D20" s="493"/>
      <c r="E20" s="493"/>
      <c r="F20" s="494"/>
      <c r="G20" s="65" t="s">
        <v>76</v>
      </c>
      <c r="H20" s="45">
        <v>1.22</v>
      </c>
      <c r="I20" s="72">
        <v>1</v>
      </c>
      <c r="J20" s="70">
        <v>6970</v>
      </c>
      <c r="K20" s="70">
        <f>J20-367</f>
        <v>6603</v>
      </c>
      <c r="L20" s="46">
        <v>0</v>
      </c>
      <c r="M20" s="71">
        <f t="shared" si="0"/>
        <v>8.0556999999999999</v>
      </c>
      <c r="N20" s="71">
        <f t="shared" si="1"/>
        <v>8.0556999999999999</v>
      </c>
    </row>
    <row r="21" spans="2:14" s="36" customFormat="1" ht="249.95" customHeight="1" thickBot="1" x14ac:dyDescent="1.1000000000000001">
      <c r="B21" s="67">
        <v>15</v>
      </c>
      <c r="C21" s="492" t="s">
        <v>200</v>
      </c>
      <c r="D21" s="493"/>
      <c r="E21" s="493"/>
      <c r="F21" s="494"/>
      <c r="G21" s="65" t="s">
        <v>76</v>
      </c>
      <c r="H21" s="45">
        <v>1.22</v>
      </c>
      <c r="I21" s="72">
        <v>1</v>
      </c>
      <c r="J21" s="70">
        <v>5487</v>
      </c>
      <c r="K21" s="70">
        <v>5487</v>
      </c>
      <c r="L21" s="46">
        <f>4*0.15*0.21</f>
        <v>0.126</v>
      </c>
      <c r="M21" s="71">
        <f t="shared" si="0"/>
        <v>6.6941999999999995</v>
      </c>
      <c r="N21" s="71">
        <f t="shared" si="1"/>
        <v>6.5682</v>
      </c>
    </row>
    <row r="22" spans="2:14" s="36" customFormat="1" ht="249.95" customHeight="1" thickBot="1" x14ac:dyDescent="1.1000000000000001">
      <c r="B22" s="67">
        <v>16</v>
      </c>
      <c r="C22" s="492" t="s">
        <v>201</v>
      </c>
      <c r="D22" s="493"/>
      <c r="E22" s="493"/>
      <c r="F22" s="494"/>
      <c r="G22" s="65" t="s">
        <v>202</v>
      </c>
      <c r="H22" s="45" t="s">
        <v>160</v>
      </c>
      <c r="I22" s="72">
        <v>4</v>
      </c>
      <c r="J22" s="70" t="s">
        <v>160</v>
      </c>
      <c r="K22" s="70" t="s">
        <v>160</v>
      </c>
      <c r="L22" s="46">
        <v>0</v>
      </c>
      <c r="M22" s="71">
        <v>6.1699999999999998E-2</v>
      </c>
      <c r="N22" s="71">
        <f t="shared" si="1"/>
        <v>0.24679999999999999</v>
      </c>
    </row>
    <row r="23" spans="2:14" s="36" customFormat="1" ht="249.95" customHeight="1" thickBot="1" x14ac:dyDescent="1.1000000000000001">
      <c r="B23" s="67">
        <v>17</v>
      </c>
      <c r="C23" s="492" t="s">
        <v>203</v>
      </c>
      <c r="D23" s="493"/>
      <c r="E23" s="493"/>
      <c r="F23" s="494"/>
      <c r="G23" s="65" t="s">
        <v>182</v>
      </c>
      <c r="H23" s="45">
        <v>1.254</v>
      </c>
      <c r="I23" s="72">
        <v>4</v>
      </c>
      <c r="J23" s="70">
        <v>5460</v>
      </c>
      <c r="K23" s="70">
        <v>5460</v>
      </c>
      <c r="L23" s="46">
        <v>3.9600000000000003E-2</v>
      </c>
      <c r="M23" s="71">
        <f t="shared" si="0"/>
        <v>6.8468999999999998</v>
      </c>
      <c r="N23" s="71">
        <f t="shared" si="1"/>
        <v>27.229199999999999</v>
      </c>
    </row>
    <row r="24" spans="2:14" s="36" customFormat="1" ht="249.95" customHeight="1" thickBot="1" x14ac:dyDescent="1.1000000000000001">
      <c r="B24" s="42">
        <v>18</v>
      </c>
      <c r="C24" s="492" t="s">
        <v>127</v>
      </c>
      <c r="D24" s="493"/>
      <c r="E24" s="493"/>
      <c r="F24" s="494"/>
      <c r="G24" s="65" t="s">
        <v>27</v>
      </c>
      <c r="H24" s="45">
        <v>1.8280000000000001</v>
      </c>
      <c r="I24" s="72">
        <v>1</v>
      </c>
      <c r="J24" s="70">
        <v>24752</v>
      </c>
      <c r="K24" s="70">
        <v>24752</v>
      </c>
      <c r="L24" s="46">
        <v>0.53900000000000003</v>
      </c>
      <c r="M24" s="71">
        <f t="shared" si="0"/>
        <v>45.246700000000004</v>
      </c>
      <c r="N24" s="71">
        <f t="shared" si="1"/>
        <v>44.707700000000003</v>
      </c>
    </row>
    <row r="25" spans="2:14" s="36" customFormat="1" ht="249.95" customHeight="1" thickBot="1" x14ac:dyDescent="1.1000000000000001">
      <c r="B25" s="42">
        <v>19</v>
      </c>
      <c r="C25" s="555" t="s">
        <v>204</v>
      </c>
      <c r="D25" s="561" t="s">
        <v>200</v>
      </c>
      <c r="E25" s="561"/>
      <c r="F25" s="561"/>
      <c r="G25" s="65" t="s">
        <v>76</v>
      </c>
      <c r="H25" s="45">
        <v>1.22</v>
      </c>
      <c r="I25" s="69">
        <v>1</v>
      </c>
      <c r="J25" s="70">
        <v>5486</v>
      </c>
      <c r="K25" s="70">
        <v>5486</v>
      </c>
      <c r="L25" s="46">
        <v>0.126</v>
      </c>
      <c r="M25" s="71">
        <f t="shared" si="0"/>
        <v>6.6929999999999996</v>
      </c>
      <c r="N25" s="71">
        <f t="shared" si="1"/>
        <v>6.5670000000000002</v>
      </c>
    </row>
    <row r="26" spans="2:14" s="36" customFormat="1" ht="249.95" customHeight="1" thickBot="1" x14ac:dyDescent="1.1000000000000001">
      <c r="B26" s="67">
        <v>20</v>
      </c>
      <c r="C26" s="556"/>
      <c r="D26" s="492" t="s">
        <v>205</v>
      </c>
      <c r="E26" s="493"/>
      <c r="F26" s="494"/>
      <c r="G26" s="65" t="s">
        <v>76</v>
      </c>
      <c r="H26" s="45">
        <v>1.22</v>
      </c>
      <c r="I26" s="72">
        <v>1</v>
      </c>
      <c r="J26" s="70">
        <v>5486</v>
      </c>
      <c r="K26" s="70">
        <v>5486</v>
      </c>
      <c r="L26" s="46">
        <v>0.126</v>
      </c>
      <c r="M26" s="71">
        <f t="shared" si="0"/>
        <v>6.6929999999999996</v>
      </c>
      <c r="N26" s="71">
        <f t="shared" si="1"/>
        <v>6.5670000000000002</v>
      </c>
    </row>
    <row r="27" spans="2:14" s="36" customFormat="1" ht="249.95" customHeight="1" thickBot="1" x14ac:dyDescent="1.1000000000000001">
      <c r="B27" s="67">
        <v>21</v>
      </c>
      <c r="C27" s="556"/>
      <c r="D27" s="492" t="s">
        <v>206</v>
      </c>
      <c r="E27" s="493"/>
      <c r="F27" s="494"/>
      <c r="G27" s="65" t="s">
        <v>35</v>
      </c>
      <c r="H27" s="45">
        <v>0.94399999999999995</v>
      </c>
      <c r="I27" s="72">
        <v>2</v>
      </c>
      <c r="J27" s="70">
        <v>2948</v>
      </c>
      <c r="K27" s="70">
        <v>2746</v>
      </c>
      <c r="L27" s="46">
        <v>0</v>
      </c>
      <c r="M27" s="71">
        <f t="shared" si="0"/>
        <v>2.5923000000000003</v>
      </c>
      <c r="N27" s="71">
        <f t="shared" si="1"/>
        <v>5.1845999999999997</v>
      </c>
    </row>
    <row r="28" spans="2:14" s="36" customFormat="1" ht="249.95" customHeight="1" thickBot="1" x14ac:dyDescent="1.1000000000000001">
      <c r="B28" s="67">
        <v>22</v>
      </c>
      <c r="C28" s="559"/>
      <c r="D28" s="492" t="s">
        <v>207</v>
      </c>
      <c r="E28" s="493"/>
      <c r="F28" s="494"/>
      <c r="G28" s="65" t="s">
        <v>35</v>
      </c>
      <c r="H28" s="45">
        <v>0.94399999999999995</v>
      </c>
      <c r="I28" s="72">
        <v>1</v>
      </c>
      <c r="J28" s="70">
        <v>1629</v>
      </c>
      <c r="K28" s="70">
        <v>1629</v>
      </c>
      <c r="L28" s="46">
        <v>0</v>
      </c>
      <c r="M28" s="71">
        <f t="shared" si="0"/>
        <v>1.5378000000000001</v>
      </c>
      <c r="N28" s="71">
        <f t="shared" si="1"/>
        <v>1.5378000000000001</v>
      </c>
    </row>
    <row r="29" spans="2:14" s="36" customFormat="1" ht="249.95" customHeight="1" thickBot="1" x14ac:dyDescent="1.1000000000000001">
      <c r="B29" s="67">
        <v>23</v>
      </c>
      <c r="C29" s="492" t="s">
        <v>185</v>
      </c>
      <c r="D29" s="493"/>
      <c r="E29" s="493"/>
      <c r="F29" s="494"/>
      <c r="G29" s="65" t="s">
        <v>35</v>
      </c>
      <c r="H29" s="45">
        <v>0.94399999999999995</v>
      </c>
      <c r="I29" s="72">
        <v>4</v>
      </c>
      <c r="J29" s="70">
        <v>2402</v>
      </c>
      <c r="K29" s="70">
        <v>2251</v>
      </c>
      <c r="L29" s="46">
        <v>0</v>
      </c>
      <c r="M29" s="71">
        <f t="shared" si="0"/>
        <v>2.125</v>
      </c>
      <c r="N29" s="71">
        <f t="shared" si="1"/>
        <v>8.5</v>
      </c>
    </row>
    <row r="30" spans="2:14" s="36" customFormat="1" ht="249.95" customHeight="1" thickBot="1" x14ac:dyDescent="1.1000000000000001">
      <c r="B30" s="67">
        <v>24</v>
      </c>
      <c r="C30" s="492" t="s">
        <v>186</v>
      </c>
      <c r="D30" s="493"/>
      <c r="E30" s="493"/>
      <c r="F30" s="494"/>
      <c r="G30" s="65" t="s">
        <v>35</v>
      </c>
      <c r="H30" s="45">
        <v>0.94399999999999995</v>
      </c>
      <c r="I30" s="72">
        <v>4</v>
      </c>
      <c r="J30" s="70">
        <v>1510</v>
      </c>
      <c r="K30" s="70">
        <v>1510</v>
      </c>
      <c r="L30" s="46">
        <v>0</v>
      </c>
      <c r="M30" s="71">
        <f t="shared" si="0"/>
        <v>1.4255</v>
      </c>
      <c r="N30" s="71">
        <f t="shared" si="1"/>
        <v>5.702</v>
      </c>
    </row>
    <row r="31" spans="2:14" s="36" customFormat="1" ht="249.95" customHeight="1" thickBot="1" x14ac:dyDescent="1.1000000000000001">
      <c r="B31" s="67">
        <v>25</v>
      </c>
      <c r="C31" s="492" t="s">
        <v>208</v>
      </c>
      <c r="D31" s="493"/>
      <c r="E31" s="493"/>
      <c r="F31" s="494"/>
      <c r="G31" s="65" t="s">
        <v>76</v>
      </c>
      <c r="H31" s="45">
        <v>1.22</v>
      </c>
      <c r="I31" s="72">
        <v>3</v>
      </c>
      <c r="J31" s="70">
        <v>5486</v>
      </c>
      <c r="K31" s="70">
        <v>5486</v>
      </c>
      <c r="L31" s="46">
        <v>0.126</v>
      </c>
      <c r="M31" s="71">
        <f t="shared" si="0"/>
        <v>6.6929999999999996</v>
      </c>
      <c r="N31" s="71">
        <f t="shared" si="1"/>
        <v>19.701000000000001</v>
      </c>
    </row>
    <row r="32" spans="2:14" s="36" customFormat="1" ht="249.95" customHeight="1" thickBot="1" x14ac:dyDescent="1.1000000000000001">
      <c r="B32" s="67">
        <v>26</v>
      </c>
      <c r="C32" s="492" t="s">
        <v>209</v>
      </c>
      <c r="D32" s="493"/>
      <c r="E32" s="493"/>
      <c r="F32" s="494"/>
      <c r="G32" s="65" t="s">
        <v>76</v>
      </c>
      <c r="H32" s="45">
        <v>1.22</v>
      </c>
      <c r="I32" s="72">
        <v>6</v>
      </c>
      <c r="J32" s="70">
        <v>7829</v>
      </c>
      <c r="K32" s="70">
        <v>7829</v>
      </c>
      <c r="L32" s="46">
        <v>0</v>
      </c>
      <c r="M32" s="71">
        <f t="shared" si="0"/>
        <v>9.5513999999999992</v>
      </c>
      <c r="N32" s="71">
        <f t="shared" si="1"/>
        <v>57.308399999999999</v>
      </c>
    </row>
    <row r="33" spans="2:18" s="36" customFormat="1" ht="249.95" customHeight="1" thickBot="1" x14ac:dyDescent="1.1000000000000001">
      <c r="B33" s="67">
        <v>27</v>
      </c>
      <c r="C33" s="492" t="s">
        <v>210</v>
      </c>
      <c r="D33" s="493"/>
      <c r="E33" s="493"/>
      <c r="F33" s="494"/>
      <c r="G33" s="65" t="s">
        <v>76</v>
      </c>
      <c r="H33" s="45">
        <v>1.22</v>
      </c>
      <c r="I33" s="72">
        <v>1</v>
      </c>
      <c r="J33" s="70">
        <v>6970</v>
      </c>
      <c r="K33" s="70">
        <v>6603</v>
      </c>
      <c r="L33" s="46">
        <v>0</v>
      </c>
      <c r="M33" s="71">
        <f t="shared" si="0"/>
        <v>8.0556999999999999</v>
      </c>
      <c r="N33" s="71">
        <f t="shared" si="1"/>
        <v>8.0556999999999999</v>
      </c>
    </row>
    <row r="34" spans="2:18" s="36" customFormat="1" ht="249.95" customHeight="1" thickBot="1" x14ac:dyDescent="1.1000000000000001">
      <c r="B34" s="67">
        <v>28</v>
      </c>
      <c r="C34" s="492" t="s">
        <v>211</v>
      </c>
      <c r="D34" s="493"/>
      <c r="E34" s="493"/>
      <c r="F34" s="494"/>
      <c r="G34" s="65" t="s">
        <v>202</v>
      </c>
      <c r="H34" s="45" t="s">
        <v>160</v>
      </c>
      <c r="I34" s="72">
        <v>4</v>
      </c>
      <c r="J34" s="70" t="s">
        <v>160</v>
      </c>
      <c r="K34" s="70" t="s">
        <v>160</v>
      </c>
      <c r="L34" s="46">
        <v>0</v>
      </c>
      <c r="M34" s="71">
        <v>6.1699999999999998E-2</v>
      </c>
      <c r="N34" s="71">
        <f t="shared" si="1"/>
        <v>0.24679999999999999</v>
      </c>
    </row>
    <row r="35" spans="2:18" s="36" customFormat="1" ht="249.95" customHeight="1" thickBot="1" x14ac:dyDescent="1.1000000000000001">
      <c r="B35" s="67">
        <v>29</v>
      </c>
      <c r="C35" s="492" t="s">
        <v>127</v>
      </c>
      <c r="D35" s="493"/>
      <c r="E35" s="493"/>
      <c r="F35" s="494"/>
      <c r="G35" s="65" t="s">
        <v>27</v>
      </c>
      <c r="H35" s="45">
        <v>1.8280000000000001</v>
      </c>
      <c r="I35" s="72">
        <v>1</v>
      </c>
      <c r="J35" s="70">
        <v>16250</v>
      </c>
      <c r="K35" s="70">
        <v>16250</v>
      </c>
      <c r="L35" s="46">
        <v>0.53900000000000003</v>
      </c>
      <c r="M35" s="71">
        <f t="shared" si="0"/>
        <v>29.704999999999998</v>
      </c>
      <c r="N35" s="71">
        <f t="shared" si="1"/>
        <v>29.166</v>
      </c>
    </row>
    <row r="36" spans="2:18" s="50" customFormat="1" ht="174.95" customHeight="1" thickBot="1" x14ac:dyDescent="1.1000000000000001">
      <c r="B36" s="458" t="s">
        <v>30</v>
      </c>
      <c r="C36" s="459"/>
      <c r="D36" s="459"/>
      <c r="E36" s="459"/>
      <c r="F36" s="459"/>
      <c r="G36" s="459"/>
      <c r="H36" s="459"/>
      <c r="I36" s="459"/>
      <c r="J36" s="459"/>
      <c r="K36" s="459"/>
      <c r="L36" s="459"/>
      <c r="M36" s="460"/>
      <c r="N36" s="73">
        <f>SUM(N7:N35)</f>
        <v>309.44439999999997</v>
      </c>
    </row>
    <row r="37" spans="2:18" s="50" customFormat="1" ht="174.95" customHeight="1" thickBot="1" x14ac:dyDescent="1.1000000000000001">
      <c r="B37" s="513" t="s">
        <v>53</v>
      </c>
      <c r="C37" s="513"/>
      <c r="D37" s="513"/>
      <c r="E37" s="513"/>
      <c r="F37" s="513"/>
      <c r="G37" s="513"/>
      <c r="H37" s="513"/>
      <c r="I37" s="513"/>
      <c r="J37" s="513"/>
      <c r="K37" s="513"/>
      <c r="L37" s="513"/>
      <c r="M37" s="513"/>
      <c r="N37" s="71">
        <f>N36*2</f>
        <v>618.88879999999995</v>
      </c>
    </row>
    <row r="38" spans="2:18" s="51" customFormat="1" ht="58.5" customHeight="1" x14ac:dyDescent="1.1000000000000001">
      <c r="B38" s="577"/>
      <c r="C38" s="578"/>
      <c r="D38" s="578"/>
      <c r="E38" s="578"/>
      <c r="F38" s="578"/>
      <c r="G38" s="578"/>
      <c r="H38" s="578"/>
      <c r="I38" s="578"/>
      <c r="J38" s="578"/>
      <c r="K38" s="578"/>
      <c r="L38" s="578"/>
      <c r="M38" s="578"/>
      <c r="N38" s="579"/>
    </row>
    <row r="39" spans="2:18" s="51" customFormat="1" ht="43.5" customHeight="1" thickBot="1" x14ac:dyDescent="1.1499999999999999">
      <c r="B39" s="580"/>
      <c r="C39" s="581"/>
      <c r="D39" s="581"/>
      <c r="E39" s="581"/>
      <c r="F39" s="581"/>
      <c r="G39" s="581"/>
      <c r="H39" s="581"/>
      <c r="I39" s="581"/>
      <c r="J39" s="581"/>
      <c r="K39" s="581"/>
      <c r="L39" s="581"/>
      <c r="M39" s="581"/>
      <c r="N39" s="582"/>
    </row>
    <row r="40" spans="2:18" s="52" customFormat="1" ht="174.95" customHeight="1" x14ac:dyDescent="0.25">
      <c r="B40" s="422" t="s">
        <v>31</v>
      </c>
      <c r="C40" s="422"/>
      <c r="D40" s="422"/>
      <c r="E40" s="422"/>
      <c r="F40" s="422"/>
      <c r="G40" s="422"/>
      <c r="H40" s="422"/>
      <c r="I40" s="422" t="s">
        <v>32</v>
      </c>
      <c r="J40" s="422"/>
      <c r="K40" s="422"/>
      <c r="L40" s="422"/>
      <c r="M40" s="422"/>
      <c r="N40" s="422"/>
    </row>
    <row r="41" spans="2:18" s="51" customFormat="1" ht="345.75" customHeight="1" thickBot="1" x14ac:dyDescent="1.1499999999999999">
      <c r="B41" s="423"/>
      <c r="C41" s="423"/>
      <c r="D41" s="423"/>
      <c r="E41" s="423"/>
      <c r="F41" s="423"/>
      <c r="G41" s="423"/>
      <c r="H41" s="423"/>
      <c r="I41" s="423"/>
      <c r="J41" s="423"/>
      <c r="K41" s="423"/>
      <c r="L41" s="423"/>
      <c r="M41" s="423"/>
      <c r="N41" s="423"/>
    </row>
    <row r="42" spans="2:18" s="58" customFormat="1" ht="174.95" customHeight="1" thickBot="1" x14ac:dyDescent="1.1499999999999999">
      <c r="B42" s="53" t="s">
        <v>45</v>
      </c>
      <c r="C42" s="54"/>
      <c r="D42" s="54"/>
      <c r="E42" s="54"/>
      <c r="F42" s="54"/>
      <c r="G42" s="54"/>
      <c r="H42" s="54"/>
      <c r="I42" s="54"/>
      <c r="J42" s="54"/>
      <c r="K42" s="54"/>
      <c r="L42" s="54"/>
      <c r="M42" s="54"/>
      <c r="N42" s="55"/>
      <c r="O42" s="56"/>
      <c r="P42" s="68"/>
      <c r="Q42" s="35"/>
      <c r="R42" s="35"/>
    </row>
    <row r="43" spans="2:18" s="51" customFormat="1" ht="174.95" customHeight="1" x14ac:dyDescent="1.1000000000000001"/>
  </sheetData>
  <mergeCells count="43">
    <mergeCell ref="C35:F35"/>
    <mergeCell ref="B36:M36"/>
    <mergeCell ref="B37:M37"/>
    <mergeCell ref="B38:N39"/>
    <mergeCell ref="B40:H41"/>
    <mergeCell ref="I40:N41"/>
    <mergeCell ref="C34:F34"/>
    <mergeCell ref="C20:F20"/>
    <mergeCell ref="C21:F21"/>
    <mergeCell ref="C22:F22"/>
    <mergeCell ref="C23:F23"/>
    <mergeCell ref="C24:F24"/>
    <mergeCell ref="C25:C28"/>
    <mergeCell ref="D25:F25"/>
    <mergeCell ref="D26:F26"/>
    <mergeCell ref="D27:F27"/>
    <mergeCell ref="D28:F28"/>
    <mergeCell ref="C29:F29"/>
    <mergeCell ref="C30:F30"/>
    <mergeCell ref="C31:F31"/>
    <mergeCell ref="C32:F32"/>
    <mergeCell ref="C33:F33"/>
    <mergeCell ref="C13:C15"/>
    <mergeCell ref="D13:F13"/>
    <mergeCell ref="D14:F14"/>
    <mergeCell ref="D15:F15"/>
    <mergeCell ref="C16:C19"/>
    <mergeCell ref="D16:F16"/>
    <mergeCell ref="D17:F17"/>
    <mergeCell ref="D18:F18"/>
    <mergeCell ref="D19:F19"/>
    <mergeCell ref="C12:F12"/>
    <mergeCell ref="B2:F3"/>
    <mergeCell ref="G2:K3"/>
    <mergeCell ref="L2:N3"/>
    <mergeCell ref="B4:N4"/>
    <mergeCell ref="B5:N5"/>
    <mergeCell ref="C6:G6"/>
    <mergeCell ref="C7:F7"/>
    <mergeCell ref="C8:F8"/>
    <mergeCell ref="C9:F9"/>
    <mergeCell ref="C10:F10"/>
    <mergeCell ref="C11:F11"/>
  </mergeCells>
  <printOptions horizontalCentered="1"/>
  <pageMargins left="0.25" right="0.25" top="1" bottom="1" header="0.5" footer="0.255"/>
  <pageSetup paperSize="9" scale="10" fitToHeight="0" orientation="portrait" r:id="rId1"/>
  <rowBreaks count="1" manualBreakCount="1">
    <brk id="24" max="14" man="1"/>
  </rowBreaks>
  <drawing r:id="rId2"/>
</worksheet>
</file>

<file path=xl/worksheets/sheet2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sheetPr>
    <tabColor theme="9" tint="-0.499984740745262"/>
    <pageSetUpPr fitToPage="1"/>
  </sheetPr>
  <dimension ref="B1:M35"/>
  <sheetViews>
    <sheetView rightToLeft="1" view="pageBreakPreview"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218</v>
      </c>
      <c r="G11" s="332"/>
      <c r="H11" s="332"/>
      <c r="I11" s="333"/>
      <c r="J11" s="331" t="s">
        <v>226</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3" ht="15" customHeight="1" x14ac:dyDescent="0.25">
      <c r="B17" s="385" t="s">
        <v>55</v>
      </c>
      <c r="C17" s="386"/>
      <c r="D17" s="386"/>
      <c r="E17" s="386"/>
      <c r="F17" s="386"/>
      <c r="G17" s="386"/>
      <c r="H17" s="386"/>
      <c r="I17" s="386"/>
      <c r="J17" s="386"/>
      <c r="K17" s="386"/>
      <c r="L17" s="386"/>
      <c r="M17" s="387"/>
    </row>
    <row r="18" spans="2:13" ht="15" customHeight="1" x14ac:dyDescent="0.25">
      <c r="B18" s="388"/>
      <c r="C18" s="389"/>
      <c r="D18" s="389"/>
      <c r="E18" s="389"/>
      <c r="F18" s="389"/>
      <c r="G18" s="389"/>
      <c r="H18" s="389"/>
      <c r="I18" s="389"/>
      <c r="J18" s="389"/>
      <c r="K18" s="389"/>
      <c r="L18" s="389"/>
      <c r="M18" s="390"/>
    </row>
    <row r="19" spans="2:13" ht="41.25" customHeight="1" thickBot="1" x14ac:dyDescent="0.3">
      <c r="B19" s="388"/>
      <c r="C19" s="389"/>
      <c r="D19" s="389"/>
      <c r="E19" s="389"/>
      <c r="F19" s="389"/>
      <c r="G19" s="389"/>
      <c r="H19" s="389"/>
      <c r="I19" s="389"/>
      <c r="J19" s="389"/>
      <c r="K19" s="389"/>
      <c r="L19" s="389"/>
      <c r="M19" s="390"/>
    </row>
    <row r="20" spans="2:13" ht="15" customHeight="1" x14ac:dyDescent="0.25">
      <c r="B20" s="391" t="s">
        <v>217</v>
      </c>
      <c r="C20" s="392"/>
      <c r="D20" s="392"/>
      <c r="E20" s="392"/>
      <c r="F20" s="392"/>
      <c r="G20" s="392"/>
      <c r="H20" s="392"/>
      <c r="I20" s="392"/>
      <c r="J20" s="392"/>
      <c r="K20" s="392"/>
      <c r="L20" s="392"/>
      <c r="M20" s="393"/>
    </row>
    <row r="21" spans="2:13" ht="15" customHeight="1" x14ac:dyDescent="0.25">
      <c r="B21" s="394"/>
      <c r="C21" s="395"/>
      <c r="D21" s="395"/>
      <c r="E21" s="395"/>
      <c r="F21" s="395"/>
      <c r="G21" s="395"/>
      <c r="H21" s="395"/>
      <c r="I21" s="395"/>
      <c r="J21" s="395"/>
      <c r="K21" s="395"/>
      <c r="L21" s="395"/>
      <c r="M21" s="396"/>
    </row>
    <row r="22" spans="2:13" ht="15" customHeight="1" x14ac:dyDescent="0.25">
      <c r="B22" s="394"/>
      <c r="C22" s="395"/>
      <c r="D22" s="395"/>
      <c r="E22" s="395"/>
      <c r="F22" s="395"/>
      <c r="G22" s="395"/>
      <c r="H22" s="395"/>
      <c r="I22" s="395"/>
      <c r="J22" s="395"/>
      <c r="K22" s="395"/>
      <c r="L22" s="395"/>
      <c r="M22" s="396"/>
    </row>
    <row r="23" spans="2:13" ht="15.75" customHeight="1" x14ac:dyDescent="0.25">
      <c r="B23" s="394"/>
      <c r="C23" s="395"/>
      <c r="D23" s="395"/>
      <c r="E23" s="395"/>
      <c r="F23" s="395"/>
      <c r="G23" s="395"/>
      <c r="H23" s="395"/>
      <c r="I23" s="395"/>
      <c r="J23" s="395"/>
      <c r="K23" s="395"/>
      <c r="L23" s="395"/>
      <c r="M23" s="396"/>
    </row>
    <row r="24" spans="2:13" ht="51.75" customHeight="1" thickBot="1" x14ac:dyDescent="0.3">
      <c r="B24" s="394"/>
      <c r="C24" s="395"/>
      <c r="D24" s="395"/>
      <c r="E24" s="395"/>
      <c r="F24" s="395"/>
      <c r="G24" s="395"/>
      <c r="H24" s="395"/>
      <c r="I24" s="395"/>
      <c r="J24" s="395"/>
      <c r="K24" s="395"/>
      <c r="L24" s="395"/>
      <c r="M24" s="396"/>
    </row>
    <row r="25" spans="2:13" ht="31.5" customHeight="1" thickBot="1" x14ac:dyDescent="0.3">
      <c r="B25" s="299"/>
      <c r="C25" s="300"/>
      <c r="D25" s="300"/>
      <c r="E25" s="300"/>
      <c r="F25" s="300"/>
      <c r="G25" s="300"/>
      <c r="H25" s="300"/>
      <c r="I25" s="300"/>
      <c r="J25" s="300"/>
      <c r="K25" s="300"/>
      <c r="L25" s="300"/>
      <c r="M25" s="301"/>
    </row>
    <row r="26" spans="2:13" ht="15.75" customHeight="1" x14ac:dyDescent="0.25">
      <c r="B26" s="397" t="s">
        <v>9</v>
      </c>
      <c r="C26" s="399" t="s">
        <v>10</v>
      </c>
      <c r="D26" s="400"/>
      <c r="E26" s="399" t="s">
        <v>11</v>
      </c>
      <c r="F26" s="400"/>
      <c r="G26" s="400"/>
      <c r="H26" s="403"/>
      <c r="I26" s="399" t="s">
        <v>12</v>
      </c>
      <c r="J26" s="403"/>
      <c r="K26" s="399" t="s">
        <v>13</v>
      </c>
      <c r="L26" s="400"/>
      <c r="M26" s="403"/>
    </row>
    <row r="27" spans="2:13" ht="15.75" customHeight="1" thickBot="1" x14ac:dyDescent="0.3">
      <c r="B27" s="398"/>
      <c r="C27" s="401"/>
      <c r="D27" s="402"/>
      <c r="E27" s="401"/>
      <c r="F27" s="402"/>
      <c r="G27" s="402"/>
      <c r="H27" s="404"/>
      <c r="I27" s="401"/>
      <c r="J27" s="404"/>
      <c r="K27" s="401"/>
      <c r="L27" s="402"/>
      <c r="M27" s="404"/>
    </row>
    <row r="28" spans="2:13" ht="36" customHeight="1" x14ac:dyDescent="0.25">
      <c r="B28" s="405">
        <v>21</v>
      </c>
      <c r="C28" s="312">
        <v>641903122</v>
      </c>
      <c r="D28" s="313"/>
      <c r="E28" s="322" t="s">
        <v>56</v>
      </c>
      <c r="F28" s="323"/>
      <c r="G28" s="323"/>
      <c r="H28" s="324"/>
      <c r="I28" s="318" t="s">
        <v>219</v>
      </c>
      <c r="J28" s="319"/>
      <c r="K28" s="322" t="s">
        <v>16</v>
      </c>
      <c r="L28" s="323"/>
      <c r="M28" s="324"/>
    </row>
    <row r="29" spans="2:13" ht="57" customHeight="1" thickBot="1" x14ac:dyDescent="0.3">
      <c r="B29" s="406"/>
      <c r="C29" s="314"/>
      <c r="D29" s="315"/>
      <c r="E29" s="328"/>
      <c r="F29" s="329"/>
      <c r="G29" s="329"/>
      <c r="H29" s="330"/>
      <c r="I29" s="320"/>
      <c r="J29" s="321"/>
      <c r="K29" s="328"/>
      <c r="L29" s="329"/>
      <c r="M29" s="330"/>
    </row>
    <row r="30" spans="2:13" ht="37.5" customHeight="1" thickBot="1" x14ac:dyDescent="0.3">
      <c r="B30" s="382"/>
      <c r="C30" s="383"/>
      <c r="D30" s="383"/>
      <c r="E30" s="383"/>
      <c r="F30" s="383"/>
      <c r="G30" s="383"/>
      <c r="H30" s="383"/>
      <c r="I30" s="383"/>
      <c r="J30" s="383"/>
      <c r="K30" s="383"/>
      <c r="L30" s="383"/>
      <c r="M30" s="384"/>
    </row>
    <row r="31" spans="2:13" ht="18.75" customHeight="1" x14ac:dyDescent="0.25">
      <c r="B31" s="375" t="s">
        <v>17</v>
      </c>
      <c r="C31" s="376"/>
      <c r="D31" s="376"/>
      <c r="E31" s="377"/>
      <c r="F31" s="375" t="s">
        <v>18</v>
      </c>
      <c r="G31" s="376"/>
      <c r="H31" s="376"/>
      <c r="I31" s="377"/>
      <c r="J31" s="375" t="s">
        <v>19</v>
      </c>
      <c r="K31" s="376"/>
      <c r="L31" s="376"/>
      <c r="M31" s="377"/>
    </row>
    <row r="32" spans="2:13"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5.5" customHeight="1" thickBot="1" x14ac:dyDescent="0.3">
      <c r="B35" s="370" t="s">
        <v>47</v>
      </c>
      <c r="C35" s="371"/>
      <c r="D35" s="371"/>
      <c r="E35" s="371"/>
      <c r="F35" s="371"/>
      <c r="G35" s="371"/>
      <c r="H35" s="371"/>
      <c r="I35" s="371"/>
      <c r="J35" s="371"/>
      <c r="K35" s="371"/>
      <c r="L35" s="371"/>
      <c r="M35" s="372"/>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97281"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97281" r:id="rId4"/>
      </mc:Fallback>
    </mc:AlternateContent>
  </oleObjects>
  <mc:AlternateContent xmlns:mc="http://schemas.openxmlformats.org/markup-compatibility/2006">
    <mc:Choice Requires="x14">
      <controls>
        <mc:AlternateContent xmlns:mc="http://schemas.openxmlformats.org/markup-compatibility/2006">
          <mc:Choice Requires="x14">
            <control shapeId="97282"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97283"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97284"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97285"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97286"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sheetPr>
    <tabColor theme="9" tint="-0.249977111117893"/>
  </sheetPr>
  <dimension ref="B1:AU43"/>
  <sheetViews>
    <sheetView rightToLeft="1" view="pageBreakPreview" zoomScale="20" zoomScaleNormal="100" zoomScaleSheetLayoutView="20" workbookViewId="0">
      <selection activeCell="B4" sqref="B4:N4"/>
    </sheetView>
  </sheetViews>
  <sheetFormatPr defaultRowHeight="23.25" x14ac:dyDescent="0.35"/>
  <cols>
    <col min="2" max="2" width="25.7109375" customWidth="1"/>
    <col min="3" max="3" width="32" customWidth="1"/>
    <col min="4" max="4" width="20.42578125" customWidth="1"/>
    <col min="5" max="5" width="32"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thickBot="1" x14ac:dyDescent="0.3">
      <c r="B2" s="440"/>
      <c r="C2" s="440"/>
      <c r="D2" s="440"/>
      <c r="E2" s="440"/>
      <c r="F2" s="440"/>
      <c r="G2" s="583" t="s">
        <v>216</v>
      </c>
      <c r="H2" s="583"/>
      <c r="I2" s="583"/>
      <c r="J2" s="583"/>
      <c r="K2" s="583"/>
      <c r="L2" s="440"/>
      <c r="M2" s="440"/>
      <c r="N2" s="440"/>
    </row>
    <row r="3" spans="2:47" ht="409.6" customHeight="1" thickBot="1" x14ac:dyDescent="0.3">
      <c r="B3" s="441"/>
      <c r="C3" s="441"/>
      <c r="D3" s="441"/>
      <c r="E3" s="441"/>
      <c r="F3" s="441"/>
      <c r="G3" s="583"/>
      <c r="H3" s="583"/>
      <c r="I3" s="583"/>
      <c r="J3" s="583"/>
      <c r="K3" s="583"/>
      <c r="L3" s="441"/>
      <c r="M3" s="441"/>
      <c r="N3" s="441"/>
    </row>
    <row r="4" spans="2:47" ht="259.5" customHeight="1" thickBot="1" x14ac:dyDescent="0.3">
      <c r="B4" s="522" t="s">
        <v>33</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00.1" customHeight="1" thickBot="1" x14ac:dyDescent="1.1499999999999999">
      <c r="B6" s="66" t="s">
        <v>9</v>
      </c>
      <c r="C6" s="434" t="s">
        <v>11</v>
      </c>
      <c r="D6" s="435"/>
      <c r="E6" s="435"/>
      <c r="F6" s="435"/>
      <c r="G6" s="436"/>
      <c r="H6" s="66" t="s">
        <v>122</v>
      </c>
      <c r="I6" s="66" t="s">
        <v>23</v>
      </c>
      <c r="J6" s="66" t="s">
        <v>24</v>
      </c>
      <c r="K6" s="66" t="s">
        <v>121</v>
      </c>
      <c r="L6" s="66" t="s">
        <v>183</v>
      </c>
      <c r="M6" s="66" t="s">
        <v>181</v>
      </c>
      <c r="N6" s="66" t="s">
        <v>124</v>
      </c>
    </row>
    <row r="7" spans="2:47" s="36" customFormat="1" ht="249.95" customHeight="1" thickBot="1" x14ac:dyDescent="1.1000000000000001">
      <c r="B7" s="67">
        <v>1</v>
      </c>
      <c r="C7" s="492" t="s">
        <v>184</v>
      </c>
      <c r="D7" s="493"/>
      <c r="E7" s="493"/>
      <c r="F7" s="494"/>
      <c r="G7" s="65" t="s">
        <v>35</v>
      </c>
      <c r="H7" s="45">
        <v>0.94399999999999995</v>
      </c>
      <c r="I7" s="69">
        <v>1</v>
      </c>
      <c r="J7" s="70">
        <v>2415</v>
      </c>
      <c r="K7" s="70">
        <v>2253</v>
      </c>
      <c r="L7" s="46">
        <v>0</v>
      </c>
      <c r="M7" s="71">
        <f>ROUNDUP(H7*K7/1000,4)</f>
        <v>2.1269</v>
      </c>
      <c r="N7" s="71">
        <f>ROUNDUP(M7*I7-I7*L7,4)</f>
        <v>2.1269</v>
      </c>
    </row>
    <row r="8" spans="2:47" s="36" customFormat="1" ht="249.95" customHeight="1" thickBot="1" x14ac:dyDescent="1.1000000000000001">
      <c r="B8" s="67">
        <v>2</v>
      </c>
      <c r="C8" s="492" t="s">
        <v>185</v>
      </c>
      <c r="D8" s="493"/>
      <c r="E8" s="493"/>
      <c r="F8" s="494"/>
      <c r="G8" s="65" t="s">
        <v>35</v>
      </c>
      <c r="H8" s="45">
        <v>0.94399999999999995</v>
      </c>
      <c r="I8" s="72">
        <v>4</v>
      </c>
      <c r="J8" s="70">
        <v>2402</v>
      </c>
      <c r="K8" s="70">
        <v>2251</v>
      </c>
      <c r="L8" s="46">
        <v>0</v>
      </c>
      <c r="M8" s="71">
        <f t="shared" ref="M8:M33" si="0">ROUNDUP(H8*K8/1000,4)</f>
        <v>2.125</v>
      </c>
      <c r="N8" s="71">
        <f t="shared" ref="N8:N35" si="1">ROUNDUP(M8*I8-I8*L8,4)</f>
        <v>8.5</v>
      </c>
    </row>
    <row r="9" spans="2:47" s="36" customFormat="1" ht="249.95" customHeight="1" thickBot="1" x14ac:dyDescent="1.1000000000000001">
      <c r="B9" s="67">
        <v>3</v>
      </c>
      <c r="C9" s="492" t="s">
        <v>186</v>
      </c>
      <c r="D9" s="493"/>
      <c r="E9" s="493"/>
      <c r="F9" s="494"/>
      <c r="G9" s="65" t="s">
        <v>35</v>
      </c>
      <c r="H9" s="45">
        <v>0.94399999999999995</v>
      </c>
      <c r="I9" s="72">
        <v>4</v>
      </c>
      <c r="J9" s="70">
        <v>1510</v>
      </c>
      <c r="K9" s="70">
        <v>1510</v>
      </c>
      <c r="L9" s="46">
        <v>0</v>
      </c>
      <c r="M9" s="71">
        <f t="shared" si="0"/>
        <v>1.4255</v>
      </c>
      <c r="N9" s="71">
        <f t="shared" si="1"/>
        <v>5.702</v>
      </c>
    </row>
    <row r="10" spans="2:47" s="36" customFormat="1" ht="249.95" customHeight="1" thickBot="1" x14ac:dyDescent="1.1000000000000001">
      <c r="B10" s="67">
        <v>4</v>
      </c>
      <c r="C10" s="492" t="s">
        <v>187</v>
      </c>
      <c r="D10" s="493"/>
      <c r="E10" s="493"/>
      <c r="F10" s="494"/>
      <c r="G10" s="65" t="s">
        <v>29</v>
      </c>
      <c r="H10" s="45">
        <v>1.284</v>
      </c>
      <c r="I10" s="69">
        <v>0</v>
      </c>
      <c r="J10" s="70">
        <v>1510</v>
      </c>
      <c r="K10" s="70">
        <v>1510</v>
      </c>
      <c r="L10" s="46">
        <v>0</v>
      </c>
      <c r="M10" s="71">
        <v>0</v>
      </c>
      <c r="N10" s="71">
        <f t="shared" si="1"/>
        <v>0</v>
      </c>
    </row>
    <row r="11" spans="2:47" s="36" customFormat="1" ht="249.95" customHeight="1" thickBot="1" x14ac:dyDescent="1.1000000000000001">
      <c r="B11" s="67">
        <v>5</v>
      </c>
      <c r="C11" s="492" t="s">
        <v>188</v>
      </c>
      <c r="D11" s="493"/>
      <c r="E11" s="493"/>
      <c r="F11" s="494"/>
      <c r="G11" s="65" t="s">
        <v>35</v>
      </c>
      <c r="H11" s="45">
        <v>0.94399999999999995</v>
      </c>
      <c r="I11" s="72">
        <v>1</v>
      </c>
      <c r="J11" s="70">
        <v>1814</v>
      </c>
      <c r="K11" s="70">
        <v>1814</v>
      </c>
      <c r="L11" s="46">
        <v>0</v>
      </c>
      <c r="M11" s="71">
        <f t="shared" si="0"/>
        <v>1.7124999999999999</v>
      </c>
      <c r="N11" s="71">
        <f t="shared" si="1"/>
        <v>1.7124999999999999</v>
      </c>
    </row>
    <row r="12" spans="2:47" s="36" customFormat="1" ht="249.95" customHeight="1" thickBot="1" x14ac:dyDescent="1.1000000000000001">
      <c r="B12" s="67">
        <v>6</v>
      </c>
      <c r="C12" s="492" t="s">
        <v>189</v>
      </c>
      <c r="D12" s="493"/>
      <c r="E12" s="493"/>
      <c r="F12" s="494"/>
      <c r="G12" s="65" t="s">
        <v>35</v>
      </c>
      <c r="H12" s="45">
        <v>0.94399999999999995</v>
      </c>
      <c r="I12" s="72">
        <v>1</v>
      </c>
      <c r="J12" s="70">
        <v>2379</v>
      </c>
      <c r="K12" s="70">
        <v>2223</v>
      </c>
      <c r="L12" s="46">
        <v>0</v>
      </c>
      <c r="M12" s="71">
        <f t="shared" si="0"/>
        <v>2.0986000000000002</v>
      </c>
      <c r="N12" s="71">
        <f t="shared" si="1"/>
        <v>2.0985999999999998</v>
      </c>
    </row>
    <row r="13" spans="2:47" s="36" customFormat="1" ht="249.95" customHeight="1" thickBot="1" x14ac:dyDescent="1.1000000000000001">
      <c r="B13" s="67">
        <v>7</v>
      </c>
      <c r="C13" s="555" t="s">
        <v>190</v>
      </c>
      <c r="D13" s="492" t="s">
        <v>191</v>
      </c>
      <c r="E13" s="493"/>
      <c r="F13" s="494"/>
      <c r="G13" s="65" t="s">
        <v>100</v>
      </c>
      <c r="H13" s="45">
        <v>2.19</v>
      </c>
      <c r="I13" s="69">
        <v>0</v>
      </c>
      <c r="J13" s="70">
        <v>5486</v>
      </c>
      <c r="K13" s="70">
        <v>5486</v>
      </c>
      <c r="L13" s="46">
        <v>0</v>
      </c>
      <c r="M13" s="71">
        <v>0</v>
      </c>
      <c r="N13" s="71">
        <f t="shared" si="1"/>
        <v>0</v>
      </c>
    </row>
    <row r="14" spans="2:47" s="36" customFormat="1" ht="249.95" customHeight="1" thickBot="1" x14ac:dyDescent="1.1000000000000001">
      <c r="B14" s="67">
        <v>8</v>
      </c>
      <c r="C14" s="556"/>
      <c r="D14" s="561" t="s">
        <v>192</v>
      </c>
      <c r="E14" s="561"/>
      <c r="F14" s="561"/>
      <c r="G14" s="65" t="s">
        <v>97</v>
      </c>
      <c r="H14" s="45">
        <v>0.93400000000000005</v>
      </c>
      <c r="I14" s="72">
        <v>1</v>
      </c>
      <c r="J14" s="70">
        <v>1794</v>
      </c>
      <c r="K14" s="70">
        <v>1794</v>
      </c>
      <c r="L14" s="46">
        <v>0</v>
      </c>
      <c r="M14" s="71">
        <f t="shared" si="0"/>
        <v>1.6756</v>
      </c>
      <c r="N14" s="71">
        <f t="shared" si="1"/>
        <v>1.6756</v>
      </c>
    </row>
    <row r="15" spans="2:47" s="36" customFormat="1" ht="249.95" customHeight="1" thickBot="1" x14ac:dyDescent="1.1000000000000001">
      <c r="B15" s="67">
        <v>9</v>
      </c>
      <c r="C15" s="556"/>
      <c r="D15" s="561" t="s">
        <v>193</v>
      </c>
      <c r="E15" s="561"/>
      <c r="F15" s="561"/>
      <c r="G15" s="65" t="s">
        <v>97</v>
      </c>
      <c r="H15" s="45">
        <v>0.93400000000000005</v>
      </c>
      <c r="I15" s="72">
        <v>2</v>
      </c>
      <c r="J15" s="70">
        <v>3124</v>
      </c>
      <c r="K15" s="70">
        <v>2938</v>
      </c>
      <c r="L15" s="46">
        <v>0</v>
      </c>
      <c r="M15" s="71">
        <f t="shared" si="0"/>
        <v>2.7441000000000004</v>
      </c>
      <c r="N15" s="71">
        <f t="shared" si="1"/>
        <v>5.4882</v>
      </c>
    </row>
    <row r="16" spans="2:47" s="36" customFormat="1" ht="249.95" customHeight="1" thickBot="1" x14ac:dyDescent="1.1000000000000001">
      <c r="B16" s="67">
        <v>10</v>
      </c>
      <c r="C16" s="555" t="s">
        <v>194</v>
      </c>
      <c r="D16" s="561" t="s">
        <v>195</v>
      </c>
      <c r="E16" s="561"/>
      <c r="F16" s="561"/>
      <c r="G16" s="65" t="s">
        <v>76</v>
      </c>
      <c r="H16" s="45">
        <v>1.22</v>
      </c>
      <c r="I16" s="69">
        <v>1</v>
      </c>
      <c r="J16" s="70">
        <v>5259</v>
      </c>
      <c r="K16" s="70">
        <v>5259</v>
      </c>
      <c r="L16" s="46">
        <v>0.126</v>
      </c>
      <c r="M16" s="71">
        <f t="shared" si="0"/>
        <v>6.4159999999999995</v>
      </c>
      <c r="N16" s="71">
        <f t="shared" si="1"/>
        <v>6.29</v>
      </c>
    </row>
    <row r="17" spans="2:14" s="36" customFormat="1" ht="249.95" customHeight="1" thickBot="1" x14ac:dyDescent="1.1000000000000001">
      <c r="B17" s="67">
        <v>11</v>
      </c>
      <c r="C17" s="556"/>
      <c r="D17" s="492" t="s">
        <v>196</v>
      </c>
      <c r="E17" s="493"/>
      <c r="F17" s="494"/>
      <c r="G17" s="65" t="s">
        <v>76</v>
      </c>
      <c r="H17" s="45">
        <v>1.22</v>
      </c>
      <c r="I17" s="72">
        <v>1</v>
      </c>
      <c r="J17" s="70">
        <v>5487</v>
      </c>
      <c r="K17" s="70">
        <v>5487</v>
      </c>
      <c r="L17" s="46">
        <v>0.126</v>
      </c>
      <c r="M17" s="71">
        <f t="shared" si="0"/>
        <v>6.6941999999999995</v>
      </c>
      <c r="N17" s="71">
        <f t="shared" si="1"/>
        <v>6.5682</v>
      </c>
    </row>
    <row r="18" spans="2:14" s="36" customFormat="1" ht="249.95" customHeight="1" thickBot="1" x14ac:dyDescent="1.1000000000000001">
      <c r="B18" s="67">
        <v>12</v>
      </c>
      <c r="C18" s="556"/>
      <c r="D18" s="492" t="s">
        <v>197</v>
      </c>
      <c r="E18" s="493"/>
      <c r="F18" s="494"/>
      <c r="G18" s="65" t="s">
        <v>97</v>
      </c>
      <c r="H18" s="45">
        <v>0.93400000000000005</v>
      </c>
      <c r="I18" s="72">
        <v>1</v>
      </c>
      <c r="J18" s="70">
        <v>2171</v>
      </c>
      <c r="K18" s="70">
        <v>2060</v>
      </c>
      <c r="L18" s="46">
        <v>0</v>
      </c>
      <c r="M18" s="71">
        <f t="shared" si="0"/>
        <v>1.9240999999999999</v>
      </c>
      <c r="N18" s="71">
        <f t="shared" si="1"/>
        <v>1.9240999999999999</v>
      </c>
    </row>
    <row r="19" spans="2:14" s="36" customFormat="1" ht="249.95" customHeight="1" thickBot="1" x14ac:dyDescent="1.1000000000000001">
      <c r="B19" s="67">
        <v>13</v>
      </c>
      <c r="C19" s="556"/>
      <c r="D19" s="492" t="s">
        <v>198</v>
      </c>
      <c r="E19" s="493"/>
      <c r="F19" s="494"/>
      <c r="G19" s="65" t="s">
        <v>97</v>
      </c>
      <c r="H19" s="45">
        <v>0.93400000000000005</v>
      </c>
      <c r="I19" s="72">
        <v>2</v>
      </c>
      <c r="J19" s="70">
        <v>2330</v>
      </c>
      <c r="K19" s="70">
        <v>2199</v>
      </c>
      <c r="L19" s="46">
        <v>0</v>
      </c>
      <c r="M19" s="71">
        <f t="shared" si="0"/>
        <v>2.0539000000000001</v>
      </c>
      <c r="N19" s="71">
        <f t="shared" si="1"/>
        <v>4.1078000000000001</v>
      </c>
    </row>
    <row r="20" spans="2:14" s="36" customFormat="1" ht="249.95" customHeight="1" thickBot="1" x14ac:dyDescent="1.1000000000000001">
      <c r="B20" s="67">
        <v>14</v>
      </c>
      <c r="C20" s="492" t="s">
        <v>199</v>
      </c>
      <c r="D20" s="493"/>
      <c r="E20" s="493"/>
      <c r="F20" s="494"/>
      <c r="G20" s="65" t="s">
        <v>76</v>
      </c>
      <c r="H20" s="45">
        <v>1.22</v>
      </c>
      <c r="I20" s="72">
        <v>1</v>
      </c>
      <c r="J20" s="70">
        <v>6970</v>
      </c>
      <c r="K20" s="70">
        <f>J20-367</f>
        <v>6603</v>
      </c>
      <c r="L20" s="46">
        <v>0</v>
      </c>
      <c r="M20" s="71">
        <f t="shared" si="0"/>
        <v>8.0556999999999999</v>
      </c>
      <c r="N20" s="71">
        <f t="shared" si="1"/>
        <v>8.0556999999999999</v>
      </c>
    </row>
    <row r="21" spans="2:14" s="36" customFormat="1" ht="249.95" customHeight="1" thickBot="1" x14ac:dyDescent="1.1000000000000001">
      <c r="B21" s="67">
        <v>15</v>
      </c>
      <c r="C21" s="492" t="s">
        <v>200</v>
      </c>
      <c r="D21" s="493"/>
      <c r="E21" s="493"/>
      <c r="F21" s="494"/>
      <c r="G21" s="65" t="s">
        <v>76</v>
      </c>
      <c r="H21" s="45">
        <v>1.22</v>
      </c>
      <c r="I21" s="72">
        <v>1</v>
      </c>
      <c r="J21" s="70">
        <v>5487</v>
      </c>
      <c r="K21" s="70">
        <v>5487</v>
      </c>
      <c r="L21" s="46">
        <f>4*0.15*0.21</f>
        <v>0.126</v>
      </c>
      <c r="M21" s="71">
        <f t="shared" si="0"/>
        <v>6.6941999999999995</v>
      </c>
      <c r="N21" s="71">
        <f t="shared" si="1"/>
        <v>6.5682</v>
      </c>
    </row>
    <row r="22" spans="2:14" s="36" customFormat="1" ht="249.95" customHeight="1" thickBot="1" x14ac:dyDescent="1.1000000000000001">
      <c r="B22" s="67">
        <v>16</v>
      </c>
      <c r="C22" s="492" t="s">
        <v>201</v>
      </c>
      <c r="D22" s="493"/>
      <c r="E22" s="493"/>
      <c r="F22" s="494"/>
      <c r="G22" s="65" t="s">
        <v>202</v>
      </c>
      <c r="H22" s="45" t="s">
        <v>160</v>
      </c>
      <c r="I22" s="72">
        <v>4</v>
      </c>
      <c r="J22" s="70" t="s">
        <v>160</v>
      </c>
      <c r="K22" s="70" t="s">
        <v>160</v>
      </c>
      <c r="L22" s="46">
        <v>0</v>
      </c>
      <c r="M22" s="71">
        <v>6.1699999999999998E-2</v>
      </c>
      <c r="N22" s="71">
        <f t="shared" si="1"/>
        <v>0.24679999999999999</v>
      </c>
    </row>
    <row r="23" spans="2:14" s="36" customFormat="1" ht="249.95" customHeight="1" thickBot="1" x14ac:dyDescent="1.1000000000000001">
      <c r="B23" s="67">
        <v>17</v>
      </c>
      <c r="C23" s="492" t="s">
        <v>203</v>
      </c>
      <c r="D23" s="493"/>
      <c r="E23" s="493"/>
      <c r="F23" s="494"/>
      <c r="G23" s="65" t="s">
        <v>182</v>
      </c>
      <c r="H23" s="45">
        <v>1.254</v>
      </c>
      <c r="I23" s="72">
        <v>4</v>
      </c>
      <c r="J23" s="70">
        <v>5460</v>
      </c>
      <c r="K23" s="70">
        <v>5460</v>
      </c>
      <c r="L23" s="46">
        <v>3.9600000000000003E-2</v>
      </c>
      <c r="M23" s="71">
        <f t="shared" si="0"/>
        <v>6.8468999999999998</v>
      </c>
      <c r="N23" s="71">
        <f t="shared" si="1"/>
        <v>27.229199999999999</v>
      </c>
    </row>
    <row r="24" spans="2:14" s="36" customFormat="1" ht="249.95" customHeight="1" thickBot="1" x14ac:dyDescent="1.1000000000000001">
      <c r="B24" s="42">
        <v>18</v>
      </c>
      <c r="C24" s="492" t="s">
        <v>127</v>
      </c>
      <c r="D24" s="493"/>
      <c r="E24" s="493"/>
      <c r="F24" s="494"/>
      <c r="G24" s="65" t="s">
        <v>27</v>
      </c>
      <c r="H24" s="45">
        <v>1.8280000000000001</v>
      </c>
      <c r="I24" s="72">
        <v>0</v>
      </c>
      <c r="J24" s="70">
        <v>24752</v>
      </c>
      <c r="K24" s="70">
        <v>24752</v>
      </c>
      <c r="L24" s="46">
        <v>0</v>
      </c>
      <c r="M24" s="71">
        <v>0</v>
      </c>
      <c r="N24" s="71">
        <f t="shared" si="1"/>
        <v>0</v>
      </c>
    </row>
    <row r="25" spans="2:14" s="36" customFormat="1" ht="249.95" customHeight="1" thickBot="1" x14ac:dyDescent="1.1000000000000001">
      <c r="B25" s="42">
        <v>19</v>
      </c>
      <c r="C25" s="555" t="s">
        <v>204</v>
      </c>
      <c r="D25" s="561" t="s">
        <v>200</v>
      </c>
      <c r="E25" s="561"/>
      <c r="F25" s="561"/>
      <c r="G25" s="65" t="s">
        <v>76</v>
      </c>
      <c r="H25" s="45">
        <v>1.22</v>
      </c>
      <c r="I25" s="69">
        <v>1</v>
      </c>
      <c r="J25" s="70">
        <v>5486</v>
      </c>
      <c r="K25" s="70">
        <v>5486</v>
      </c>
      <c r="L25" s="46">
        <v>0.126</v>
      </c>
      <c r="M25" s="71">
        <f t="shared" si="0"/>
        <v>6.6929999999999996</v>
      </c>
      <c r="N25" s="71">
        <f t="shared" si="1"/>
        <v>6.5670000000000002</v>
      </c>
    </row>
    <row r="26" spans="2:14" s="36" customFormat="1" ht="249.95" customHeight="1" thickBot="1" x14ac:dyDescent="1.1000000000000001">
      <c r="B26" s="67">
        <v>20</v>
      </c>
      <c r="C26" s="556"/>
      <c r="D26" s="492" t="s">
        <v>205</v>
      </c>
      <c r="E26" s="493"/>
      <c r="F26" s="494"/>
      <c r="G26" s="65" t="s">
        <v>76</v>
      </c>
      <c r="H26" s="45">
        <v>1.22</v>
      </c>
      <c r="I26" s="72">
        <v>1</v>
      </c>
      <c r="J26" s="70">
        <v>5486</v>
      </c>
      <c r="K26" s="70">
        <v>5486</v>
      </c>
      <c r="L26" s="46">
        <v>0.126</v>
      </c>
      <c r="M26" s="71">
        <f t="shared" si="0"/>
        <v>6.6929999999999996</v>
      </c>
      <c r="N26" s="71">
        <f t="shared" si="1"/>
        <v>6.5670000000000002</v>
      </c>
    </row>
    <row r="27" spans="2:14" s="36" customFormat="1" ht="249.95" customHeight="1" thickBot="1" x14ac:dyDescent="1.1000000000000001">
      <c r="B27" s="67">
        <v>21</v>
      </c>
      <c r="C27" s="556"/>
      <c r="D27" s="492" t="s">
        <v>206</v>
      </c>
      <c r="E27" s="493"/>
      <c r="F27" s="494"/>
      <c r="G27" s="65" t="s">
        <v>35</v>
      </c>
      <c r="H27" s="45">
        <v>0.94399999999999995</v>
      </c>
      <c r="I27" s="72">
        <v>2</v>
      </c>
      <c r="J27" s="70">
        <v>2948</v>
      </c>
      <c r="K27" s="70">
        <v>2746</v>
      </c>
      <c r="L27" s="46">
        <v>0</v>
      </c>
      <c r="M27" s="71">
        <f t="shared" si="0"/>
        <v>2.5923000000000003</v>
      </c>
      <c r="N27" s="71">
        <f t="shared" si="1"/>
        <v>5.1845999999999997</v>
      </c>
    </row>
    <row r="28" spans="2:14" s="36" customFormat="1" ht="249.95" customHeight="1" thickBot="1" x14ac:dyDescent="1.1000000000000001">
      <c r="B28" s="67">
        <v>22</v>
      </c>
      <c r="C28" s="559"/>
      <c r="D28" s="492" t="s">
        <v>207</v>
      </c>
      <c r="E28" s="493"/>
      <c r="F28" s="494"/>
      <c r="G28" s="65" t="s">
        <v>35</v>
      </c>
      <c r="H28" s="45">
        <v>0.94399999999999995</v>
      </c>
      <c r="I28" s="72">
        <v>1</v>
      </c>
      <c r="J28" s="70">
        <v>1629</v>
      </c>
      <c r="K28" s="70">
        <v>1629</v>
      </c>
      <c r="L28" s="46">
        <v>0</v>
      </c>
      <c r="M28" s="71">
        <f t="shared" si="0"/>
        <v>1.5378000000000001</v>
      </c>
      <c r="N28" s="71">
        <f t="shared" si="1"/>
        <v>1.5378000000000001</v>
      </c>
    </row>
    <row r="29" spans="2:14" s="36" customFormat="1" ht="249.95" customHeight="1" thickBot="1" x14ac:dyDescent="1.1000000000000001">
      <c r="B29" s="67">
        <v>23</v>
      </c>
      <c r="C29" s="492" t="s">
        <v>185</v>
      </c>
      <c r="D29" s="493"/>
      <c r="E29" s="493"/>
      <c r="F29" s="494"/>
      <c r="G29" s="65" t="s">
        <v>35</v>
      </c>
      <c r="H29" s="45">
        <v>0.94399999999999995</v>
      </c>
      <c r="I29" s="72">
        <v>4</v>
      </c>
      <c r="J29" s="70">
        <v>2402</v>
      </c>
      <c r="K29" s="70">
        <v>2251</v>
      </c>
      <c r="L29" s="46">
        <v>0</v>
      </c>
      <c r="M29" s="71">
        <f t="shared" si="0"/>
        <v>2.125</v>
      </c>
      <c r="N29" s="71">
        <f t="shared" si="1"/>
        <v>8.5</v>
      </c>
    </row>
    <row r="30" spans="2:14" s="36" customFormat="1" ht="249.95" customHeight="1" thickBot="1" x14ac:dyDescent="1.1000000000000001">
      <c r="B30" s="67">
        <v>24</v>
      </c>
      <c r="C30" s="492" t="s">
        <v>186</v>
      </c>
      <c r="D30" s="493"/>
      <c r="E30" s="493"/>
      <c r="F30" s="494"/>
      <c r="G30" s="65" t="s">
        <v>35</v>
      </c>
      <c r="H30" s="45">
        <v>0.94399999999999995</v>
      </c>
      <c r="I30" s="72">
        <v>4</v>
      </c>
      <c r="J30" s="70">
        <v>1510</v>
      </c>
      <c r="K30" s="70">
        <v>1510</v>
      </c>
      <c r="L30" s="46">
        <v>0</v>
      </c>
      <c r="M30" s="71">
        <f t="shared" si="0"/>
        <v>1.4255</v>
      </c>
      <c r="N30" s="71">
        <f t="shared" si="1"/>
        <v>5.702</v>
      </c>
    </row>
    <row r="31" spans="2:14" s="36" customFormat="1" ht="249.95" customHeight="1" thickBot="1" x14ac:dyDescent="1.1000000000000001">
      <c r="B31" s="67">
        <v>25</v>
      </c>
      <c r="C31" s="492" t="s">
        <v>208</v>
      </c>
      <c r="D31" s="493"/>
      <c r="E31" s="493"/>
      <c r="F31" s="494"/>
      <c r="G31" s="65" t="s">
        <v>76</v>
      </c>
      <c r="H31" s="45">
        <v>1.22</v>
      </c>
      <c r="I31" s="72">
        <v>3</v>
      </c>
      <c r="J31" s="70">
        <v>5486</v>
      </c>
      <c r="K31" s="70">
        <v>5486</v>
      </c>
      <c r="L31" s="46">
        <v>0.126</v>
      </c>
      <c r="M31" s="71">
        <f t="shared" si="0"/>
        <v>6.6929999999999996</v>
      </c>
      <c r="N31" s="71">
        <f t="shared" si="1"/>
        <v>19.701000000000001</v>
      </c>
    </row>
    <row r="32" spans="2:14" s="36" customFormat="1" ht="249.95" customHeight="1" thickBot="1" x14ac:dyDescent="1.1000000000000001">
      <c r="B32" s="67">
        <v>26</v>
      </c>
      <c r="C32" s="492" t="s">
        <v>209</v>
      </c>
      <c r="D32" s="493"/>
      <c r="E32" s="493"/>
      <c r="F32" s="494"/>
      <c r="G32" s="65" t="s">
        <v>76</v>
      </c>
      <c r="H32" s="45">
        <v>1.22</v>
      </c>
      <c r="I32" s="72">
        <v>6</v>
      </c>
      <c r="J32" s="70">
        <v>7829</v>
      </c>
      <c r="K32" s="70">
        <v>7829</v>
      </c>
      <c r="L32" s="46">
        <v>0</v>
      </c>
      <c r="M32" s="71">
        <f t="shared" si="0"/>
        <v>9.5513999999999992</v>
      </c>
      <c r="N32" s="71">
        <f t="shared" si="1"/>
        <v>57.308399999999999</v>
      </c>
    </row>
    <row r="33" spans="2:18" s="36" customFormat="1" ht="249.95" customHeight="1" thickBot="1" x14ac:dyDescent="1.1000000000000001">
      <c r="B33" s="67">
        <v>27</v>
      </c>
      <c r="C33" s="492" t="s">
        <v>210</v>
      </c>
      <c r="D33" s="493"/>
      <c r="E33" s="493"/>
      <c r="F33" s="494"/>
      <c r="G33" s="65" t="s">
        <v>76</v>
      </c>
      <c r="H33" s="45">
        <v>1.22</v>
      </c>
      <c r="I33" s="72">
        <v>1</v>
      </c>
      <c r="J33" s="70">
        <v>6970</v>
      </c>
      <c r="K33" s="70">
        <v>6603</v>
      </c>
      <c r="L33" s="46">
        <v>0</v>
      </c>
      <c r="M33" s="71">
        <f t="shared" si="0"/>
        <v>8.0556999999999999</v>
      </c>
      <c r="N33" s="71">
        <f t="shared" si="1"/>
        <v>8.0556999999999999</v>
      </c>
    </row>
    <row r="34" spans="2:18" s="36" customFormat="1" ht="249.95" customHeight="1" thickBot="1" x14ac:dyDescent="1.1000000000000001">
      <c r="B34" s="67">
        <v>28</v>
      </c>
      <c r="C34" s="492" t="s">
        <v>211</v>
      </c>
      <c r="D34" s="493"/>
      <c r="E34" s="493"/>
      <c r="F34" s="494"/>
      <c r="G34" s="65" t="s">
        <v>202</v>
      </c>
      <c r="H34" s="45" t="s">
        <v>160</v>
      </c>
      <c r="I34" s="72">
        <v>4</v>
      </c>
      <c r="J34" s="70" t="s">
        <v>160</v>
      </c>
      <c r="K34" s="70" t="s">
        <v>160</v>
      </c>
      <c r="L34" s="46">
        <v>0</v>
      </c>
      <c r="M34" s="71">
        <v>6.1699999999999998E-2</v>
      </c>
      <c r="N34" s="71">
        <f t="shared" si="1"/>
        <v>0.24679999999999999</v>
      </c>
    </row>
    <row r="35" spans="2:18" s="36" customFormat="1" ht="249.95" customHeight="1" thickBot="1" x14ac:dyDescent="1.1000000000000001">
      <c r="B35" s="67">
        <v>29</v>
      </c>
      <c r="C35" s="492" t="s">
        <v>127</v>
      </c>
      <c r="D35" s="493"/>
      <c r="E35" s="493"/>
      <c r="F35" s="494"/>
      <c r="G35" s="65" t="s">
        <v>27</v>
      </c>
      <c r="H35" s="45">
        <v>1.8280000000000001</v>
      </c>
      <c r="I35" s="72">
        <v>0</v>
      </c>
      <c r="J35" s="70">
        <v>16250</v>
      </c>
      <c r="K35" s="70">
        <v>16250</v>
      </c>
      <c r="L35" s="46">
        <v>0</v>
      </c>
      <c r="M35" s="71">
        <v>0</v>
      </c>
      <c r="N35" s="71">
        <f t="shared" si="1"/>
        <v>0</v>
      </c>
    </row>
    <row r="36" spans="2:18" s="50" customFormat="1" ht="174.95" customHeight="1" thickBot="1" x14ac:dyDescent="1.1000000000000001">
      <c r="B36" s="458" t="s">
        <v>30</v>
      </c>
      <c r="C36" s="459"/>
      <c r="D36" s="459"/>
      <c r="E36" s="459"/>
      <c r="F36" s="459"/>
      <c r="G36" s="459"/>
      <c r="H36" s="459"/>
      <c r="I36" s="459"/>
      <c r="J36" s="459"/>
      <c r="K36" s="459"/>
      <c r="L36" s="459"/>
      <c r="M36" s="460"/>
      <c r="N36" s="73">
        <f>SUM(N7:N35)</f>
        <v>207.66410000000002</v>
      </c>
    </row>
    <row r="37" spans="2:18" s="50" customFormat="1" ht="174.95" customHeight="1" thickBot="1" x14ac:dyDescent="1.1000000000000001">
      <c r="B37" s="513" t="s">
        <v>53</v>
      </c>
      <c r="C37" s="513"/>
      <c r="D37" s="513"/>
      <c r="E37" s="513"/>
      <c r="F37" s="513"/>
      <c r="G37" s="513"/>
      <c r="H37" s="513"/>
      <c r="I37" s="513"/>
      <c r="J37" s="513"/>
      <c r="K37" s="513"/>
      <c r="L37" s="513"/>
      <c r="M37" s="513"/>
      <c r="N37" s="71">
        <f>N36*2</f>
        <v>415.32820000000004</v>
      </c>
    </row>
    <row r="38" spans="2:18" s="51" customFormat="1" ht="58.5" customHeight="1" x14ac:dyDescent="1.1000000000000001">
      <c r="B38" s="577"/>
      <c r="C38" s="578"/>
      <c r="D38" s="578"/>
      <c r="E38" s="578"/>
      <c r="F38" s="578"/>
      <c r="G38" s="578"/>
      <c r="H38" s="578"/>
      <c r="I38" s="578"/>
      <c r="J38" s="578"/>
      <c r="K38" s="578"/>
      <c r="L38" s="578"/>
      <c r="M38" s="578"/>
      <c r="N38" s="579"/>
    </row>
    <row r="39" spans="2:18" s="51" customFormat="1" ht="43.5" customHeight="1" thickBot="1" x14ac:dyDescent="1.1499999999999999">
      <c r="B39" s="580"/>
      <c r="C39" s="581"/>
      <c r="D39" s="581"/>
      <c r="E39" s="581"/>
      <c r="F39" s="581"/>
      <c r="G39" s="581"/>
      <c r="H39" s="581"/>
      <c r="I39" s="581"/>
      <c r="J39" s="581"/>
      <c r="K39" s="581"/>
      <c r="L39" s="581"/>
      <c r="M39" s="581"/>
      <c r="N39" s="582"/>
    </row>
    <row r="40" spans="2:18" s="52" customFormat="1" ht="174.95" customHeight="1" x14ac:dyDescent="0.25">
      <c r="B40" s="422" t="s">
        <v>31</v>
      </c>
      <c r="C40" s="422"/>
      <c r="D40" s="422"/>
      <c r="E40" s="422"/>
      <c r="F40" s="422"/>
      <c r="G40" s="422"/>
      <c r="H40" s="422"/>
      <c r="I40" s="422" t="s">
        <v>32</v>
      </c>
      <c r="J40" s="422"/>
      <c r="K40" s="422"/>
      <c r="L40" s="422"/>
      <c r="M40" s="422"/>
      <c r="N40" s="422"/>
    </row>
    <row r="41" spans="2:18" s="51" customFormat="1" ht="345.75" customHeight="1" thickBot="1" x14ac:dyDescent="1.1499999999999999">
      <c r="B41" s="423"/>
      <c r="C41" s="423"/>
      <c r="D41" s="423"/>
      <c r="E41" s="423"/>
      <c r="F41" s="423"/>
      <c r="G41" s="423"/>
      <c r="H41" s="423"/>
      <c r="I41" s="423"/>
      <c r="J41" s="423"/>
      <c r="K41" s="423"/>
      <c r="L41" s="423"/>
      <c r="M41" s="423"/>
      <c r="N41" s="423"/>
    </row>
    <row r="42" spans="2:18" s="58" customFormat="1" ht="174.95" customHeight="1" thickBot="1" x14ac:dyDescent="1.1499999999999999">
      <c r="B42" s="53" t="s">
        <v>45</v>
      </c>
      <c r="C42" s="54"/>
      <c r="D42" s="54"/>
      <c r="E42" s="54"/>
      <c r="F42" s="54"/>
      <c r="G42" s="54"/>
      <c r="H42" s="54"/>
      <c r="I42" s="54"/>
      <c r="J42" s="54"/>
      <c r="K42" s="54"/>
      <c r="L42" s="54"/>
      <c r="M42" s="54"/>
      <c r="N42" s="55"/>
      <c r="O42" s="56"/>
      <c r="P42" s="68"/>
      <c r="Q42" s="35"/>
      <c r="R42" s="35"/>
    </row>
    <row r="43" spans="2:18" s="51" customFormat="1" ht="174.95" customHeight="1" x14ac:dyDescent="1.1000000000000001"/>
  </sheetData>
  <mergeCells count="43">
    <mergeCell ref="C35:F35"/>
    <mergeCell ref="B36:M36"/>
    <mergeCell ref="B37:M37"/>
    <mergeCell ref="B38:N39"/>
    <mergeCell ref="B40:H41"/>
    <mergeCell ref="I40:N41"/>
    <mergeCell ref="C34:F34"/>
    <mergeCell ref="C20:F20"/>
    <mergeCell ref="C21:F21"/>
    <mergeCell ref="C22:F22"/>
    <mergeCell ref="C23:F23"/>
    <mergeCell ref="C24:F24"/>
    <mergeCell ref="C25:C28"/>
    <mergeCell ref="D25:F25"/>
    <mergeCell ref="D26:F26"/>
    <mergeCell ref="D27:F27"/>
    <mergeCell ref="D28:F28"/>
    <mergeCell ref="C29:F29"/>
    <mergeCell ref="C30:F30"/>
    <mergeCell ref="C31:F31"/>
    <mergeCell ref="C32:F32"/>
    <mergeCell ref="C33:F33"/>
    <mergeCell ref="C13:C15"/>
    <mergeCell ref="D13:F13"/>
    <mergeCell ref="D14:F14"/>
    <mergeCell ref="D15:F15"/>
    <mergeCell ref="C16:C19"/>
    <mergeCell ref="D16:F16"/>
    <mergeCell ref="D17:F17"/>
    <mergeCell ref="D18:F18"/>
    <mergeCell ref="D19:F19"/>
    <mergeCell ref="C12:F12"/>
    <mergeCell ref="B2:F3"/>
    <mergeCell ref="G2:K3"/>
    <mergeCell ref="L2:N3"/>
    <mergeCell ref="B4:N4"/>
    <mergeCell ref="B5:N5"/>
    <mergeCell ref="C6:G6"/>
    <mergeCell ref="C7:F7"/>
    <mergeCell ref="C8:F8"/>
    <mergeCell ref="C9:F9"/>
    <mergeCell ref="C10:F10"/>
    <mergeCell ref="C11:F11"/>
  </mergeCells>
  <printOptions horizontalCentered="1"/>
  <pageMargins left="0.25" right="0.25" top="1" bottom="1" header="0.5" footer="0.255"/>
  <pageSetup paperSize="9" scale="10" fitToHeight="0" orientation="portrait" r:id="rId1"/>
  <rowBreaks count="1" manualBreakCount="1">
    <brk id="24" max="14" man="1"/>
  </rowBreaks>
  <drawing r:id="rId2"/>
</worksheet>
</file>

<file path=xl/worksheets/sheet2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sheetPr>
    <tabColor theme="9" tint="-0.499984740745262"/>
    <pageSetUpPr fitToPage="1"/>
  </sheetPr>
  <dimension ref="A1:AG35"/>
  <sheetViews>
    <sheetView rightToLeft="1" view="pageBreakPreview" zoomScale="80" zoomScaleNormal="85" zoomScaleSheetLayoutView="80" workbookViewId="0">
      <selection activeCell="B17" sqref="B17:M19"/>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214</v>
      </c>
      <c r="G11" s="332"/>
      <c r="H11" s="332"/>
      <c r="I11" s="333"/>
      <c r="J11" s="331" t="s">
        <v>226</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3" ht="15" customHeight="1" x14ac:dyDescent="0.25">
      <c r="B17" s="385" t="s">
        <v>51</v>
      </c>
      <c r="C17" s="386"/>
      <c r="D17" s="386"/>
      <c r="E17" s="386"/>
      <c r="F17" s="386"/>
      <c r="G17" s="386"/>
      <c r="H17" s="386"/>
      <c r="I17" s="386"/>
      <c r="J17" s="386"/>
      <c r="K17" s="386"/>
      <c r="L17" s="386"/>
      <c r="M17" s="387"/>
    </row>
    <row r="18" spans="2:13" ht="15" customHeight="1" x14ac:dyDescent="0.25">
      <c r="B18" s="388"/>
      <c r="C18" s="389"/>
      <c r="D18" s="389"/>
      <c r="E18" s="389"/>
      <c r="F18" s="389"/>
      <c r="G18" s="389"/>
      <c r="H18" s="389"/>
      <c r="I18" s="389"/>
      <c r="J18" s="389"/>
      <c r="K18" s="389"/>
      <c r="L18" s="389"/>
      <c r="M18" s="390"/>
    </row>
    <row r="19" spans="2:13" ht="41.25" customHeight="1" thickBot="1" x14ac:dyDescent="0.3">
      <c r="B19" s="388"/>
      <c r="C19" s="389"/>
      <c r="D19" s="389"/>
      <c r="E19" s="389"/>
      <c r="F19" s="389"/>
      <c r="G19" s="389"/>
      <c r="H19" s="389"/>
      <c r="I19" s="389"/>
      <c r="J19" s="389"/>
      <c r="K19" s="389"/>
      <c r="L19" s="389"/>
      <c r="M19" s="390"/>
    </row>
    <row r="20" spans="2:13" ht="15" customHeight="1" x14ac:dyDescent="0.25">
      <c r="B20" s="391" t="s">
        <v>213</v>
      </c>
      <c r="C20" s="392"/>
      <c r="D20" s="392"/>
      <c r="E20" s="392"/>
      <c r="F20" s="392"/>
      <c r="G20" s="392"/>
      <c r="H20" s="392"/>
      <c r="I20" s="392"/>
      <c r="J20" s="392"/>
      <c r="K20" s="392"/>
      <c r="L20" s="392"/>
      <c r="M20" s="393"/>
    </row>
    <row r="21" spans="2:13" ht="15" customHeight="1" x14ac:dyDescent="0.25">
      <c r="B21" s="394"/>
      <c r="C21" s="395"/>
      <c r="D21" s="395"/>
      <c r="E21" s="395"/>
      <c r="F21" s="395"/>
      <c r="G21" s="395"/>
      <c r="H21" s="395"/>
      <c r="I21" s="395"/>
      <c r="J21" s="395"/>
      <c r="K21" s="395"/>
      <c r="L21" s="395"/>
      <c r="M21" s="396"/>
    </row>
    <row r="22" spans="2:13" ht="15" customHeight="1" x14ac:dyDescent="0.25">
      <c r="B22" s="394"/>
      <c r="C22" s="395"/>
      <c r="D22" s="395"/>
      <c r="E22" s="395"/>
      <c r="F22" s="395"/>
      <c r="G22" s="395"/>
      <c r="H22" s="395"/>
      <c r="I22" s="395"/>
      <c r="J22" s="395"/>
      <c r="K22" s="395"/>
      <c r="L22" s="395"/>
      <c r="M22" s="396"/>
    </row>
    <row r="23" spans="2:13" ht="15.75" customHeight="1" x14ac:dyDescent="0.25">
      <c r="B23" s="394"/>
      <c r="C23" s="395"/>
      <c r="D23" s="395"/>
      <c r="E23" s="395"/>
      <c r="F23" s="395"/>
      <c r="G23" s="395"/>
      <c r="H23" s="395"/>
      <c r="I23" s="395"/>
      <c r="J23" s="395"/>
      <c r="K23" s="395"/>
      <c r="L23" s="395"/>
      <c r="M23" s="396"/>
    </row>
    <row r="24" spans="2:13" ht="51.75" customHeight="1" thickBot="1" x14ac:dyDescent="0.3">
      <c r="B24" s="394"/>
      <c r="C24" s="395"/>
      <c r="D24" s="395"/>
      <c r="E24" s="395"/>
      <c r="F24" s="395"/>
      <c r="G24" s="395"/>
      <c r="H24" s="395"/>
      <c r="I24" s="395"/>
      <c r="J24" s="395"/>
      <c r="K24" s="395"/>
      <c r="L24" s="395"/>
      <c r="M24" s="396"/>
    </row>
    <row r="25" spans="2:13" ht="31.5" customHeight="1" thickBot="1" x14ac:dyDescent="0.3">
      <c r="B25" s="299"/>
      <c r="C25" s="300"/>
      <c r="D25" s="300"/>
      <c r="E25" s="300"/>
      <c r="F25" s="300"/>
      <c r="G25" s="300"/>
      <c r="H25" s="300"/>
      <c r="I25" s="300"/>
      <c r="J25" s="300"/>
      <c r="K25" s="300"/>
      <c r="L25" s="300"/>
      <c r="M25" s="301"/>
    </row>
    <row r="26" spans="2:13" ht="15.75" customHeight="1" x14ac:dyDescent="0.25">
      <c r="B26" s="397" t="s">
        <v>9</v>
      </c>
      <c r="C26" s="399" t="s">
        <v>10</v>
      </c>
      <c r="D26" s="400"/>
      <c r="E26" s="399" t="s">
        <v>11</v>
      </c>
      <c r="F26" s="400"/>
      <c r="G26" s="400"/>
      <c r="H26" s="403"/>
      <c r="I26" s="399" t="s">
        <v>12</v>
      </c>
      <c r="J26" s="403"/>
      <c r="K26" s="399" t="s">
        <v>13</v>
      </c>
      <c r="L26" s="400"/>
      <c r="M26" s="403"/>
    </row>
    <row r="27" spans="2:13" ht="9.75" customHeight="1" thickBot="1" x14ac:dyDescent="0.3">
      <c r="B27" s="398"/>
      <c r="C27" s="401"/>
      <c r="D27" s="402"/>
      <c r="E27" s="401"/>
      <c r="F27" s="402"/>
      <c r="G27" s="402"/>
      <c r="H27" s="404"/>
      <c r="I27" s="401"/>
      <c r="J27" s="404"/>
      <c r="K27" s="401"/>
      <c r="L27" s="402"/>
      <c r="M27" s="404"/>
    </row>
    <row r="28" spans="2:13" ht="36" customHeight="1" x14ac:dyDescent="0.25">
      <c r="B28" s="405">
        <v>17</v>
      </c>
      <c r="C28" s="312">
        <v>641903107</v>
      </c>
      <c r="D28" s="313"/>
      <c r="E28" s="322" t="s">
        <v>52</v>
      </c>
      <c r="F28" s="323"/>
      <c r="G28" s="323"/>
      <c r="H28" s="324"/>
      <c r="I28" s="318" t="s">
        <v>212</v>
      </c>
      <c r="J28" s="319"/>
      <c r="K28" s="322" t="s">
        <v>16</v>
      </c>
      <c r="L28" s="323"/>
      <c r="M28" s="324"/>
    </row>
    <row r="29" spans="2:13" ht="45" customHeight="1" thickBot="1" x14ac:dyDescent="0.3">
      <c r="B29" s="406"/>
      <c r="C29" s="314"/>
      <c r="D29" s="315"/>
      <c r="E29" s="328"/>
      <c r="F29" s="329"/>
      <c r="G29" s="329"/>
      <c r="H29" s="330"/>
      <c r="I29" s="320"/>
      <c r="J29" s="321"/>
      <c r="K29" s="328"/>
      <c r="L29" s="329"/>
      <c r="M29" s="330"/>
    </row>
    <row r="30" spans="2:13" ht="37.5" customHeight="1" thickBot="1" x14ac:dyDescent="0.3">
      <c r="B30" s="382"/>
      <c r="C30" s="383"/>
      <c r="D30" s="383"/>
      <c r="E30" s="383"/>
      <c r="F30" s="383"/>
      <c r="G30" s="383"/>
      <c r="H30" s="383"/>
      <c r="I30" s="383"/>
      <c r="J30" s="383"/>
      <c r="K30" s="383"/>
      <c r="L30" s="383"/>
      <c r="M30" s="384"/>
    </row>
    <row r="31" spans="2:13" ht="18.75" customHeight="1" x14ac:dyDescent="0.25">
      <c r="B31" s="375" t="s">
        <v>17</v>
      </c>
      <c r="C31" s="376"/>
      <c r="D31" s="376"/>
      <c r="E31" s="377"/>
      <c r="F31" s="375" t="s">
        <v>18</v>
      </c>
      <c r="G31" s="376"/>
      <c r="H31" s="376"/>
      <c r="I31" s="377"/>
      <c r="J31" s="375" t="s">
        <v>19</v>
      </c>
      <c r="K31" s="376"/>
      <c r="L31" s="376"/>
      <c r="M31" s="377"/>
    </row>
    <row r="32" spans="2:13"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20" customFormat="1" ht="25.5" customHeight="1" thickBot="1" x14ac:dyDescent="0.3">
      <c r="A35" s="21"/>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95233"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95233" r:id="rId4"/>
      </mc:Fallback>
    </mc:AlternateContent>
  </oleObjects>
  <mc:AlternateContent xmlns:mc="http://schemas.openxmlformats.org/markup-compatibility/2006">
    <mc:Choice Requires="x14">
      <controls>
        <mc:AlternateContent xmlns:mc="http://schemas.openxmlformats.org/markup-compatibility/2006">
          <mc:Choice Requires="x14">
            <control shapeId="95234"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95235"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95236"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95237"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95238"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sheetPr>
    <tabColor theme="9" tint="-0.249977111117893"/>
  </sheetPr>
  <dimension ref="B1:AU43"/>
  <sheetViews>
    <sheetView rightToLeft="1" view="pageBreakPreview" topLeftCell="A28" zoomScale="20" zoomScaleNormal="100" zoomScaleSheetLayoutView="20" workbookViewId="0">
      <selection activeCell="A37" sqref="A37:XFD37"/>
    </sheetView>
  </sheetViews>
  <sheetFormatPr defaultRowHeight="23.25" x14ac:dyDescent="0.35"/>
  <cols>
    <col min="2" max="2" width="25.7109375" customWidth="1"/>
    <col min="3" max="3" width="32" customWidth="1"/>
    <col min="4" max="4" width="20.42578125" customWidth="1"/>
    <col min="5" max="5" width="32" customWidth="1"/>
    <col min="6" max="6" width="65.7109375" style="5" customWidth="1"/>
    <col min="7" max="7" width="138.7109375" bestFit="1" customWidth="1"/>
    <col min="8" max="8" width="71.42578125" bestFit="1" customWidth="1"/>
    <col min="9" max="9" width="44.42578125" bestFit="1" customWidth="1"/>
    <col min="10" max="10" width="80.140625" bestFit="1" customWidth="1"/>
    <col min="11" max="11" width="95.42578125" bestFit="1" customWidth="1"/>
    <col min="12" max="12" width="109.7109375" bestFit="1" customWidth="1"/>
    <col min="13" max="13" width="84.42578125" customWidth="1"/>
    <col min="14" max="14" width="65.140625" bestFit="1" customWidth="1"/>
    <col min="15" max="15" width="4.42578125" customWidth="1"/>
    <col min="23" max="23" width="0.85546875" customWidth="1"/>
    <col min="24" max="25" width="9.140625" hidden="1" customWidth="1"/>
    <col min="26" max="26" width="21.42578125" customWidth="1"/>
  </cols>
  <sheetData>
    <row r="1" spans="2:47" ht="24" thickBot="1" x14ac:dyDescent="0.4"/>
    <row r="2" spans="2:47" ht="234" customHeight="1" thickBot="1" x14ac:dyDescent="0.3">
      <c r="B2" s="440"/>
      <c r="C2" s="440"/>
      <c r="D2" s="440"/>
      <c r="E2" s="440"/>
      <c r="F2" s="440"/>
      <c r="G2" s="583" t="s">
        <v>221</v>
      </c>
      <c r="H2" s="583"/>
      <c r="I2" s="583"/>
      <c r="J2" s="583"/>
      <c r="K2" s="583"/>
      <c r="L2" s="440"/>
      <c r="M2" s="440"/>
      <c r="N2" s="440"/>
    </row>
    <row r="3" spans="2:47" ht="409.6" customHeight="1" thickBot="1" x14ac:dyDescent="0.3">
      <c r="B3" s="441"/>
      <c r="C3" s="441"/>
      <c r="D3" s="441"/>
      <c r="E3" s="441"/>
      <c r="F3" s="441"/>
      <c r="G3" s="583"/>
      <c r="H3" s="583"/>
      <c r="I3" s="583"/>
      <c r="J3" s="583"/>
      <c r="K3" s="583"/>
      <c r="L3" s="441"/>
      <c r="M3" s="441"/>
      <c r="N3" s="441"/>
    </row>
    <row r="4" spans="2:47" ht="259.5" customHeight="1" thickBot="1" x14ac:dyDescent="0.3">
      <c r="B4" s="522" t="s">
        <v>172</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00.1" customHeight="1" thickBot="1" x14ac:dyDescent="1.1499999999999999">
      <c r="B6" s="66" t="s">
        <v>9</v>
      </c>
      <c r="C6" s="434" t="s">
        <v>11</v>
      </c>
      <c r="D6" s="435"/>
      <c r="E6" s="435"/>
      <c r="F6" s="435"/>
      <c r="G6" s="436"/>
      <c r="H6" s="66" t="s">
        <v>122</v>
      </c>
      <c r="I6" s="66" t="s">
        <v>23</v>
      </c>
      <c r="J6" s="66" t="s">
        <v>24</v>
      </c>
      <c r="K6" s="66" t="s">
        <v>121</v>
      </c>
      <c r="L6" s="66" t="s">
        <v>183</v>
      </c>
      <c r="M6" s="66" t="s">
        <v>181</v>
      </c>
      <c r="N6" s="66" t="s">
        <v>124</v>
      </c>
    </row>
    <row r="7" spans="2:47" s="36" customFormat="1" ht="249.95" customHeight="1" thickBot="1" x14ac:dyDescent="1.1000000000000001">
      <c r="B7" s="67">
        <v>1</v>
      </c>
      <c r="C7" s="492" t="s">
        <v>184</v>
      </c>
      <c r="D7" s="493"/>
      <c r="E7" s="493"/>
      <c r="F7" s="494"/>
      <c r="G7" s="65" t="s">
        <v>35</v>
      </c>
      <c r="H7" s="45">
        <v>0.94399999999999995</v>
      </c>
      <c r="I7" s="69">
        <v>1</v>
      </c>
      <c r="J7" s="70">
        <v>2415</v>
      </c>
      <c r="K7" s="70">
        <v>2253</v>
      </c>
      <c r="L7" s="46">
        <v>0</v>
      </c>
      <c r="M7" s="71">
        <f>ROUNDUP(H7*K7/1000,4)</f>
        <v>2.1269</v>
      </c>
      <c r="N7" s="71">
        <f>ROUNDUP(M7*I7-I7*L7,4)</f>
        <v>2.1269</v>
      </c>
    </row>
    <row r="8" spans="2:47" s="36" customFormat="1" ht="249.95" customHeight="1" thickBot="1" x14ac:dyDescent="1.1000000000000001">
      <c r="B8" s="67">
        <v>2</v>
      </c>
      <c r="C8" s="492" t="s">
        <v>185</v>
      </c>
      <c r="D8" s="493"/>
      <c r="E8" s="493"/>
      <c r="F8" s="494"/>
      <c r="G8" s="65" t="s">
        <v>35</v>
      </c>
      <c r="H8" s="45">
        <v>0.94399999999999995</v>
      </c>
      <c r="I8" s="72">
        <v>4</v>
      </c>
      <c r="J8" s="70">
        <v>2402</v>
      </c>
      <c r="K8" s="70">
        <v>2251</v>
      </c>
      <c r="L8" s="46">
        <v>0</v>
      </c>
      <c r="M8" s="71">
        <f t="shared" ref="M8:M35" si="0">ROUNDUP(H8*K8/1000,4)</f>
        <v>2.125</v>
      </c>
      <c r="N8" s="71">
        <f t="shared" ref="N8:N35" si="1">ROUNDUP(M8*I8-I8*L8,4)</f>
        <v>8.5</v>
      </c>
    </row>
    <row r="9" spans="2:47" s="36" customFormat="1" ht="249.95" customHeight="1" thickBot="1" x14ac:dyDescent="1.1000000000000001">
      <c r="B9" s="67">
        <v>3</v>
      </c>
      <c r="C9" s="492" t="s">
        <v>186</v>
      </c>
      <c r="D9" s="493"/>
      <c r="E9" s="493"/>
      <c r="F9" s="494"/>
      <c r="G9" s="65" t="s">
        <v>35</v>
      </c>
      <c r="H9" s="45">
        <v>0.94399999999999995</v>
      </c>
      <c r="I9" s="72">
        <v>4</v>
      </c>
      <c r="J9" s="70">
        <v>1510</v>
      </c>
      <c r="K9" s="70">
        <v>1510</v>
      </c>
      <c r="L9" s="46">
        <v>0</v>
      </c>
      <c r="M9" s="71">
        <f t="shared" si="0"/>
        <v>1.4255</v>
      </c>
      <c r="N9" s="71">
        <f t="shared" si="1"/>
        <v>5.702</v>
      </c>
    </row>
    <row r="10" spans="2:47" s="36" customFormat="1" ht="249.95" customHeight="1" thickBot="1" x14ac:dyDescent="1.1000000000000001">
      <c r="B10" s="67">
        <v>4</v>
      </c>
      <c r="C10" s="492" t="s">
        <v>187</v>
      </c>
      <c r="D10" s="493"/>
      <c r="E10" s="493"/>
      <c r="F10" s="494"/>
      <c r="G10" s="65" t="s">
        <v>29</v>
      </c>
      <c r="H10" s="45">
        <v>1.284</v>
      </c>
      <c r="I10" s="69">
        <v>2</v>
      </c>
      <c r="J10" s="70">
        <v>1510</v>
      </c>
      <c r="K10" s="70">
        <v>1510</v>
      </c>
      <c r="L10" s="46">
        <v>0</v>
      </c>
      <c r="M10" s="71">
        <f t="shared" si="0"/>
        <v>1.9389000000000001</v>
      </c>
      <c r="N10" s="71">
        <f t="shared" si="1"/>
        <v>3.8778000000000001</v>
      </c>
    </row>
    <row r="11" spans="2:47" s="36" customFormat="1" ht="249.95" customHeight="1" thickBot="1" x14ac:dyDescent="1.1000000000000001">
      <c r="B11" s="67">
        <v>5</v>
      </c>
      <c r="C11" s="492" t="s">
        <v>188</v>
      </c>
      <c r="D11" s="493"/>
      <c r="E11" s="493"/>
      <c r="F11" s="494"/>
      <c r="G11" s="65" t="s">
        <v>35</v>
      </c>
      <c r="H11" s="45">
        <v>0.94399999999999995</v>
      </c>
      <c r="I11" s="72">
        <v>1</v>
      </c>
      <c r="J11" s="70">
        <v>1814</v>
      </c>
      <c r="K11" s="70">
        <v>1814</v>
      </c>
      <c r="L11" s="46">
        <v>0</v>
      </c>
      <c r="M11" s="71">
        <f t="shared" si="0"/>
        <v>1.7124999999999999</v>
      </c>
      <c r="N11" s="71">
        <f t="shared" si="1"/>
        <v>1.7124999999999999</v>
      </c>
    </row>
    <row r="12" spans="2:47" s="36" customFormat="1" ht="249.95" customHeight="1" thickBot="1" x14ac:dyDescent="1.1000000000000001">
      <c r="B12" s="67">
        <v>6</v>
      </c>
      <c r="C12" s="492" t="s">
        <v>189</v>
      </c>
      <c r="D12" s="493"/>
      <c r="E12" s="493"/>
      <c r="F12" s="494"/>
      <c r="G12" s="65" t="s">
        <v>35</v>
      </c>
      <c r="H12" s="45">
        <v>0.94399999999999995</v>
      </c>
      <c r="I12" s="72">
        <v>1</v>
      </c>
      <c r="J12" s="70">
        <v>2379</v>
      </c>
      <c r="K12" s="70">
        <v>2223</v>
      </c>
      <c r="L12" s="46">
        <v>0</v>
      </c>
      <c r="M12" s="71">
        <f t="shared" si="0"/>
        <v>2.0986000000000002</v>
      </c>
      <c r="N12" s="71">
        <f t="shared" si="1"/>
        <v>2.0985999999999998</v>
      </c>
    </row>
    <row r="13" spans="2:47" s="36" customFormat="1" ht="249.95" customHeight="1" thickBot="1" x14ac:dyDescent="1.1000000000000001">
      <c r="B13" s="67">
        <v>7</v>
      </c>
      <c r="C13" s="555" t="s">
        <v>190</v>
      </c>
      <c r="D13" s="492" t="s">
        <v>191</v>
      </c>
      <c r="E13" s="493"/>
      <c r="F13" s="494"/>
      <c r="G13" s="65" t="s">
        <v>100</v>
      </c>
      <c r="H13" s="45">
        <v>2.19</v>
      </c>
      <c r="I13" s="69">
        <v>2</v>
      </c>
      <c r="J13" s="70">
        <v>5486</v>
      </c>
      <c r="K13" s="70">
        <v>5486</v>
      </c>
      <c r="L13" s="46">
        <v>0</v>
      </c>
      <c r="M13" s="71">
        <f t="shared" si="0"/>
        <v>12.0144</v>
      </c>
      <c r="N13" s="71">
        <f t="shared" si="1"/>
        <v>24.0288</v>
      </c>
    </row>
    <row r="14" spans="2:47" s="36" customFormat="1" ht="249.95" customHeight="1" thickBot="1" x14ac:dyDescent="1.1000000000000001">
      <c r="B14" s="67">
        <v>8</v>
      </c>
      <c r="C14" s="556"/>
      <c r="D14" s="561" t="s">
        <v>192</v>
      </c>
      <c r="E14" s="561"/>
      <c r="F14" s="561"/>
      <c r="G14" s="65" t="s">
        <v>97</v>
      </c>
      <c r="H14" s="45">
        <v>0.93400000000000005</v>
      </c>
      <c r="I14" s="72">
        <v>1</v>
      </c>
      <c r="J14" s="70">
        <v>1794</v>
      </c>
      <c r="K14" s="70">
        <v>1794</v>
      </c>
      <c r="L14" s="46">
        <v>0</v>
      </c>
      <c r="M14" s="71">
        <f t="shared" si="0"/>
        <v>1.6756</v>
      </c>
      <c r="N14" s="71">
        <f t="shared" si="1"/>
        <v>1.6756</v>
      </c>
    </row>
    <row r="15" spans="2:47" s="36" customFormat="1" ht="249.95" customHeight="1" thickBot="1" x14ac:dyDescent="1.1000000000000001">
      <c r="B15" s="67">
        <v>9</v>
      </c>
      <c r="C15" s="556"/>
      <c r="D15" s="561" t="s">
        <v>193</v>
      </c>
      <c r="E15" s="561"/>
      <c r="F15" s="561"/>
      <c r="G15" s="65" t="s">
        <v>97</v>
      </c>
      <c r="H15" s="45">
        <v>0.93400000000000005</v>
      </c>
      <c r="I15" s="72">
        <v>2</v>
      </c>
      <c r="J15" s="70">
        <v>3124</v>
      </c>
      <c r="K15" s="70">
        <v>2938</v>
      </c>
      <c r="L15" s="46">
        <v>0</v>
      </c>
      <c r="M15" s="71">
        <f t="shared" si="0"/>
        <v>2.7441000000000004</v>
      </c>
      <c r="N15" s="71">
        <f t="shared" si="1"/>
        <v>5.4882</v>
      </c>
    </row>
    <row r="16" spans="2:47" s="36" customFormat="1" ht="249.95" customHeight="1" thickBot="1" x14ac:dyDescent="1.1000000000000001">
      <c r="B16" s="67">
        <v>10</v>
      </c>
      <c r="C16" s="555" t="s">
        <v>194</v>
      </c>
      <c r="D16" s="561" t="s">
        <v>195</v>
      </c>
      <c r="E16" s="561"/>
      <c r="F16" s="561"/>
      <c r="G16" s="65" t="s">
        <v>76</v>
      </c>
      <c r="H16" s="45">
        <v>1.22</v>
      </c>
      <c r="I16" s="69">
        <v>1</v>
      </c>
      <c r="J16" s="70">
        <v>5259</v>
      </c>
      <c r="K16" s="70">
        <v>5259</v>
      </c>
      <c r="L16" s="46">
        <v>0.126</v>
      </c>
      <c r="M16" s="71">
        <f t="shared" si="0"/>
        <v>6.4159999999999995</v>
      </c>
      <c r="N16" s="71">
        <f t="shared" si="1"/>
        <v>6.29</v>
      </c>
    </row>
    <row r="17" spans="2:14" s="36" customFormat="1" ht="249.95" customHeight="1" thickBot="1" x14ac:dyDescent="1.1000000000000001">
      <c r="B17" s="67">
        <v>11</v>
      </c>
      <c r="C17" s="556"/>
      <c r="D17" s="492" t="s">
        <v>196</v>
      </c>
      <c r="E17" s="493"/>
      <c r="F17" s="494"/>
      <c r="G17" s="65" t="s">
        <v>76</v>
      </c>
      <c r="H17" s="45">
        <v>1.22</v>
      </c>
      <c r="I17" s="72">
        <v>1</v>
      </c>
      <c r="J17" s="70">
        <v>5487</v>
      </c>
      <c r="K17" s="70">
        <v>5487</v>
      </c>
      <c r="L17" s="46">
        <v>0.126</v>
      </c>
      <c r="M17" s="71">
        <f t="shared" si="0"/>
        <v>6.6941999999999995</v>
      </c>
      <c r="N17" s="71">
        <f t="shared" si="1"/>
        <v>6.5682</v>
      </c>
    </row>
    <row r="18" spans="2:14" s="36" customFormat="1" ht="249.95" customHeight="1" thickBot="1" x14ac:dyDescent="1.1000000000000001">
      <c r="B18" s="67">
        <v>12</v>
      </c>
      <c r="C18" s="556"/>
      <c r="D18" s="492" t="s">
        <v>197</v>
      </c>
      <c r="E18" s="493"/>
      <c r="F18" s="494"/>
      <c r="G18" s="65" t="s">
        <v>97</v>
      </c>
      <c r="H18" s="45">
        <v>0.93400000000000005</v>
      </c>
      <c r="I18" s="72">
        <v>1</v>
      </c>
      <c r="J18" s="70">
        <v>2171</v>
      </c>
      <c r="K18" s="70">
        <v>2060</v>
      </c>
      <c r="L18" s="46">
        <v>0</v>
      </c>
      <c r="M18" s="71">
        <f t="shared" si="0"/>
        <v>1.9240999999999999</v>
      </c>
      <c r="N18" s="71">
        <f t="shared" si="1"/>
        <v>1.9240999999999999</v>
      </c>
    </row>
    <row r="19" spans="2:14" s="36" customFormat="1" ht="249.95" customHeight="1" thickBot="1" x14ac:dyDescent="1.1000000000000001">
      <c r="B19" s="67">
        <v>13</v>
      </c>
      <c r="C19" s="556"/>
      <c r="D19" s="492" t="s">
        <v>198</v>
      </c>
      <c r="E19" s="493"/>
      <c r="F19" s="494"/>
      <c r="G19" s="65" t="s">
        <v>97</v>
      </c>
      <c r="H19" s="45">
        <v>0.93400000000000005</v>
      </c>
      <c r="I19" s="72">
        <v>2</v>
      </c>
      <c r="J19" s="70">
        <v>2330</v>
      </c>
      <c r="K19" s="70">
        <v>2199</v>
      </c>
      <c r="L19" s="46">
        <v>0</v>
      </c>
      <c r="M19" s="71">
        <f t="shared" si="0"/>
        <v>2.0539000000000001</v>
      </c>
      <c r="N19" s="71">
        <f t="shared" si="1"/>
        <v>4.1078000000000001</v>
      </c>
    </row>
    <row r="20" spans="2:14" s="36" customFormat="1" ht="249.95" customHeight="1" thickBot="1" x14ac:dyDescent="1.1000000000000001">
      <c r="B20" s="67">
        <v>14</v>
      </c>
      <c r="C20" s="492" t="s">
        <v>199</v>
      </c>
      <c r="D20" s="493"/>
      <c r="E20" s="493"/>
      <c r="F20" s="494"/>
      <c r="G20" s="65" t="s">
        <v>76</v>
      </c>
      <c r="H20" s="45">
        <v>1.22</v>
      </c>
      <c r="I20" s="72">
        <v>1</v>
      </c>
      <c r="J20" s="70">
        <v>6970</v>
      </c>
      <c r="K20" s="70">
        <f>J20-367</f>
        <v>6603</v>
      </c>
      <c r="L20" s="46">
        <v>0</v>
      </c>
      <c r="M20" s="71">
        <f t="shared" si="0"/>
        <v>8.0556999999999999</v>
      </c>
      <c r="N20" s="71">
        <f t="shared" si="1"/>
        <v>8.0556999999999999</v>
      </c>
    </row>
    <row r="21" spans="2:14" s="36" customFormat="1" ht="249.95" customHeight="1" thickBot="1" x14ac:dyDescent="1.1000000000000001">
      <c r="B21" s="67">
        <v>15</v>
      </c>
      <c r="C21" s="492" t="s">
        <v>200</v>
      </c>
      <c r="D21" s="493"/>
      <c r="E21" s="493"/>
      <c r="F21" s="494"/>
      <c r="G21" s="65" t="s">
        <v>76</v>
      </c>
      <c r="H21" s="45">
        <v>1.22</v>
      </c>
      <c r="I21" s="72">
        <v>1</v>
      </c>
      <c r="J21" s="70">
        <v>5487</v>
      </c>
      <c r="K21" s="70">
        <v>5487</v>
      </c>
      <c r="L21" s="46">
        <f>4*0.15*0.21</f>
        <v>0.126</v>
      </c>
      <c r="M21" s="71">
        <f t="shared" si="0"/>
        <v>6.6941999999999995</v>
      </c>
      <c r="N21" s="71">
        <f t="shared" si="1"/>
        <v>6.5682</v>
      </c>
    </row>
    <row r="22" spans="2:14" s="36" customFormat="1" ht="249.95" customHeight="1" thickBot="1" x14ac:dyDescent="1.1000000000000001">
      <c r="B22" s="67">
        <v>16</v>
      </c>
      <c r="C22" s="492" t="s">
        <v>201</v>
      </c>
      <c r="D22" s="493"/>
      <c r="E22" s="493"/>
      <c r="F22" s="494"/>
      <c r="G22" s="65" t="s">
        <v>202</v>
      </c>
      <c r="H22" s="45" t="s">
        <v>160</v>
      </c>
      <c r="I22" s="72">
        <v>4</v>
      </c>
      <c r="J22" s="70" t="s">
        <v>160</v>
      </c>
      <c r="K22" s="70" t="s">
        <v>160</v>
      </c>
      <c r="L22" s="46">
        <v>0</v>
      </c>
      <c r="M22" s="71">
        <v>6.1699999999999998E-2</v>
      </c>
      <c r="N22" s="71">
        <f t="shared" si="1"/>
        <v>0.24679999999999999</v>
      </c>
    </row>
    <row r="23" spans="2:14" s="36" customFormat="1" ht="249.95" customHeight="1" thickBot="1" x14ac:dyDescent="1.1000000000000001">
      <c r="B23" s="67">
        <v>17</v>
      </c>
      <c r="C23" s="492" t="s">
        <v>203</v>
      </c>
      <c r="D23" s="493"/>
      <c r="E23" s="493"/>
      <c r="F23" s="494"/>
      <c r="G23" s="65" t="s">
        <v>182</v>
      </c>
      <c r="H23" s="45">
        <v>1.254</v>
      </c>
      <c r="I23" s="72">
        <v>4</v>
      </c>
      <c r="J23" s="70">
        <v>5460</v>
      </c>
      <c r="K23" s="70">
        <v>5460</v>
      </c>
      <c r="L23" s="46">
        <v>3.9600000000000003E-2</v>
      </c>
      <c r="M23" s="71">
        <f t="shared" si="0"/>
        <v>6.8468999999999998</v>
      </c>
      <c r="N23" s="71">
        <f t="shared" si="1"/>
        <v>27.229199999999999</v>
      </c>
    </row>
    <row r="24" spans="2:14" s="36" customFormat="1" ht="249.95" customHeight="1" thickBot="1" x14ac:dyDescent="1.1000000000000001">
      <c r="B24" s="42">
        <v>18</v>
      </c>
      <c r="C24" s="492" t="s">
        <v>127</v>
      </c>
      <c r="D24" s="493"/>
      <c r="E24" s="493"/>
      <c r="F24" s="494"/>
      <c r="G24" s="65" t="s">
        <v>27</v>
      </c>
      <c r="H24" s="45">
        <v>1.8280000000000001</v>
      </c>
      <c r="I24" s="72">
        <v>1</v>
      </c>
      <c r="J24" s="70">
        <v>24752</v>
      </c>
      <c r="K24" s="70">
        <v>24752</v>
      </c>
      <c r="L24" s="46">
        <v>0.53900000000000003</v>
      </c>
      <c r="M24" s="71">
        <f t="shared" si="0"/>
        <v>45.246700000000004</v>
      </c>
      <c r="N24" s="71">
        <f t="shared" si="1"/>
        <v>44.707700000000003</v>
      </c>
    </row>
    <row r="25" spans="2:14" s="36" customFormat="1" ht="249.95" customHeight="1" thickBot="1" x14ac:dyDescent="1.1000000000000001">
      <c r="B25" s="42">
        <v>19</v>
      </c>
      <c r="C25" s="555" t="s">
        <v>204</v>
      </c>
      <c r="D25" s="561" t="s">
        <v>200</v>
      </c>
      <c r="E25" s="561"/>
      <c r="F25" s="561"/>
      <c r="G25" s="65" t="s">
        <v>76</v>
      </c>
      <c r="H25" s="45">
        <v>1.22</v>
      </c>
      <c r="I25" s="69">
        <v>1</v>
      </c>
      <c r="J25" s="70">
        <v>5486</v>
      </c>
      <c r="K25" s="70">
        <v>5486</v>
      </c>
      <c r="L25" s="46">
        <v>0.126</v>
      </c>
      <c r="M25" s="71">
        <f t="shared" si="0"/>
        <v>6.6929999999999996</v>
      </c>
      <c r="N25" s="71">
        <f t="shared" si="1"/>
        <v>6.5670000000000002</v>
      </c>
    </row>
    <row r="26" spans="2:14" s="36" customFormat="1" ht="249.95" customHeight="1" thickBot="1" x14ac:dyDescent="1.1000000000000001">
      <c r="B26" s="67">
        <v>20</v>
      </c>
      <c r="C26" s="556"/>
      <c r="D26" s="492" t="s">
        <v>205</v>
      </c>
      <c r="E26" s="493"/>
      <c r="F26" s="494"/>
      <c r="G26" s="65" t="s">
        <v>76</v>
      </c>
      <c r="H26" s="45">
        <v>1.22</v>
      </c>
      <c r="I26" s="72">
        <v>1</v>
      </c>
      <c r="J26" s="70">
        <v>5486</v>
      </c>
      <c r="K26" s="70">
        <v>5486</v>
      </c>
      <c r="L26" s="46">
        <v>0.126</v>
      </c>
      <c r="M26" s="71">
        <f t="shared" si="0"/>
        <v>6.6929999999999996</v>
      </c>
      <c r="N26" s="71">
        <f t="shared" si="1"/>
        <v>6.5670000000000002</v>
      </c>
    </row>
    <row r="27" spans="2:14" s="36" customFormat="1" ht="249.95" customHeight="1" thickBot="1" x14ac:dyDescent="1.1000000000000001">
      <c r="B27" s="67">
        <v>21</v>
      </c>
      <c r="C27" s="556"/>
      <c r="D27" s="492" t="s">
        <v>206</v>
      </c>
      <c r="E27" s="493"/>
      <c r="F27" s="494"/>
      <c r="G27" s="65" t="s">
        <v>35</v>
      </c>
      <c r="H27" s="45">
        <v>0.94399999999999995</v>
      </c>
      <c r="I27" s="72">
        <v>2</v>
      </c>
      <c r="J27" s="70">
        <v>2948</v>
      </c>
      <c r="K27" s="70">
        <v>2746</v>
      </c>
      <c r="L27" s="46">
        <v>0</v>
      </c>
      <c r="M27" s="71">
        <f t="shared" si="0"/>
        <v>2.5923000000000003</v>
      </c>
      <c r="N27" s="71">
        <f t="shared" si="1"/>
        <v>5.1845999999999997</v>
      </c>
    </row>
    <row r="28" spans="2:14" s="36" customFormat="1" ht="249.95" customHeight="1" thickBot="1" x14ac:dyDescent="1.1000000000000001">
      <c r="B28" s="67">
        <v>22</v>
      </c>
      <c r="C28" s="559"/>
      <c r="D28" s="492" t="s">
        <v>207</v>
      </c>
      <c r="E28" s="493"/>
      <c r="F28" s="494"/>
      <c r="G28" s="65" t="s">
        <v>35</v>
      </c>
      <c r="H28" s="45">
        <v>0.94399999999999995</v>
      </c>
      <c r="I28" s="72">
        <v>1</v>
      </c>
      <c r="J28" s="70">
        <v>1629</v>
      </c>
      <c r="K28" s="70">
        <v>1629</v>
      </c>
      <c r="L28" s="46">
        <v>0</v>
      </c>
      <c r="M28" s="71">
        <f t="shared" si="0"/>
        <v>1.5378000000000001</v>
      </c>
      <c r="N28" s="71">
        <f t="shared" si="1"/>
        <v>1.5378000000000001</v>
      </c>
    </row>
    <row r="29" spans="2:14" s="36" customFormat="1" ht="249.95" customHeight="1" thickBot="1" x14ac:dyDescent="1.1000000000000001">
      <c r="B29" s="67">
        <v>23</v>
      </c>
      <c r="C29" s="492" t="s">
        <v>185</v>
      </c>
      <c r="D29" s="493"/>
      <c r="E29" s="493"/>
      <c r="F29" s="494"/>
      <c r="G29" s="65" t="s">
        <v>35</v>
      </c>
      <c r="H29" s="45">
        <v>0.94399999999999995</v>
      </c>
      <c r="I29" s="72">
        <v>4</v>
      </c>
      <c r="J29" s="70">
        <v>2402</v>
      </c>
      <c r="K29" s="70">
        <v>2251</v>
      </c>
      <c r="L29" s="46">
        <v>0</v>
      </c>
      <c r="M29" s="71">
        <f t="shared" si="0"/>
        <v>2.125</v>
      </c>
      <c r="N29" s="71">
        <f t="shared" si="1"/>
        <v>8.5</v>
      </c>
    </row>
    <row r="30" spans="2:14" s="36" customFormat="1" ht="249.95" customHeight="1" thickBot="1" x14ac:dyDescent="1.1000000000000001">
      <c r="B30" s="67">
        <v>24</v>
      </c>
      <c r="C30" s="492" t="s">
        <v>186</v>
      </c>
      <c r="D30" s="493"/>
      <c r="E30" s="493"/>
      <c r="F30" s="494"/>
      <c r="G30" s="65" t="s">
        <v>35</v>
      </c>
      <c r="H30" s="45">
        <v>0.94399999999999995</v>
      </c>
      <c r="I30" s="72">
        <v>4</v>
      </c>
      <c r="J30" s="70">
        <v>1510</v>
      </c>
      <c r="K30" s="70">
        <v>1510</v>
      </c>
      <c r="L30" s="46">
        <v>0</v>
      </c>
      <c r="M30" s="71">
        <f t="shared" si="0"/>
        <v>1.4255</v>
      </c>
      <c r="N30" s="71">
        <f t="shared" si="1"/>
        <v>5.702</v>
      </c>
    </row>
    <row r="31" spans="2:14" s="36" customFormat="1" ht="249.95" customHeight="1" thickBot="1" x14ac:dyDescent="1.1000000000000001">
      <c r="B31" s="67">
        <v>25</v>
      </c>
      <c r="C31" s="492" t="s">
        <v>208</v>
      </c>
      <c r="D31" s="493"/>
      <c r="E31" s="493"/>
      <c r="F31" s="494"/>
      <c r="G31" s="65" t="s">
        <v>76</v>
      </c>
      <c r="H31" s="45">
        <v>1.22</v>
      </c>
      <c r="I31" s="72">
        <v>3</v>
      </c>
      <c r="J31" s="70">
        <v>5486</v>
      </c>
      <c r="K31" s="70">
        <v>5486</v>
      </c>
      <c r="L31" s="46">
        <v>0.126</v>
      </c>
      <c r="M31" s="71">
        <f t="shared" si="0"/>
        <v>6.6929999999999996</v>
      </c>
      <c r="N31" s="71">
        <f t="shared" si="1"/>
        <v>19.701000000000001</v>
      </c>
    </row>
    <row r="32" spans="2:14" s="36" customFormat="1" ht="249.95" customHeight="1" thickBot="1" x14ac:dyDescent="1.1000000000000001">
      <c r="B32" s="67">
        <v>26</v>
      </c>
      <c r="C32" s="492" t="s">
        <v>209</v>
      </c>
      <c r="D32" s="493"/>
      <c r="E32" s="493"/>
      <c r="F32" s="494"/>
      <c r="G32" s="65" t="s">
        <v>76</v>
      </c>
      <c r="H32" s="45">
        <v>1.22</v>
      </c>
      <c r="I32" s="72">
        <v>6</v>
      </c>
      <c r="J32" s="70">
        <v>7829</v>
      </c>
      <c r="K32" s="70">
        <v>7829</v>
      </c>
      <c r="L32" s="46">
        <v>0</v>
      </c>
      <c r="M32" s="71">
        <f t="shared" si="0"/>
        <v>9.5513999999999992</v>
      </c>
      <c r="N32" s="71">
        <f t="shared" si="1"/>
        <v>57.308399999999999</v>
      </c>
    </row>
    <row r="33" spans="2:18" s="36" customFormat="1" ht="249.95" customHeight="1" thickBot="1" x14ac:dyDescent="1.1000000000000001">
      <c r="B33" s="67">
        <v>27</v>
      </c>
      <c r="C33" s="492" t="s">
        <v>210</v>
      </c>
      <c r="D33" s="493"/>
      <c r="E33" s="493"/>
      <c r="F33" s="494"/>
      <c r="G33" s="65" t="s">
        <v>76</v>
      </c>
      <c r="H33" s="45">
        <v>1.22</v>
      </c>
      <c r="I33" s="72">
        <v>1</v>
      </c>
      <c r="J33" s="70">
        <v>6970</v>
      </c>
      <c r="K33" s="70">
        <v>6603</v>
      </c>
      <c r="L33" s="46">
        <v>0</v>
      </c>
      <c r="M33" s="71">
        <f t="shared" si="0"/>
        <v>8.0556999999999999</v>
      </c>
      <c r="N33" s="71">
        <f t="shared" si="1"/>
        <v>8.0556999999999999</v>
      </c>
    </row>
    <row r="34" spans="2:18" s="36" customFormat="1" ht="249.95" customHeight="1" thickBot="1" x14ac:dyDescent="1.1000000000000001">
      <c r="B34" s="67">
        <v>28</v>
      </c>
      <c r="C34" s="492" t="s">
        <v>211</v>
      </c>
      <c r="D34" s="493"/>
      <c r="E34" s="493"/>
      <c r="F34" s="494"/>
      <c r="G34" s="65" t="s">
        <v>202</v>
      </c>
      <c r="H34" s="45" t="s">
        <v>160</v>
      </c>
      <c r="I34" s="72">
        <v>4</v>
      </c>
      <c r="J34" s="70" t="s">
        <v>160</v>
      </c>
      <c r="K34" s="70" t="s">
        <v>160</v>
      </c>
      <c r="L34" s="46">
        <v>0</v>
      </c>
      <c r="M34" s="71">
        <v>6.1699999999999998E-2</v>
      </c>
      <c r="N34" s="71">
        <f t="shared" si="1"/>
        <v>0.24679999999999999</v>
      </c>
    </row>
    <row r="35" spans="2:18" s="36" customFormat="1" ht="249.95" customHeight="1" thickBot="1" x14ac:dyDescent="1.1000000000000001">
      <c r="B35" s="67">
        <v>29</v>
      </c>
      <c r="C35" s="492" t="s">
        <v>127</v>
      </c>
      <c r="D35" s="493"/>
      <c r="E35" s="493"/>
      <c r="F35" s="494"/>
      <c r="G35" s="65" t="s">
        <v>27</v>
      </c>
      <c r="H35" s="45">
        <v>1.8280000000000001</v>
      </c>
      <c r="I35" s="72">
        <v>1</v>
      </c>
      <c r="J35" s="70">
        <v>16250</v>
      </c>
      <c r="K35" s="70">
        <v>16250</v>
      </c>
      <c r="L35" s="46">
        <v>0.53900000000000003</v>
      </c>
      <c r="M35" s="71">
        <f t="shared" si="0"/>
        <v>29.704999999999998</v>
      </c>
      <c r="N35" s="71">
        <f t="shared" si="1"/>
        <v>29.166</v>
      </c>
    </row>
    <row r="36" spans="2:18" s="50" customFormat="1" ht="174.95" customHeight="1" thickBot="1" x14ac:dyDescent="1.1000000000000001">
      <c r="B36" s="458" t="s">
        <v>30</v>
      </c>
      <c r="C36" s="459"/>
      <c r="D36" s="459"/>
      <c r="E36" s="459"/>
      <c r="F36" s="459"/>
      <c r="G36" s="459"/>
      <c r="H36" s="459"/>
      <c r="I36" s="459"/>
      <c r="J36" s="459"/>
      <c r="K36" s="459"/>
      <c r="L36" s="459"/>
      <c r="M36" s="460"/>
      <c r="N36" s="73">
        <f>SUM(N7:N35)</f>
        <v>309.44439999999997</v>
      </c>
    </row>
    <row r="37" spans="2:18" s="50" customFormat="1" ht="174.95" customHeight="1" thickBot="1" x14ac:dyDescent="1.1000000000000001">
      <c r="B37" s="513" t="s">
        <v>53</v>
      </c>
      <c r="C37" s="513"/>
      <c r="D37" s="513"/>
      <c r="E37" s="513"/>
      <c r="F37" s="513"/>
      <c r="G37" s="513"/>
      <c r="H37" s="513"/>
      <c r="I37" s="513"/>
      <c r="J37" s="513"/>
      <c r="K37" s="513"/>
      <c r="L37" s="513"/>
      <c r="M37" s="513"/>
      <c r="N37" s="71">
        <f>N36*2</f>
        <v>618.88879999999995</v>
      </c>
    </row>
    <row r="38" spans="2:18" s="51" customFormat="1" ht="58.5" customHeight="1" x14ac:dyDescent="1.1000000000000001">
      <c r="B38" s="577"/>
      <c r="C38" s="578"/>
      <c r="D38" s="578"/>
      <c r="E38" s="578"/>
      <c r="F38" s="578"/>
      <c r="G38" s="578"/>
      <c r="H38" s="578"/>
      <c r="I38" s="578"/>
      <c r="J38" s="578"/>
      <c r="K38" s="578"/>
      <c r="L38" s="578"/>
      <c r="M38" s="578"/>
      <c r="N38" s="579"/>
    </row>
    <row r="39" spans="2:18" s="51" customFormat="1" ht="43.5" customHeight="1" thickBot="1" x14ac:dyDescent="1.1499999999999999">
      <c r="B39" s="580"/>
      <c r="C39" s="581"/>
      <c r="D39" s="581"/>
      <c r="E39" s="581"/>
      <c r="F39" s="581"/>
      <c r="G39" s="581"/>
      <c r="H39" s="581"/>
      <c r="I39" s="581"/>
      <c r="J39" s="581"/>
      <c r="K39" s="581"/>
      <c r="L39" s="581"/>
      <c r="M39" s="581"/>
      <c r="N39" s="582"/>
    </row>
    <row r="40" spans="2:18" s="52" customFormat="1" ht="174.95" customHeight="1" x14ac:dyDescent="0.25">
      <c r="B40" s="422" t="s">
        <v>31</v>
      </c>
      <c r="C40" s="422"/>
      <c r="D40" s="422"/>
      <c r="E40" s="422"/>
      <c r="F40" s="422"/>
      <c r="G40" s="422"/>
      <c r="H40" s="422"/>
      <c r="I40" s="422" t="s">
        <v>32</v>
      </c>
      <c r="J40" s="422"/>
      <c r="K40" s="422"/>
      <c r="L40" s="422"/>
      <c r="M40" s="422"/>
      <c r="N40" s="422"/>
    </row>
    <row r="41" spans="2:18" s="51" customFormat="1" ht="345.75" customHeight="1" thickBot="1" x14ac:dyDescent="1.1499999999999999">
      <c r="B41" s="423"/>
      <c r="C41" s="423"/>
      <c r="D41" s="423"/>
      <c r="E41" s="423"/>
      <c r="F41" s="423"/>
      <c r="G41" s="423"/>
      <c r="H41" s="423"/>
      <c r="I41" s="423"/>
      <c r="J41" s="423"/>
      <c r="K41" s="423"/>
      <c r="L41" s="423"/>
      <c r="M41" s="423"/>
      <c r="N41" s="423"/>
    </row>
    <row r="42" spans="2:18" s="58" customFormat="1" ht="174.95" customHeight="1" thickBot="1" x14ac:dyDescent="1.1499999999999999">
      <c r="B42" s="53" t="s">
        <v>45</v>
      </c>
      <c r="C42" s="54"/>
      <c r="D42" s="54"/>
      <c r="E42" s="54"/>
      <c r="F42" s="54"/>
      <c r="G42" s="54"/>
      <c r="H42" s="54"/>
      <c r="I42" s="54"/>
      <c r="J42" s="54"/>
      <c r="K42" s="54"/>
      <c r="L42" s="54"/>
      <c r="M42" s="54"/>
      <c r="N42" s="55"/>
      <c r="O42" s="56"/>
      <c r="P42" s="68"/>
      <c r="Q42" s="35"/>
      <c r="R42" s="35"/>
    </row>
    <row r="43" spans="2:18" s="51" customFormat="1" ht="174.95" customHeight="1" x14ac:dyDescent="1.1000000000000001"/>
  </sheetData>
  <mergeCells count="43">
    <mergeCell ref="C35:F35"/>
    <mergeCell ref="B36:M36"/>
    <mergeCell ref="B38:N39"/>
    <mergeCell ref="B40:H41"/>
    <mergeCell ref="I40:N41"/>
    <mergeCell ref="B37:M37"/>
    <mergeCell ref="C34:F34"/>
    <mergeCell ref="C20:F20"/>
    <mergeCell ref="C21:F21"/>
    <mergeCell ref="C22:F22"/>
    <mergeCell ref="C23:F23"/>
    <mergeCell ref="C24:F24"/>
    <mergeCell ref="C25:C28"/>
    <mergeCell ref="D25:F25"/>
    <mergeCell ref="D26:F26"/>
    <mergeCell ref="D27:F27"/>
    <mergeCell ref="D28:F28"/>
    <mergeCell ref="C29:F29"/>
    <mergeCell ref="C30:F30"/>
    <mergeCell ref="C31:F31"/>
    <mergeCell ref="C32:F32"/>
    <mergeCell ref="C33:F33"/>
    <mergeCell ref="C13:C15"/>
    <mergeCell ref="D13:F13"/>
    <mergeCell ref="D14:F14"/>
    <mergeCell ref="D15:F15"/>
    <mergeCell ref="C16:C19"/>
    <mergeCell ref="D16:F16"/>
    <mergeCell ref="D17:F17"/>
    <mergeCell ref="D18:F18"/>
    <mergeCell ref="D19:F19"/>
    <mergeCell ref="C12:F12"/>
    <mergeCell ref="B2:F3"/>
    <mergeCell ref="G2:K3"/>
    <mergeCell ref="L2:N3"/>
    <mergeCell ref="B4:N4"/>
    <mergeCell ref="B5:N5"/>
    <mergeCell ref="C6:G6"/>
    <mergeCell ref="C7:F7"/>
    <mergeCell ref="C8:F8"/>
    <mergeCell ref="C9:F9"/>
    <mergeCell ref="C10:F10"/>
    <mergeCell ref="C11:F11"/>
  </mergeCells>
  <printOptions horizontalCentered="1"/>
  <pageMargins left="0.25" right="0.25" top="1" bottom="1" header="0.5" footer="0.255"/>
  <pageSetup paperSize="9" scale="10" fitToHeight="0" orientation="portrait" r:id="rId1"/>
  <rowBreaks count="1" manualBreakCount="1">
    <brk id="24" max="14" man="1"/>
  </rowBreaks>
  <drawing r:id="rId2"/>
</worksheet>
</file>

<file path=xl/worksheets/sheet2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sheetPr>
    <tabColor theme="9" tint="-0.499984740745262"/>
    <pageSetUpPr fitToPage="1"/>
  </sheetPr>
  <dimension ref="B1:M35"/>
  <sheetViews>
    <sheetView rightToLeft="1" view="pageBreakPreview" zoomScale="70" zoomScaleNormal="85" zoomScaleSheetLayoutView="70" workbookViewId="0">
      <selection activeCell="B20" sqref="B20:M24"/>
    </sheetView>
  </sheetViews>
  <sheetFormatPr defaultRowHeight="15" x14ac:dyDescent="0.25"/>
  <cols>
    <col min="1" max="1" width="4.85546875" customWidth="1"/>
    <col min="4" max="4" width="11.85546875" customWidth="1"/>
    <col min="5" max="5" width="24"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229</v>
      </c>
      <c r="G11" s="323"/>
      <c r="H11" s="323"/>
      <c r="I11" s="324"/>
      <c r="J11" s="322" t="s">
        <v>230</v>
      </c>
      <c r="K11" s="323"/>
      <c r="L11" s="323"/>
      <c r="M11" s="324"/>
    </row>
    <row r="12" spans="2:13" ht="15.75" customHeight="1" x14ac:dyDescent="0.25">
      <c r="B12" s="325"/>
      <c r="C12" s="326"/>
      <c r="D12" s="326"/>
      <c r="E12" s="327"/>
      <c r="F12" s="325"/>
      <c r="G12" s="326"/>
      <c r="H12" s="326"/>
      <c r="I12" s="327"/>
      <c r="J12" s="325"/>
      <c r="K12" s="326"/>
      <c r="L12" s="326"/>
      <c r="M12" s="327"/>
    </row>
    <row r="13" spans="2:13" ht="25.5" customHeight="1" thickBot="1" x14ac:dyDescent="0.3">
      <c r="B13" s="328"/>
      <c r="C13" s="329"/>
      <c r="D13" s="329"/>
      <c r="E13" s="330"/>
      <c r="F13" s="328"/>
      <c r="G13" s="329"/>
      <c r="H13" s="329"/>
      <c r="I13" s="330"/>
      <c r="J13" s="328"/>
      <c r="K13" s="329"/>
      <c r="L13" s="329"/>
      <c r="M13" s="330"/>
    </row>
    <row r="14" spans="2:13" ht="15" customHeight="1" x14ac:dyDescent="0.25">
      <c r="B14" s="322" t="s">
        <v>6</v>
      </c>
      <c r="C14" s="323"/>
      <c r="D14" s="323"/>
      <c r="E14" s="324"/>
      <c r="F14" s="322" t="s">
        <v>7</v>
      </c>
      <c r="G14" s="323"/>
      <c r="H14" s="323"/>
      <c r="I14" s="324"/>
      <c r="J14" s="322" t="s">
        <v>231</v>
      </c>
      <c r="K14" s="323"/>
      <c r="L14" s="323"/>
      <c r="M14" s="324"/>
    </row>
    <row r="15" spans="2:13" ht="15" customHeight="1" x14ac:dyDescent="0.25">
      <c r="B15" s="325"/>
      <c r="C15" s="326"/>
      <c r="D15" s="326"/>
      <c r="E15" s="327"/>
      <c r="F15" s="325"/>
      <c r="G15" s="326"/>
      <c r="H15" s="326"/>
      <c r="I15" s="327"/>
      <c r="J15" s="325"/>
      <c r="K15" s="326"/>
      <c r="L15" s="326"/>
      <c r="M15" s="327"/>
    </row>
    <row r="16" spans="2:13" ht="19.5" customHeight="1" thickBot="1" x14ac:dyDescent="0.3">
      <c r="B16" s="328"/>
      <c r="C16" s="329"/>
      <c r="D16" s="329"/>
      <c r="E16" s="330"/>
      <c r="F16" s="328"/>
      <c r="G16" s="329"/>
      <c r="H16" s="329"/>
      <c r="I16" s="330"/>
      <c r="J16" s="328"/>
      <c r="K16" s="329"/>
      <c r="L16" s="329"/>
      <c r="M16" s="330"/>
    </row>
    <row r="17" spans="2:13" ht="15" customHeight="1" x14ac:dyDescent="0.25">
      <c r="B17" s="287" t="s">
        <v>63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232</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52.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65</v>
      </c>
      <c r="F28" s="316"/>
      <c r="G28" s="316"/>
      <c r="H28" s="313"/>
      <c r="I28" s="318" t="s">
        <v>233</v>
      </c>
      <c r="J28" s="319"/>
      <c r="K28" s="312" t="s">
        <v>16</v>
      </c>
      <c r="L28" s="316"/>
      <c r="M28" s="313"/>
    </row>
    <row r="29" spans="2:13" ht="49.5" customHeight="1" thickBot="1" x14ac:dyDescent="0.3">
      <c r="B29" s="311"/>
      <c r="C29" s="314"/>
      <c r="D29" s="315"/>
      <c r="E29" s="314"/>
      <c r="F29" s="317"/>
      <c r="G29" s="317"/>
      <c r="H29" s="315"/>
      <c r="I29" s="320"/>
      <c r="J29" s="321"/>
      <c r="K29" s="314"/>
      <c r="L29" s="317"/>
      <c r="M29" s="315"/>
    </row>
    <row r="30" spans="2:13" ht="36" customHeight="1" thickBot="1" x14ac:dyDescent="0.3">
      <c r="B30" s="284"/>
      <c r="C30" s="285"/>
      <c r="D30" s="285"/>
      <c r="E30" s="285"/>
      <c r="F30" s="285"/>
      <c r="G30" s="285"/>
      <c r="H30" s="285"/>
      <c r="I30" s="285"/>
      <c r="J30" s="285"/>
      <c r="K30" s="285"/>
      <c r="L30" s="285"/>
      <c r="M30" s="286"/>
    </row>
    <row r="31" spans="2:13" ht="18.75" customHeight="1" x14ac:dyDescent="0.25">
      <c r="B31" s="272" t="s">
        <v>17</v>
      </c>
      <c r="C31" s="273"/>
      <c r="D31" s="273"/>
      <c r="E31" s="274"/>
      <c r="F31" s="272" t="s">
        <v>18</v>
      </c>
      <c r="G31" s="273"/>
      <c r="H31" s="273"/>
      <c r="I31" s="274"/>
      <c r="J31" s="272" t="s">
        <v>19</v>
      </c>
      <c r="K31" s="273"/>
      <c r="L31" s="273"/>
      <c r="M31" s="274"/>
    </row>
    <row r="32" spans="2:13" ht="29.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82" customFormat="1" ht="22.5" customHeight="1" thickBot="1" x14ac:dyDescent="0.3">
      <c r="B35" s="269" t="s">
        <v>61</v>
      </c>
      <c r="C35" s="270"/>
      <c r="D35" s="270"/>
      <c r="E35" s="270"/>
      <c r="F35" s="270"/>
      <c r="G35" s="270"/>
      <c r="H35" s="270"/>
      <c r="I35" s="270"/>
      <c r="J35" s="270"/>
      <c r="K35" s="270"/>
      <c r="L35" s="270"/>
      <c r="M35" s="271"/>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25" top="0.75" bottom="0.75" header="0.3" footer="0.3"/>
  <pageSetup paperSize="9" scale="56" orientation="portrait" r:id="rId1"/>
  <colBreaks count="1" manualBreakCount="1">
    <brk id="13" max="1048575" man="1"/>
  </colBreaks>
  <drawing r:id="rId2"/>
  <legacyDrawing r:id="rId3"/>
  <oleObjects>
    <mc:AlternateContent xmlns:mc="http://schemas.openxmlformats.org/markup-compatibility/2006">
      <mc:Choice Requires="x14">
        <oleObject progId="PBrush" shapeId="129030" r:id="rId4">
          <objectPr defaultSize="0" autoPict="0" r:id="rId5">
            <anchor moveWithCells="1" sizeWithCells="1">
              <from>
                <xdr:col>1</xdr:col>
                <xdr:colOff>95250</xdr:colOff>
                <xdr:row>3</xdr:row>
                <xdr:rowOff>85725</xdr:rowOff>
              </from>
              <to>
                <xdr:col>2</xdr:col>
                <xdr:colOff>447675</xdr:colOff>
                <xdr:row>7</xdr:row>
                <xdr:rowOff>9525</xdr:rowOff>
              </to>
            </anchor>
          </objectPr>
        </oleObject>
      </mc:Choice>
      <mc:Fallback>
        <oleObject progId="PBrush" shapeId="129030" r:id="rId4"/>
      </mc:Fallback>
    </mc:AlternateContent>
  </oleObjects>
  <mc:AlternateContent xmlns:mc="http://schemas.openxmlformats.org/markup-compatibility/2006">
    <mc:Choice Requires="x14">
      <controls>
        <mc:AlternateContent xmlns:mc="http://schemas.openxmlformats.org/markup-compatibility/2006">
          <mc:Choice Requires="x14">
            <control shapeId="129025" r:id="rId6" name="Check Box 1">
              <controlPr defaultSize="0" autoFill="0" autoLine="0" autoPict="0">
                <anchor moveWithCells="1">
                  <from>
                    <xdr:col>3</xdr:col>
                    <xdr:colOff>381000</xdr:colOff>
                    <xdr:row>35</xdr:row>
                    <xdr:rowOff>0</xdr:rowOff>
                  </from>
                  <to>
                    <xdr:col>4</xdr:col>
                    <xdr:colOff>419100</xdr:colOff>
                    <xdr:row>36</xdr:row>
                    <xdr:rowOff>38100</xdr:rowOff>
                  </to>
                </anchor>
              </controlPr>
            </control>
          </mc:Choice>
        </mc:AlternateContent>
        <mc:AlternateContent xmlns:mc="http://schemas.openxmlformats.org/markup-compatibility/2006">
          <mc:Choice Requires="x14">
            <control shapeId="129026" r:id="rId7" name="Check Box 2">
              <controlPr defaultSize="0" autoFill="0" autoLine="0" autoPict="0">
                <anchor moveWithCells="1">
                  <from>
                    <xdr:col>6</xdr:col>
                    <xdr:colOff>180975</xdr:colOff>
                    <xdr:row>35</xdr:row>
                    <xdr:rowOff>0</xdr:rowOff>
                  </from>
                  <to>
                    <xdr:col>6</xdr:col>
                    <xdr:colOff>1000125</xdr:colOff>
                    <xdr:row>36</xdr:row>
                    <xdr:rowOff>9525</xdr:rowOff>
                  </to>
                </anchor>
              </controlPr>
            </control>
          </mc:Choice>
        </mc:AlternateContent>
        <mc:AlternateContent xmlns:mc="http://schemas.openxmlformats.org/markup-compatibility/2006">
          <mc:Choice Requires="x14">
            <control shapeId="129027"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129028" r:id="rId9" name="Check Box 4">
              <controlPr defaultSize="0" autoFill="0" autoLine="0" autoPict="0">
                <anchor moveWithCells="1">
                  <from>
                    <xdr:col>10</xdr:col>
                    <xdr:colOff>381000</xdr:colOff>
                    <xdr:row>35</xdr:row>
                    <xdr:rowOff>0</xdr:rowOff>
                  </from>
                  <to>
                    <xdr:col>11</xdr:col>
                    <xdr:colOff>609600</xdr:colOff>
                    <xdr:row>36</xdr:row>
                    <xdr:rowOff>38100</xdr:rowOff>
                  </to>
                </anchor>
              </controlPr>
            </control>
          </mc:Choice>
        </mc:AlternateContent>
        <mc:AlternateContent xmlns:mc="http://schemas.openxmlformats.org/markup-compatibility/2006">
          <mc:Choice Requires="x14">
            <control shapeId="129029" r:id="rId10" name="Check Box 5">
              <controlPr defaultSize="0" autoFill="0" autoLine="0" autoPict="0">
                <anchor moveWithCells="1">
                  <from>
                    <xdr:col>11</xdr:col>
                    <xdr:colOff>552450</xdr:colOff>
                    <xdr:row>35</xdr:row>
                    <xdr:rowOff>0</xdr:rowOff>
                  </from>
                  <to>
                    <xdr:col>12</xdr:col>
                    <xdr:colOff>628650</xdr:colOff>
                    <xdr:row>36</xdr:row>
                    <xdr:rowOff>38100</xdr:rowOff>
                  </to>
                </anchor>
              </controlPr>
            </control>
          </mc:Choice>
        </mc:AlternateContent>
        <mc:AlternateContent xmlns:mc="http://schemas.openxmlformats.org/markup-compatibility/2006">
          <mc:Choice Requires="x14">
            <control shapeId="129031" r:id="rId11" name="Check Box 7">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129032" r:id="rId12" name="Check Box 8">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129033" r:id="rId13" name="Check Box 9">
              <controlPr defaultSize="0" autoFill="0" autoLine="0" autoPict="0">
                <anchor moveWithCells="1">
                  <from>
                    <xdr:col>7</xdr:col>
                    <xdr:colOff>1104900</xdr:colOff>
                    <xdr:row>34</xdr:row>
                    <xdr:rowOff>57150</xdr:rowOff>
                  </from>
                  <to>
                    <xdr:col>8</xdr:col>
                    <xdr:colOff>76200</xdr:colOff>
                    <xdr:row>34</xdr:row>
                    <xdr:rowOff>228600</xdr:rowOff>
                  </to>
                </anchor>
              </controlPr>
            </control>
          </mc:Choice>
        </mc:AlternateContent>
        <mc:AlternateContent xmlns:mc="http://schemas.openxmlformats.org/markup-compatibility/2006">
          <mc:Choice Requires="x14">
            <control shapeId="129034" r:id="rId14" name="Check Box 10">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129035" r:id="rId15" name="Check Box 11">
              <controlPr defaultSize="0" autoFill="0" autoLine="0" autoPict="0">
                <anchor moveWithCells="1">
                  <from>
                    <xdr:col>9</xdr:col>
                    <xdr:colOff>409575</xdr:colOff>
                    <xdr:row>34</xdr:row>
                    <xdr:rowOff>66675</xdr:rowOff>
                  </from>
                  <to>
                    <xdr:col>10</xdr:col>
                    <xdr:colOff>228600</xdr:colOff>
                    <xdr:row>34</xdr:row>
                    <xdr:rowOff>228600</xdr:rowOff>
                  </to>
                </anchor>
              </controlPr>
            </control>
          </mc:Choice>
        </mc:AlternateContent>
      </controls>
    </mc:Choice>
  </mc:AlternateContent>
</worksheet>
</file>

<file path=xl/worksheets/sheet2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sheetPr>
    <tabColor theme="9" tint="-0.499984740745262"/>
    <pageSetUpPr fitToPage="1"/>
  </sheetPr>
  <dimension ref="B1:O39"/>
  <sheetViews>
    <sheetView rightToLeft="1" view="pageBreakPreview" topLeftCell="B1" zoomScale="85" zoomScaleNormal="85" zoomScaleSheetLayoutView="85" workbookViewId="0">
      <selection activeCell="N53" sqref="N5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234</v>
      </c>
      <c r="G11" s="332"/>
      <c r="H11" s="332"/>
      <c r="I11" s="333"/>
      <c r="J11" s="331" t="s">
        <v>230</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54</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235</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15.75" customHeight="1" thickBot="1" x14ac:dyDescent="0.3">
      <c r="B27" s="398"/>
      <c r="C27" s="401"/>
      <c r="D27" s="402"/>
      <c r="E27" s="401"/>
      <c r="F27" s="402"/>
      <c r="G27" s="402"/>
      <c r="H27" s="404"/>
      <c r="I27" s="401"/>
      <c r="J27" s="404"/>
      <c r="K27" s="401"/>
      <c r="L27" s="402"/>
      <c r="M27" s="404"/>
    </row>
    <row r="28" spans="2:15" ht="49.5" customHeight="1" x14ac:dyDescent="0.25">
      <c r="B28" s="405">
        <v>24</v>
      </c>
      <c r="C28" s="312" t="s">
        <v>14</v>
      </c>
      <c r="D28" s="313"/>
      <c r="E28" s="331" t="s">
        <v>15</v>
      </c>
      <c r="F28" s="332"/>
      <c r="G28" s="332"/>
      <c r="H28" s="333"/>
      <c r="I28" s="318" t="s">
        <v>233</v>
      </c>
      <c r="J28" s="319"/>
      <c r="K28" s="322" t="s">
        <v>16</v>
      </c>
      <c r="L28" s="323"/>
      <c r="M28" s="324"/>
    </row>
    <row r="29" spans="2:15" ht="57" customHeight="1" thickBot="1" x14ac:dyDescent="0.3">
      <c r="B29" s="406"/>
      <c r="C29" s="314"/>
      <c r="D29" s="315"/>
      <c r="E29" s="337"/>
      <c r="F29" s="338"/>
      <c r="G29" s="338"/>
      <c r="H29" s="339"/>
      <c r="I29" s="320"/>
      <c r="J29" s="321"/>
      <c r="K29" s="328"/>
      <c r="L29" s="329"/>
      <c r="M29" s="330"/>
      <c r="O29">
        <v>934.84563200000002</v>
      </c>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82"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B35:M35"/>
    <mergeCell ref="D39:E39"/>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64" orientation="portrait" r:id="rId1"/>
  <colBreaks count="1" manualBreakCount="1">
    <brk id="13" max="1048575" man="1"/>
  </colBreaks>
  <drawing r:id="rId2"/>
  <legacyDrawing r:id="rId3"/>
  <oleObjects>
    <mc:AlternateContent xmlns:mc="http://schemas.openxmlformats.org/markup-compatibility/2006">
      <mc:Choice Requires="x14">
        <oleObject progId="PBrush" shapeId="130053"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30053" r:id="rId4"/>
      </mc:Fallback>
    </mc:AlternateContent>
  </oleObjects>
  <mc:AlternateContent xmlns:mc="http://schemas.openxmlformats.org/markup-compatibility/2006">
    <mc:Choice Requires="x14">
      <controls>
        <mc:AlternateContent xmlns:mc="http://schemas.openxmlformats.org/markup-compatibility/2006">
          <mc:Choice Requires="x14">
            <control shapeId="130049" r:id="rId6" name="Check Box 1">
              <controlPr defaultSize="0" autoFill="0" autoLine="0" autoPict="0">
                <anchor moveWithCells="1">
                  <from>
                    <xdr:col>2</xdr:col>
                    <xdr:colOff>476250</xdr:colOff>
                    <xdr:row>34</xdr:row>
                    <xdr:rowOff>47625</xdr:rowOff>
                  </from>
                  <to>
                    <xdr:col>3</xdr:col>
                    <xdr:colOff>152400</xdr:colOff>
                    <xdr:row>34</xdr:row>
                    <xdr:rowOff>247650</xdr:rowOff>
                  </to>
                </anchor>
              </controlPr>
            </control>
          </mc:Choice>
        </mc:AlternateContent>
        <mc:AlternateContent xmlns:mc="http://schemas.openxmlformats.org/markup-compatibility/2006">
          <mc:Choice Requires="x14">
            <control shapeId="130050"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130051" r:id="rId8" name="Check Box 3">
              <controlPr defaultSize="0" autoFill="0" autoLine="0" autoPict="0">
                <anchor moveWithCells="1">
                  <from>
                    <xdr:col>7</xdr:col>
                    <xdr:colOff>1104900</xdr:colOff>
                    <xdr:row>34</xdr:row>
                    <xdr:rowOff>57150</xdr:rowOff>
                  </from>
                  <to>
                    <xdr:col>8</xdr:col>
                    <xdr:colOff>76200</xdr:colOff>
                    <xdr:row>34</xdr:row>
                    <xdr:rowOff>228600</xdr:rowOff>
                  </to>
                </anchor>
              </controlPr>
            </control>
          </mc:Choice>
        </mc:AlternateContent>
        <mc:AlternateContent xmlns:mc="http://schemas.openxmlformats.org/markup-compatibility/2006">
          <mc:Choice Requires="x14">
            <control shapeId="130052" r:id="rId9" name="Check Box 4">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130054" r:id="rId10" name="Check Box 6">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sheetPr>
    <tabColor theme="9" tint="-0.249977111117893"/>
  </sheetPr>
  <dimension ref="B1:AU59"/>
  <sheetViews>
    <sheetView rightToLeft="1" view="pageBreakPreview" zoomScale="20" zoomScaleNormal="100" zoomScaleSheetLayoutView="20" workbookViewId="0">
      <selection activeCell="N53" sqref="N53"/>
    </sheetView>
  </sheetViews>
  <sheetFormatPr defaultRowHeight="23.25" x14ac:dyDescent="0.35"/>
  <cols>
    <col min="2" max="2" width="25.7109375" customWidth="1"/>
    <col min="3" max="3" width="32" customWidth="1"/>
    <col min="4" max="4" width="20.42578125" customWidth="1"/>
    <col min="5" max="5" width="32" customWidth="1"/>
    <col min="6" max="6" width="46.42578125" style="5" customWidth="1"/>
    <col min="7" max="7" width="138.7109375" bestFit="1" customWidth="1"/>
    <col min="8" max="8" width="71" bestFit="1" customWidth="1"/>
    <col min="9" max="9" width="25.85546875" bestFit="1" customWidth="1"/>
    <col min="10" max="10" width="74.42578125" bestFit="1" customWidth="1"/>
    <col min="11" max="11" width="84.140625" customWidth="1"/>
    <col min="12" max="12" width="62.28515625" customWidth="1"/>
    <col min="13" max="13" width="84.42578125" customWidth="1"/>
    <col min="14" max="14" width="57.42578125" customWidth="1"/>
    <col min="15" max="15" width="4.42578125" customWidth="1"/>
  </cols>
  <sheetData>
    <row r="1" spans="2:47" ht="24" thickBot="1" x14ac:dyDescent="0.4"/>
    <row r="2" spans="2:47" ht="234" customHeight="1" x14ac:dyDescent="0.25">
      <c r="B2" s="440"/>
      <c r="C2" s="440"/>
      <c r="D2" s="440"/>
      <c r="E2" s="440"/>
      <c r="F2" s="440"/>
      <c r="G2" s="520" t="s">
        <v>236</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59.5" customHeight="1" thickBot="1" x14ac:dyDescent="0.3">
      <c r="B4" s="522" t="s">
        <v>54</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00.1" customHeight="1" thickBot="1" x14ac:dyDescent="1.1499999999999999">
      <c r="B6" s="77" t="s">
        <v>9</v>
      </c>
      <c r="C6" s="434" t="s">
        <v>11</v>
      </c>
      <c r="D6" s="435"/>
      <c r="E6" s="435"/>
      <c r="F6" s="435"/>
      <c r="G6" s="436"/>
      <c r="H6" s="77" t="s">
        <v>122</v>
      </c>
      <c r="I6" s="77" t="s">
        <v>23</v>
      </c>
      <c r="J6" s="77" t="s">
        <v>24</v>
      </c>
      <c r="K6" s="77" t="s">
        <v>121</v>
      </c>
      <c r="L6" s="77" t="s">
        <v>123</v>
      </c>
      <c r="M6" s="77" t="s">
        <v>181</v>
      </c>
      <c r="N6" s="77" t="s">
        <v>124</v>
      </c>
    </row>
    <row r="7" spans="2:47" s="36" customFormat="1" ht="210" customHeight="1" thickBot="1" x14ac:dyDescent="1.1000000000000001">
      <c r="B7" s="67">
        <v>1</v>
      </c>
      <c r="C7" s="492" t="s">
        <v>161</v>
      </c>
      <c r="D7" s="493"/>
      <c r="E7" s="493"/>
      <c r="F7" s="494"/>
      <c r="G7" s="47" t="s">
        <v>237</v>
      </c>
      <c r="H7" s="76">
        <v>45.869</v>
      </c>
      <c r="I7" s="38">
        <v>1</v>
      </c>
      <c r="J7" s="74" t="s">
        <v>160</v>
      </c>
      <c r="K7" s="74" t="s">
        <v>160</v>
      </c>
      <c r="L7" s="48">
        <v>0.86899999999999977</v>
      </c>
      <c r="M7" s="49">
        <v>45</v>
      </c>
      <c r="N7" s="49">
        <f>M7*I7</f>
        <v>45</v>
      </c>
    </row>
    <row r="8" spans="2:47" s="36" customFormat="1" ht="210" customHeight="1" thickBot="1" x14ac:dyDescent="1.1000000000000001">
      <c r="B8" s="67">
        <v>2</v>
      </c>
      <c r="C8" s="492" t="s">
        <v>238</v>
      </c>
      <c r="D8" s="493"/>
      <c r="E8" s="493"/>
      <c r="F8" s="494"/>
      <c r="G8" s="76" t="s">
        <v>27</v>
      </c>
      <c r="H8" s="76">
        <v>1.8280000000000001</v>
      </c>
      <c r="I8" s="76">
        <v>6</v>
      </c>
      <c r="J8" s="74">
        <v>3894</v>
      </c>
      <c r="K8" s="74">
        <v>3657</v>
      </c>
      <c r="L8" s="74">
        <v>0</v>
      </c>
      <c r="M8" s="49">
        <f>H8*K8/1000</f>
        <v>6.6849959999999999</v>
      </c>
      <c r="N8" s="49">
        <f t="shared" ref="N8:N51" si="0">M8*I8</f>
        <v>40.109976000000003</v>
      </c>
    </row>
    <row r="9" spans="2:47" s="36" customFormat="1" ht="210" customHeight="1" thickBot="1" x14ac:dyDescent="1.1000000000000001">
      <c r="B9" s="67">
        <v>3</v>
      </c>
      <c r="C9" s="492" t="s">
        <v>239</v>
      </c>
      <c r="D9" s="493"/>
      <c r="E9" s="493"/>
      <c r="F9" s="494"/>
      <c r="G9" s="76" t="s">
        <v>76</v>
      </c>
      <c r="H9" s="76">
        <v>1.22</v>
      </c>
      <c r="I9" s="76">
        <v>3</v>
      </c>
      <c r="J9" s="74">
        <v>3791</v>
      </c>
      <c r="K9" s="74">
        <v>3756</v>
      </c>
      <c r="L9" s="74">
        <v>0</v>
      </c>
      <c r="M9" s="49">
        <f t="shared" ref="M9:M51" si="1">H9*K9/1000</f>
        <v>4.5823199999999993</v>
      </c>
      <c r="N9" s="49">
        <f t="shared" si="0"/>
        <v>13.746959999999998</v>
      </c>
    </row>
    <row r="10" spans="2:47" s="36" customFormat="1" ht="200.1" customHeight="1" thickBot="1" x14ac:dyDescent="1.1000000000000001">
      <c r="B10" s="67">
        <v>4</v>
      </c>
      <c r="C10" s="555" t="s">
        <v>240</v>
      </c>
      <c r="D10" s="492" t="s">
        <v>127</v>
      </c>
      <c r="E10" s="493"/>
      <c r="F10" s="494"/>
      <c r="G10" s="76" t="s">
        <v>27</v>
      </c>
      <c r="H10" s="76">
        <v>1.8280000000000001</v>
      </c>
      <c r="I10" s="38">
        <v>2</v>
      </c>
      <c r="J10" s="74">
        <v>6859</v>
      </c>
      <c r="K10" s="74">
        <v>6859</v>
      </c>
      <c r="L10" s="74">
        <v>0</v>
      </c>
      <c r="M10" s="49">
        <f t="shared" si="1"/>
        <v>12.538252</v>
      </c>
      <c r="N10" s="49">
        <f t="shared" si="0"/>
        <v>25.076504</v>
      </c>
    </row>
    <row r="11" spans="2:47" s="36" customFormat="1" ht="200.1" customHeight="1" thickBot="1" x14ac:dyDescent="1.1000000000000001">
      <c r="B11" s="67">
        <v>5</v>
      </c>
      <c r="C11" s="556"/>
      <c r="D11" s="561" t="s">
        <v>135</v>
      </c>
      <c r="E11" s="561"/>
      <c r="F11" s="561"/>
      <c r="G11" s="76" t="s">
        <v>35</v>
      </c>
      <c r="H11" s="76">
        <v>0.94399999999999995</v>
      </c>
      <c r="I11" s="76">
        <v>1</v>
      </c>
      <c r="J11" s="74">
        <v>2415</v>
      </c>
      <c r="K11" s="74">
        <v>2253</v>
      </c>
      <c r="L11" s="74">
        <v>0</v>
      </c>
      <c r="M11" s="49">
        <f t="shared" si="1"/>
        <v>2.1268319999999998</v>
      </c>
      <c r="N11" s="49">
        <f t="shared" si="0"/>
        <v>2.1268319999999998</v>
      </c>
    </row>
    <row r="12" spans="2:47" s="36" customFormat="1" ht="200.1" customHeight="1" thickBot="1" x14ac:dyDescent="1.1000000000000001">
      <c r="B12" s="67">
        <v>6</v>
      </c>
      <c r="C12" s="556"/>
      <c r="D12" s="561" t="s">
        <v>136</v>
      </c>
      <c r="E12" s="561"/>
      <c r="F12" s="561"/>
      <c r="G12" s="76" t="s">
        <v>35</v>
      </c>
      <c r="H12" s="76">
        <v>0.94399999999999995</v>
      </c>
      <c r="I12" s="76">
        <v>1</v>
      </c>
      <c r="J12" s="74">
        <v>2383</v>
      </c>
      <c r="K12" s="74">
        <v>2235</v>
      </c>
      <c r="L12" s="74">
        <v>0</v>
      </c>
      <c r="M12" s="49">
        <f t="shared" si="1"/>
        <v>2.1098399999999997</v>
      </c>
      <c r="N12" s="49">
        <f t="shared" si="0"/>
        <v>2.1098399999999997</v>
      </c>
    </row>
    <row r="13" spans="2:47" s="36" customFormat="1" ht="200.1" customHeight="1" thickBot="1" x14ac:dyDescent="1.1000000000000001">
      <c r="B13" s="67">
        <v>7</v>
      </c>
      <c r="C13" s="556"/>
      <c r="D13" s="561" t="s">
        <v>128</v>
      </c>
      <c r="E13" s="561"/>
      <c r="F13" s="561"/>
      <c r="G13" s="76" t="s">
        <v>29</v>
      </c>
      <c r="H13" s="76">
        <v>1.284</v>
      </c>
      <c r="I13" s="76">
        <v>2</v>
      </c>
      <c r="J13" s="74">
        <v>1510</v>
      </c>
      <c r="K13" s="74">
        <v>1510</v>
      </c>
      <c r="L13" s="74">
        <v>0</v>
      </c>
      <c r="M13" s="49">
        <f t="shared" si="1"/>
        <v>1.9388400000000001</v>
      </c>
      <c r="N13" s="49">
        <f t="shared" si="0"/>
        <v>3.8776800000000002</v>
      </c>
    </row>
    <row r="14" spans="2:47" s="36" customFormat="1" ht="200.1" customHeight="1" thickBot="1" x14ac:dyDescent="1.1000000000000001">
      <c r="B14" s="67">
        <v>8</v>
      </c>
      <c r="C14" s="556"/>
      <c r="D14" s="561" t="s">
        <v>129</v>
      </c>
      <c r="E14" s="561"/>
      <c r="F14" s="561"/>
      <c r="G14" s="76" t="s">
        <v>35</v>
      </c>
      <c r="H14" s="76">
        <v>0.94399999999999995</v>
      </c>
      <c r="I14" s="76">
        <v>1</v>
      </c>
      <c r="J14" s="74">
        <v>2402</v>
      </c>
      <c r="K14" s="74">
        <v>2251</v>
      </c>
      <c r="L14" s="74">
        <v>0</v>
      </c>
      <c r="M14" s="49">
        <f t="shared" si="1"/>
        <v>2.1249440000000002</v>
      </c>
      <c r="N14" s="49">
        <f t="shared" si="0"/>
        <v>2.1249440000000002</v>
      </c>
    </row>
    <row r="15" spans="2:47" s="36" customFormat="1" ht="200.1" customHeight="1" thickBot="1" x14ac:dyDescent="1.1000000000000001">
      <c r="B15" s="67">
        <v>9</v>
      </c>
      <c r="C15" s="556"/>
      <c r="D15" s="561" t="s">
        <v>130</v>
      </c>
      <c r="E15" s="561"/>
      <c r="F15" s="561"/>
      <c r="G15" s="76" t="s">
        <v>241</v>
      </c>
      <c r="H15" s="76">
        <v>0.6</v>
      </c>
      <c r="I15" s="76">
        <v>1</v>
      </c>
      <c r="J15" s="74">
        <v>1510</v>
      </c>
      <c r="K15" s="74">
        <v>1510</v>
      </c>
      <c r="L15" s="74">
        <v>0</v>
      </c>
      <c r="M15" s="49">
        <f t="shared" si="1"/>
        <v>0.90600000000000003</v>
      </c>
      <c r="N15" s="49">
        <f t="shared" si="0"/>
        <v>0.90600000000000003</v>
      </c>
    </row>
    <row r="16" spans="2:47" s="36" customFormat="1" ht="200.1" customHeight="1" thickBot="1" x14ac:dyDescent="1.1000000000000001">
      <c r="B16" s="67">
        <v>10</v>
      </c>
      <c r="C16" s="555" t="s">
        <v>242</v>
      </c>
      <c r="D16" s="561" t="s">
        <v>127</v>
      </c>
      <c r="E16" s="561"/>
      <c r="F16" s="561"/>
      <c r="G16" s="76" t="s">
        <v>27</v>
      </c>
      <c r="H16" s="76">
        <v>1.8280000000000001</v>
      </c>
      <c r="I16" s="38">
        <v>2</v>
      </c>
      <c r="J16" s="74">
        <v>5715</v>
      </c>
      <c r="K16" s="74">
        <v>5715</v>
      </c>
      <c r="L16" s="74">
        <v>0</v>
      </c>
      <c r="M16" s="49">
        <f t="shared" si="1"/>
        <v>10.44702</v>
      </c>
      <c r="N16" s="49">
        <f t="shared" si="0"/>
        <v>20.89404</v>
      </c>
    </row>
    <row r="17" spans="2:14" s="36" customFormat="1" ht="200.1" customHeight="1" thickBot="1" x14ac:dyDescent="1.1000000000000001">
      <c r="B17" s="67">
        <v>11</v>
      </c>
      <c r="C17" s="556"/>
      <c r="D17" s="492" t="s">
        <v>243</v>
      </c>
      <c r="E17" s="493"/>
      <c r="F17" s="494"/>
      <c r="G17" s="76" t="s">
        <v>35</v>
      </c>
      <c r="H17" s="76">
        <v>0.94399999999999995</v>
      </c>
      <c r="I17" s="76">
        <v>1</v>
      </c>
      <c r="J17" s="74">
        <v>2415</v>
      </c>
      <c r="K17" s="74">
        <v>2253</v>
      </c>
      <c r="L17" s="74">
        <v>0</v>
      </c>
      <c r="M17" s="49">
        <f t="shared" si="1"/>
        <v>2.1268319999999998</v>
      </c>
      <c r="N17" s="49">
        <f t="shared" si="0"/>
        <v>2.1268319999999998</v>
      </c>
    </row>
    <row r="18" spans="2:14" s="36" customFormat="1" ht="200.1" customHeight="1" thickBot="1" x14ac:dyDescent="1.1000000000000001">
      <c r="B18" s="67">
        <v>12</v>
      </c>
      <c r="C18" s="556"/>
      <c r="D18" s="492" t="s">
        <v>244</v>
      </c>
      <c r="E18" s="493"/>
      <c r="F18" s="494"/>
      <c r="G18" s="76" t="s">
        <v>35</v>
      </c>
      <c r="H18" s="76">
        <v>0.94399999999999995</v>
      </c>
      <c r="I18" s="76">
        <v>1</v>
      </c>
      <c r="J18" s="74">
        <v>2383</v>
      </c>
      <c r="K18" s="74">
        <v>2235</v>
      </c>
      <c r="L18" s="74">
        <v>0</v>
      </c>
      <c r="M18" s="49">
        <f t="shared" si="1"/>
        <v>2.1098399999999997</v>
      </c>
      <c r="N18" s="49">
        <f t="shared" si="0"/>
        <v>2.1098399999999997</v>
      </c>
    </row>
    <row r="19" spans="2:14" s="36" customFormat="1" ht="200.1" customHeight="1" thickBot="1" x14ac:dyDescent="1.1000000000000001">
      <c r="B19" s="67">
        <v>13</v>
      </c>
      <c r="C19" s="556"/>
      <c r="D19" s="492" t="s">
        <v>138</v>
      </c>
      <c r="E19" s="493"/>
      <c r="F19" s="494"/>
      <c r="G19" s="76" t="s">
        <v>29</v>
      </c>
      <c r="H19" s="76">
        <v>1.284</v>
      </c>
      <c r="I19" s="76">
        <v>1</v>
      </c>
      <c r="J19" s="74">
        <v>1510</v>
      </c>
      <c r="K19" s="74">
        <v>1510</v>
      </c>
      <c r="L19" s="74">
        <v>0</v>
      </c>
      <c r="M19" s="49">
        <f t="shared" si="1"/>
        <v>1.9388400000000001</v>
      </c>
      <c r="N19" s="49">
        <f t="shared" si="0"/>
        <v>1.9388400000000001</v>
      </c>
    </row>
    <row r="20" spans="2:14" s="36" customFormat="1" ht="200.1" customHeight="1" thickBot="1" x14ac:dyDescent="1.1000000000000001">
      <c r="B20" s="67">
        <v>14</v>
      </c>
      <c r="C20" s="559"/>
      <c r="D20" s="492" t="s">
        <v>140</v>
      </c>
      <c r="E20" s="493"/>
      <c r="F20" s="494"/>
      <c r="G20" s="76" t="s">
        <v>241</v>
      </c>
      <c r="H20" s="76">
        <v>0.6</v>
      </c>
      <c r="I20" s="76">
        <v>1</v>
      </c>
      <c r="J20" s="74">
        <v>1510</v>
      </c>
      <c r="K20" s="74">
        <v>1510</v>
      </c>
      <c r="L20" s="74">
        <v>0</v>
      </c>
      <c r="M20" s="49">
        <f t="shared" si="1"/>
        <v>0.90600000000000003</v>
      </c>
      <c r="N20" s="49">
        <f t="shared" si="0"/>
        <v>0.90600000000000003</v>
      </c>
    </row>
    <row r="21" spans="2:14" s="36" customFormat="1" ht="210" customHeight="1" thickBot="1" x14ac:dyDescent="1.1000000000000001">
      <c r="B21" s="67">
        <v>15</v>
      </c>
      <c r="C21" s="587" t="s">
        <v>245</v>
      </c>
      <c r="D21" s="588"/>
      <c r="E21" s="588"/>
      <c r="F21" s="589"/>
      <c r="G21" s="76" t="s">
        <v>182</v>
      </c>
      <c r="H21" s="45">
        <v>1.254</v>
      </c>
      <c r="I21" s="76">
        <v>12</v>
      </c>
      <c r="J21" s="74">
        <v>5460</v>
      </c>
      <c r="K21" s="74">
        <v>5460</v>
      </c>
      <c r="L21" s="74">
        <v>0</v>
      </c>
      <c r="M21" s="49">
        <f t="shared" si="1"/>
        <v>6.8468400000000003</v>
      </c>
      <c r="N21" s="49">
        <f t="shared" si="0"/>
        <v>82.162080000000003</v>
      </c>
    </row>
    <row r="22" spans="2:14" s="36" customFormat="1" ht="210" customHeight="1" thickBot="1" x14ac:dyDescent="1.1000000000000001">
      <c r="B22" s="67">
        <v>16</v>
      </c>
      <c r="C22" s="492" t="s">
        <v>246</v>
      </c>
      <c r="D22" s="493"/>
      <c r="E22" s="493"/>
      <c r="F22" s="494"/>
      <c r="G22" s="76" t="s">
        <v>27</v>
      </c>
      <c r="H22" s="76">
        <v>1.8280000000000001</v>
      </c>
      <c r="I22" s="76">
        <v>2</v>
      </c>
      <c r="J22" s="74">
        <v>3635</v>
      </c>
      <c r="K22" s="74">
        <v>3497</v>
      </c>
      <c r="L22" s="74">
        <v>0</v>
      </c>
      <c r="M22" s="49">
        <f t="shared" si="1"/>
        <v>6.3925160000000005</v>
      </c>
      <c r="N22" s="49">
        <f t="shared" si="0"/>
        <v>12.785032000000001</v>
      </c>
    </row>
    <row r="23" spans="2:14" s="36" customFormat="1" ht="210" customHeight="1" thickBot="1" x14ac:dyDescent="1.1000000000000001">
      <c r="B23" s="67">
        <v>17</v>
      </c>
      <c r="C23" s="492" t="s">
        <v>247</v>
      </c>
      <c r="D23" s="493"/>
      <c r="E23" s="493"/>
      <c r="F23" s="494"/>
      <c r="G23" s="76" t="s">
        <v>27</v>
      </c>
      <c r="H23" s="76">
        <v>1.8280000000000001</v>
      </c>
      <c r="I23" s="76">
        <v>1</v>
      </c>
      <c r="J23" s="74">
        <v>3614</v>
      </c>
      <c r="K23" s="74">
        <v>3614</v>
      </c>
      <c r="L23" s="74">
        <v>0</v>
      </c>
      <c r="M23" s="49">
        <f t="shared" si="1"/>
        <v>6.6063919999999996</v>
      </c>
      <c r="N23" s="49">
        <f t="shared" si="0"/>
        <v>6.6063919999999996</v>
      </c>
    </row>
    <row r="24" spans="2:14" s="36" customFormat="1" ht="200.1" customHeight="1" thickBot="1" x14ac:dyDescent="1.1000000000000001">
      <c r="B24" s="67">
        <v>18</v>
      </c>
      <c r="C24" s="555" t="s">
        <v>248</v>
      </c>
      <c r="D24" s="492" t="s">
        <v>127</v>
      </c>
      <c r="E24" s="493"/>
      <c r="F24" s="494"/>
      <c r="G24" s="76" t="s">
        <v>27</v>
      </c>
      <c r="H24" s="76">
        <v>1.8280000000000001</v>
      </c>
      <c r="I24" s="38">
        <v>2</v>
      </c>
      <c r="J24" s="74">
        <v>6000</v>
      </c>
      <c r="K24" s="74">
        <v>6000</v>
      </c>
      <c r="L24" s="74">
        <v>0</v>
      </c>
      <c r="M24" s="49">
        <f t="shared" si="1"/>
        <v>10.968</v>
      </c>
      <c r="N24" s="49">
        <f t="shared" si="0"/>
        <v>21.936</v>
      </c>
    </row>
    <row r="25" spans="2:14" s="36" customFormat="1" ht="200.1" customHeight="1" thickBot="1" x14ac:dyDescent="1.1000000000000001">
      <c r="B25" s="67">
        <v>19</v>
      </c>
      <c r="C25" s="556"/>
      <c r="D25" s="561" t="s">
        <v>249</v>
      </c>
      <c r="E25" s="561"/>
      <c r="F25" s="561"/>
      <c r="G25" s="76" t="s">
        <v>29</v>
      </c>
      <c r="H25" s="76">
        <v>1.284</v>
      </c>
      <c r="I25" s="76">
        <v>1</v>
      </c>
      <c r="J25" s="74">
        <v>1510</v>
      </c>
      <c r="K25" s="74">
        <v>1510</v>
      </c>
      <c r="L25" s="74">
        <v>0</v>
      </c>
      <c r="M25" s="49">
        <f t="shared" si="1"/>
        <v>1.9388400000000001</v>
      </c>
      <c r="N25" s="49">
        <f t="shared" si="0"/>
        <v>1.9388400000000001</v>
      </c>
    </row>
    <row r="26" spans="2:14" s="36" customFormat="1" ht="200.1" customHeight="1" thickBot="1" x14ac:dyDescent="1.1000000000000001">
      <c r="B26" s="67">
        <v>20</v>
      </c>
      <c r="C26" s="556"/>
      <c r="D26" s="561" t="s">
        <v>250</v>
      </c>
      <c r="E26" s="561"/>
      <c r="F26" s="561"/>
      <c r="G26" s="76" t="s">
        <v>35</v>
      </c>
      <c r="H26" s="76">
        <v>0.94399999999999995</v>
      </c>
      <c r="I26" s="76">
        <v>2</v>
      </c>
      <c r="J26" s="74">
        <v>2402</v>
      </c>
      <c r="K26" s="74">
        <v>2251</v>
      </c>
      <c r="L26" s="74">
        <v>0</v>
      </c>
      <c r="M26" s="49">
        <f t="shared" si="1"/>
        <v>2.1249440000000002</v>
      </c>
      <c r="N26" s="49">
        <f t="shared" si="0"/>
        <v>4.2498880000000003</v>
      </c>
    </row>
    <row r="27" spans="2:14" s="36" customFormat="1" ht="200.1" customHeight="1" thickBot="1" x14ac:dyDescent="1.1000000000000001">
      <c r="B27" s="67">
        <v>21</v>
      </c>
      <c r="C27" s="559"/>
      <c r="D27" s="561" t="s">
        <v>251</v>
      </c>
      <c r="E27" s="561"/>
      <c r="F27" s="561"/>
      <c r="G27" s="76" t="s">
        <v>241</v>
      </c>
      <c r="H27" s="76">
        <v>0.6</v>
      </c>
      <c r="I27" s="76">
        <v>2</v>
      </c>
      <c r="J27" s="74">
        <v>1510</v>
      </c>
      <c r="K27" s="74">
        <v>1510</v>
      </c>
      <c r="L27" s="74">
        <v>0</v>
      </c>
      <c r="M27" s="49">
        <f t="shared" si="1"/>
        <v>0.90600000000000003</v>
      </c>
      <c r="N27" s="49">
        <f t="shared" si="0"/>
        <v>1.8120000000000001</v>
      </c>
    </row>
    <row r="28" spans="2:14" s="36" customFormat="1" ht="200.1" customHeight="1" thickBot="1" x14ac:dyDescent="1.1000000000000001">
      <c r="B28" s="42">
        <v>22</v>
      </c>
      <c r="C28" s="564" t="s">
        <v>252</v>
      </c>
      <c r="D28" s="561" t="s">
        <v>127</v>
      </c>
      <c r="E28" s="561"/>
      <c r="F28" s="561"/>
      <c r="G28" s="76" t="s">
        <v>27</v>
      </c>
      <c r="H28" s="76">
        <v>1.8280000000000001</v>
      </c>
      <c r="I28" s="38">
        <v>2</v>
      </c>
      <c r="J28" s="74">
        <v>6000</v>
      </c>
      <c r="K28" s="74">
        <v>6000</v>
      </c>
      <c r="L28" s="74">
        <v>0</v>
      </c>
      <c r="M28" s="49">
        <f t="shared" si="1"/>
        <v>10.968</v>
      </c>
      <c r="N28" s="49">
        <f t="shared" si="0"/>
        <v>21.936</v>
      </c>
    </row>
    <row r="29" spans="2:14" s="36" customFormat="1" ht="200.1" customHeight="1" thickBot="1" x14ac:dyDescent="1.1000000000000001">
      <c r="B29" s="42">
        <v>23</v>
      </c>
      <c r="C29" s="564"/>
      <c r="D29" s="561" t="s">
        <v>249</v>
      </c>
      <c r="E29" s="561"/>
      <c r="F29" s="561"/>
      <c r="G29" s="76" t="s">
        <v>29</v>
      </c>
      <c r="H29" s="76">
        <v>1.284</v>
      </c>
      <c r="I29" s="76">
        <v>1</v>
      </c>
      <c r="J29" s="74">
        <v>1510</v>
      </c>
      <c r="K29" s="74">
        <v>1510</v>
      </c>
      <c r="L29" s="74">
        <v>0</v>
      </c>
      <c r="M29" s="49">
        <f t="shared" si="1"/>
        <v>1.9388400000000001</v>
      </c>
      <c r="N29" s="49">
        <f t="shared" si="0"/>
        <v>1.9388400000000001</v>
      </c>
    </row>
    <row r="30" spans="2:14" s="36" customFormat="1" ht="200.1" customHeight="1" thickBot="1" x14ac:dyDescent="1.1000000000000001">
      <c r="B30" s="42">
        <v>24</v>
      </c>
      <c r="C30" s="564"/>
      <c r="D30" s="561" t="s">
        <v>250</v>
      </c>
      <c r="E30" s="561"/>
      <c r="F30" s="561"/>
      <c r="G30" s="76" t="s">
        <v>35</v>
      </c>
      <c r="H30" s="76">
        <v>0.94399999999999995</v>
      </c>
      <c r="I30" s="76">
        <v>2</v>
      </c>
      <c r="J30" s="74">
        <v>2402</v>
      </c>
      <c r="K30" s="74">
        <v>2251</v>
      </c>
      <c r="L30" s="74">
        <v>0</v>
      </c>
      <c r="M30" s="49">
        <f t="shared" si="1"/>
        <v>2.1249440000000002</v>
      </c>
      <c r="N30" s="49">
        <f t="shared" si="0"/>
        <v>4.2498880000000003</v>
      </c>
    </row>
    <row r="31" spans="2:14" s="36" customFormat="1" ht="200.1" customHeight="1" thickBot="1" x14ac:dyDescent="1.1000000000000001">
      <c r="B31" s="42">
        <v>25</v>
      </c>
      <c r="C31" s="564"/>
      <c r="D31" s="561" t="s">
        <v>251</v>
      </c>
      <c r="E31" s="561"/>
      <c r="F31" s="561"/>
      <c r="G31" s="76" t="s">
        <v>241</v>
      </c>
      <c r="H31" s="76">
        <v>0.6</v>
      </c>
      <c r="I31" s="76">
        <v>2</v>
      </c>
      <c r="J31" s="74">
        <v>1510</v>
      </c>
      <c r="K31" s="74">
        <v>1510</v>
      </c>
      <c r="L31" s="74">
        <v>0</v>
      </c>
      <c r="M31" s="49">
        <f t="shared" si="1"/>
        <v>0.90600000000000003</v>
      </c>
      <c r="N31" s="49">
        <f t="shared" si="0"/>
        <v>1.8120000000000001</v>
      </c>
    </row>
    <row r="32" spans="2:14" s="36" customFormat="1" ht="200.1" customHeight="1" thickBot="1" x14ac:dyDescent="1.1000000000000001">
      <c r="B32" s="42">
        <v>26</v>
      </c>
      <c r="C32" s="564" t="s">
        <v>253</v>
      </c>
      <c r="D32" s="561" t="s">
        <v>127</v>
      </c>
      <c r="E32" s="561"/>
      <c r="F32" s="561"/>
      <c r="G32" s="76" t="s">
        <v>27</v>
      </c>
      <c r="H32" s="76">
        <v>1.8280000000000001</v>
      </c>
      <c r="I32" s="38">
        <v>2</v>
      </c>
      <c r="J32" s="74">
        <v>6280</v>
      </c>
      <c r="K32" s="74">
        <v>6280</v>
      </c>
      <c r="L32" s="74">
        <v>0</v>
      </c>
      <c r="M32" s="49">
        <f t="shared" si="1"/>
        <v>11.479839999999999</v>
      </c>
      <c r="N32" s="49">
        <f t="shared" si="0"/>
        <v>22.959679999999999</v>
      </c>
    </row>
    <row r="33" spans="2:14" s="36" customFormat="1" ht="200.1" customHeight="1" thickBot="1" x14ac:dyDescent="1.1000000000000001">
      <c r="B33" s="42">
        <v>27</v>
      </c>
      <c r="C33" s="564"/>
      <c r="D33" s="561" t="s">
        <v>254</v>
      </c>
      <c r="E33" s="561"/>
      <c r="F33" s="561"/>
      <c r="G33" s="76" t="s">
        <v>35</v>
      </c>
      <c r="H33" s="76">
        <v>0.94399999999999995</v>
      </c>
      <c r="I33" s="76">
        <v>1</v>
      </c>
      <c r="J33" s="74">
        <v>2415</v>
      </c>
      <c r="K33" s="74">
        <v>2253</v>
      </c>
      <c r="L33" s="74">
        <v>0</v>
      </c>
      <c r="M33" s="49">
        <f t="shared" si="1"/>
        <v>2.1268319999999998</v>
      </c>
      <c r="N33" s="49">
        <f t="shared" si="0"/>
        <v>2.1268319999999998</v>
      </c>
    </row>
    <row r="34" spans="2:14" s="36" customFormat="1" ht="200.1" customHeight="1" thickBot="1" x14ac:dyDescent="1.1000000000000001">
      <c r="B34" s="42">
        <v>28</v>
      </c>
      <c r="C34" s="564"/>
      <c r="D34" s="561" t="s">
        <v>255</v>
      </c>
      <c r="E34" s="561"/>
      <c r="F34" s="561"/>
      <c r="G34" s="76" t="s">
        <v>35</v>
      </c>
      <c r="H34" s="76">
        <v>0.94399999999999995</v>
      </c>
      <c r="I34" s="76">
        <v>1</v>
      </c>
      <c r="J34" s="74">
        <v>2383</v>
      </c>
      <c r="K34" s="74">
        <v>2238</v>
      </c>
      <c r="L34" s="74">
        <v>0</v>
      </c>
      <c r="M34" s="49">
        <f t="shared" si="1"/>
        <v>2.1126719999999999</v>
      </c>
      <c r="N34" s="49">
        <f t="shared" si="0"/>
        <v>2.1126719999999999</v>
      </c>
    </row>
    <row r="35" spans="2:14" s="36" customFormat="1" ht="200.1" customHeight="1" thickBot="1" x14ac:dyDescent="1.1000000000000001">
      <c r="B35" s="42">
        <v>29</v>
      </c>
      <c r="C35" s="564"/>
      <c r="D35" s="561" t="s">
        <v>249</v>
      </c>
      <c r="E35" s="561"/>
      <c r="F35" s="561"/>
      <c r="G35" s="76" t="s">
        <v>29</v>
      </c>
      <c r="H35" s="76">
        <v>1.284</v>
      </c>
      <c r="I35" s="76">
        <v>2</v>
      </c>
      <c r="J35" s="74">
        <v>1510</v>
      </c>
      <c r="K35" s="74">
        <v>1510</v>
      </c>
      <c r="L35" s="74">
        <v>0</v>
      </c>
      <c r="M35" s="49">
        <f t="shared" si="1"/>
        <v>1.9388400000000001</v>
      </c>
      <c r="N35" s="49">
        <f t="shared" si="0"/>
        <v>3.8776800000000002</v>
      </c>
    </row>
    <row r="36" spans="2:14" s="36" customFormat="1" ht="200.1" customHeight="1" thickBot="1" x14ac:dyDescent="1.1000000000000001">
      <c r="B36" s="42">
        <v>30</v>
      </c>
      <c r="C36" s="564"/>
      <c r="D36" s="561" t="s">
        <v>250</v>
      </c>
      <c r="E36" s="561"/>
      <c r="F36" s="561"/>
      <c r="G36" s="76" t="s">
        <v>35</v>
      </c>
      <c r="H36" s="76">
        <v>0.94399999999999995</v>
      </c>
      <c r="I36" s="76">
        <v>1</v>
      </c>
      <c r="J36" s="74">
        <v>2402</v>
      </c>
      <c r="K36" s="74">
        <v>2251</v>
      </c>
      <c r="L36" s="74">
        <v>0</v>
      </c>
      <c r="M36" s="49">
        <f t="shared" si="1"/>
        <v>2.1249440000000002</v>
      </c>
      <c r="N36" s="49">
        <f t="shared" si="0"/>
        <v>2.1249440000000002</v>
      </c>
    </row>
    <row r="37" spans="2:14" s="36" customFormat="1" ht="200.1" customHeight="1" thickBot="1" x14ac:dyDescent="1.1000000000000001">
      <c r="B37" s="42">
        <v>31</v>
      </c>
      <c r="C37" s="564"/>
      <c r="D37" s="561" t="s">
        <v>251</v>
      </c>
      <c r="E37" s="561"/>
      <c r="F37" s="561"/>
      <c r="G37" s="76" t="s">
        <v>241</v>
      </c>
      <c r="H37" s="76">
        <v>0.6</v>
      </c>
      <c r="I37" s="76">
        <v>1</v>
      </c>
      <c r="J37" s="74">
        <v>1510</v>
      </c>
      <c r="K37" s="74">
        <v>1510</v>
      </c>
      <c r="L37" s="74">
        <v>0</v>
      </c>
      <c r="M37" s="49">
        <f t="shared" si="1"/>
        <v>0.90600000000000003</v>
      </c>
      <c r="N37" s="49">
        <f t="shared" si="0"/>
        <v>0.90600000000000003</v>
      </c>
    </row>
    <row r="38" spans="2:14" s="36" customFormat="1" ht="200.1" customHeight="1" thickBot="1" x14ac:dyDescent="1.1000000000000001">
      <c r="B38" s="67">
        <v>32</v>
      </c>
      <c r="C38" s="555" t="s">
        <v>256</v>
      </c>
      <c r="D38" s="492" t="s">
        <v>127</v>
      </c>
      <c r="E38" s="493"/>
      <c r="F38" s="494"/>
      <c r="G38" s="76" t="s">
        <v>27</v>
      </c>
      <c r="H38" s="76">
        <v>1.8280000000000001</v>
      </c>
      <c r="I38" s="38">
        <v>2</v>
      </c>
      <c r="J38" s="74">
        <v>6859</v>
      </c>
      <c r="K38" s="74">
        <v>6859</v>
      </c>
      <c r="L38" s="74">
        <v>0</v>
      </c>
      <c r="M38" s="49">
        <f t="shared" si="1"/>
        <v>12.538252</v>
      </c>
      <c r="N38" s="49">
        <f t="shared" si="0"/>
        <v>25.076504</v>
      </c>
    </row>
    <row r="39" spans="2:14" s="36" customFormat="1" ht="200.1" customHeight="1" thickBot="1" x14ac:dyDescent="1.1000000000000001">
      <c r="B39" s="67">
        <v>33</v>
      </c>
      <c r="C39" s="556"/>
      <c r="D39" s="561" t="s">
        <v>243</v>
      </c>
      <c r="E39" s="561"/>
      <c r="F39" s="561"/>
      <c r="G39" s="76" t="s">
        <v>35</v>
      </c>
      <c r="H39" s="76">
        <v>0.94399999999999995</v>
      </c>
      <c r="I39" s="76">
        <v>1</v>
      </c>
      <c r="J39" s="74">
        <v>2415</v>
      </c>
      <c r="K39" s="74">
        <v>2253</v>
      </c>
      <c r="L39" s="74">
        <v>0</v>
      </c>
      <c r="M39" s="49">
        <f t="shared" si="1"/>
        <v>2.1268319999999998</v>
      </c>
      <c r="N39" s="49">
        <f t="shared" si="0"/>
        <v>2.1268319999999998</v>
      </c>
    </row>
    <row r="40" spans="2:14" s="36" customFormat="1" ht="200.1" customHeight="1" thickBot="1" x14ac:dyDescent="1.1000000000000001">
      <c r="B40" s="67">
        <v>34</v>
      </c>
      <c r="C40" s="556"/>
      <c r="D40" s="561" t="s">
        <v>244</v>
      </c>
      <c r="E40" s="561"/>
      <c r="F40" s="561"/>
      <c r="G40" s="76" t="s">
        <v>35</v>
      </c>
      <c r="H40" s="76">
        <v>0.94399999999999995</v>
      </c>
      <c r="I40" s="76">
        <v>1</v>
      </c>
      <c r="J40" s="74">
        <v>2383</v>
      </c>
      <c r="K40" s="74">
        <v>2235</v>
      </c>
      <c r="L40" s="74">
        <v>0</v>
      </c>
      <c r="M40" s="49">
        <f t="shared" si="1"/>
        <v>2.1098399999999997</v>
      </c>
      <c r="N40" s="49">
        <f t="shared" si="0"/>
        <v>2.1098399999999997</v>
      </c>
    </row>
    <row r="41" spans="2:14" s="36" customFormat="1" ht="200.1" customHeight="1" thickBot="1" x14ac:dyDescent="1.1000000000000001">
      <c r="B41" s="67">
        <v>35</v>
      </c>
      <c r="C41" s="556"/>
      <c r="D41" s="561" t="s">
        <v>138</v>
      </c>
      <c r="E41" s="561"/>
      <c r="F41" s="561"/>
      <c r="G41" s="76" t="s">
        <v>29</v>
      </c>
      <c r="H41" s="76">
        <v>1.284</v>
      </c>
      <c r="I41" s="76">
        <v>2</v>
      </c>
      <c r="J41" s="74">
        <v>1510</v>
      </c>
      <c r="K41" s="74">
        <v>1510</v>
      </c>
      <c r="L41" s="74">
        <v>0</v>
      </c>
      <c r="M41" s="49">
        <f t="shared" si="1"/>
        <v>1.9388400000000001</v>
      </c>
      <c r="N41" s="49">
        <f t="shared" si="0"/>
        <v>3.8776800000000002</v>
      </c>
    </row>
    <row r="42" spans="2:14" s="36" customFormat="1" ht="200.1" customHeight="1" thickBot="1" x14ac:dyDescent="1.1000000000000001">
      <c r="B42" s="67">
        <v>36</v>
      </c>
      <c r="C42" s="556"/>
      <c r="D42" s="561" t="s">
        <v>139</v>
      </c>
      <c r="E42" s="561"/>
      <c r="F42" s="561"/>
      <c r="G42" s="76" t="s">
        <v>35</v>
      </c>
      <c r="H42" s="76">
        <v>0.94399999999999995</v>
      </c>
      <c r="I42" s="76">
        <v>1</v>
      </c>
      <c r="J42" s="74">
        <v>2402</v>
      </c>
      <c r="K42" s="74">
        <v>2251</v>
      </c>
      <c r="L42" s="74">
        <v>0</v>
      </c>
      <c r="M42" s="49">
        <f t="shared" si="1"/>
        <v>2.1249440000000002</v>
      </c>
      <c r="N42" s="49">
        <f t="shared" si="0"/>
        <v>2.1249440000000002</v>
      </c>
    </row>
    <row r="43" spans="2:14" s="36" customFormat="1" ht="200.1" customHeight="1" thickBot="1" x14ac:dyDescent="1.1000000000000001">
      <c r="B43" s="67">
        <v>37</v>
      </c>
      <c r="C43" s="556"/>
      <c r="D43" s="561" t="s">
        <v>140</v>
      </c>
      <c r="E43" s="561"/>
      <c r="F43" s="561"/>
      <c r="G43" s="76" t="s">
        <v>241</v>
      </c>
      <c r="H43" s="76">
        <v>0.6</v>
      </c>
      <c r="I43" s="76">
        <v>1</v>
      </c>
      <c r="J43" s="74">
        <v>1510</v>
      </c>
      <c r="K43" s="74">
        <v>1510</v>
      </c>
      <c r="L43" s="74">
        <v>0</v>
      </c>
      <c r="M43" s="49">
        <f t="shared" si="1"/>
        <v>0.90600000000000003</v>
      </c>
      <c r="N43" s="49">
        <f t="shared" si="0"/>
        <v>0.90600000000000003</v>
      </c>
    </row>
    <row r="44" spans="2:14" s="36" customFormat="1" ht="210" customHeight="1" thickBot="1" x14ac:dyDescent="1.1000000000000001">
      <c r="B44" s="67">
        <v>38</v>
      </c>
      <c r="C44" s="492" t="s">
        <v>257</v>
      </c>
      <c r="D44" s="493"/>
      <c r="E44" s="493"/>
      <c r="F44" s="494"/>
      <c r="G44" s="76" t="s">
        <v>76</v>
      </c>
      <c r="H44" s="76">
        <v>1.22</v>
      </c>
      <c r="I44" s="76">
        <v>1</v>
      </c>
      <c r="J44" s="74">
        <v>7579</v>
      </c>
      <c r="K44" s="74">
        <v>7579</v>
      </c>
      <c r="L44" s="74">
        <v>0</v>
      </c>
      <c r="M44" s="49">
        <f t="shared" si="1"/>
        <v>9.2463799999999985</v>
      </c>
      <c r="N44" s="49">
        <f t="shared" si="0"/>
        <v>9.2463799999999985</v>
      </c>
    </row>
    <row r="45" spans="2:14" s="36" customFormat="1" ht="210" customHeight="1" thickBot="1" x14ac:dyDescent="1.1000000000000001">
      <c r="B45" s="67">
        <v>39</v>
      </c>
      <c r="C45" s="492" t="s">
        <v>258</v>
      </c>
      <c r="D45" s="493"/>
      <c r="E45" s="493"/>
      <c r="F45" s="494"/>
      <c r="G45" s="76" t="s">
        <v>76</v>
      </c>
      <c r="H45" s="76">
        <v>1.22</v>
      </c>
      <c r="I45" s="76">
        <v>1</v>
      </c>
      <c r="J45" s="74">
        <v>7579</v>
      </c>
      <c r="K45" s="74">
        <v>7579</v>
      </c>
      <c r="L45" s="74">
        <v>0</v>
      </c>
      <c r="M45" s="49">
        <f t="shared" si="1"/>
        <v>9.2463799999999985</v>
      </c>
      <c r="N45" s="49">
        <f t="shared" si="0"/>
        <v>9.2463799999999985</v>
      </c>
    </row>
    <row r="46" spans="2:14" s="36" customFormat="1" ht="210" customHeight="1" thickBot="1" x14ac:dyDescent="1.1000000000000001">
      <c r="B46" s="67">
        <v>40</v>
      </c>
      <c r="C46" s="492" t="s">
        <v>259</v>
      </c>
      <c r="D46" s="493"/>
      <c r="E46" s="493"/>
      <c r="F46" s="494"/>
      <c r="G46" s="76" t="s">
        <v>76</v>
      </c>
      <c r="H46" s="76">
        <v>1.22</v>
      </c>
      <c r="I46" s="76">
        <v>1</v>
      </c>
      <c r="J46" s="74">
        <v>7829</v>
      </c>
      <c r="K46" s="74">
        <v>7829</v>
      </c>
      <c r="L46" s="74">
        <v>0</v>
      </c>
      <c r="M46" s="49">
        <f t="shared" si="1"/>
        <v>9.55138</v>
      </c>
      <c r="N46" s="49">
        <f t="shared" si="0"/>
        <v>9.55138</v>
      </c>
    </row>
    <row r="47" spans="2:14" s="36" customFormat="1" ht="210" customHeight="1" thickBot="1" x14ac:dyDescent="1.1000000000000001">
      <c r="B47" s="67">
        <v>41</v>
      </c>
      <c r="C47" s="492" t="s">
        <v>260</v>
      </c>
      <c r="D47" s="493"/>
      <c r="E47" s="493"/>
      <c r="F47" s="494"/>
      <c r="G47" s="76" t="s">
        <v>76</v>
      </c>
      <c r="H47" s="76">
        <v>1.22</v>
      </c>
      <c r="I47" s="76">
        <v>1</v>
      </c>
      <c r="J47" s="74">
        <v>7829</v>
      </c>
      <c r="K47" s="74">
        <v>7829</v>
      </c>
      <c r="L47" s="74">
        <v>0</v>
      </c>
      <c r="M47" s="49">
        <f t="shared" si="1"/>
        <v>9.55138</v>
      </c>
      <c r="N47" s="49">
        <f t="shared" si="0"/>
        <v>9.55138</v>
      </c>
    </row>
    <row r="48" spans="2:14" s="36" customFormat="1" ht="210" customHeight="1" thickBot="1" x14ac:dyDescent="1.1000000000000001">
      <c r="B48" s="67">
        <v>42</v>
      </c>
      <c r="C48" s="492" t="s">
        <v>261</v>
      </c>
      <c r="D48" s="493"/>
      <c r="E48" s="493"/>
      <c r="F48" s="494"/>
      <c r="G48" s="76" t="s">
        <v>76</v>
      </c>
      <c r="H48" s="76">
        <v>1.22</v>
      </c>
      <c r="I48" s="76">
        <v>1</v>
      </c>
      <c r="J48" s="74">
        <v>6732</v>
      </c>
      <c r="K48" s="74">
        <v>6732</v>
      </c>
      <c r="L48" s="74">
        <v>0</v>
      </c>
      <c r="M48" s="49">
        <f t="shared" si="1"/>
        <v>8.2130399999999995</v>
      </c>
      <c r="N48" s="49">
        <f t="shared" si="0"/>
        <v>8.2130399999999995</v>
      </c>
    </row>
    <row r="49" spans="2:18" s="36" customFormat="1" ht="210" customHeight="1" thickBot="1" x14ac:dyDescent="1.1000000000000001">
      <c r="B49" s="67">
        <v>43</v>
      </c>
      <c r="C49" s="492" t="s">
        <v>262</v>
      </c>
      <c r="D49" s="493"/>
      <c r="E49" s="493"/>
      <c r="F49" s="494"/>
      <c r="G49" s="76" t="s">
        <v>76</v>
      </c>
      <c r="H49" s="76">
        <v>1.22</v>
      </c>
      <c r="I49" s="76">
        <v>1</v>
      </c>
      <c r="J49" s="74">
        <v>6732</v>
      </c>
      <c r="K49" s="74">
        <v>6732</v>
      </c>
      <c r="L49" s="74">
        <v>0</v>
      </c>
      <c r="M49" s="49">
        <f t="shared" si="1"/>
        <v>8.2130399999999995</v>
      </c>
      <c r="N49" s="49">
        <f t="shared" si="0"/>
        <v>8.2130399999999995</v>
      </c>
    </row>
    <row r="50" spans="2:18" s="36" customFormat="1" ht="210" customHeight="1" thickBot="1" x14ac:dyDescent="1.1000000000000001">
      <c r="B50" s="67">
        <v>44</v>
      </c>
      <c r="C50" s="492" t="s">
        <v>263</v>
      </c>
      <c r="D50" s="493"/>
      <c r="E50" s="493"/>
      <c r="F50" s="494"/>
      <c r="G50" s="76" t="s">
        <v>76</v>
      </c>
      <c r="H50" s="76">
        <v>1.22</v>
      </c>
      <c r="I50" s="76">
        <v>1</v>
      </c>
      <c r="J50" s="74">
        <v>7619</v>
      </c>
      <c r="K50" s="74">
        <v>7619</v>
      </c>
      <c r="L50" s="74">
        <v>0</v>
      </c>
      <c r="M50" s="49">
        <f t="shared" si="1"/>
        <v>9.2951800000000002</v>
      </c>
      <c r="N50" s="49">
        <f t="shared" si="0"/>
        <v>9.2951800000000002</v>
      </c>
    </row>
    <row r="51" spans="2:18" s="36" customFormat="1" ht="210" customHeight="1" thickBot="1" x14ac:dyDescent="1.1000000000000001">
      <c r="B51" s="67">
        <v>45</v>
      </c>
      <c r="C51" s="492" t="s">
        <v>264</v>
      </c>
      <c r="D51" s="493"/>
      <c r="E51" s="493"/>
      <c r="F51" s="494"/>
      <c r="G51" s="76" t="s">
        <v>76</v>
      </c>
      <c r="H51" s="76">
        <v>1.22</v>
      </c>
      <c r="I51" s="76">
        <v>1</v>
      </c>
      <c r="J51" s="74">
        <v>7619</v>
      </c>
      <c r="K51" s="74">
        <v>7619</v>
      </c>
      <c r="L51" s="74">
        <v>0</v>
      </c>
      <c r="M51" s="49">
        <f t="shared" si="1"/>
        <v>9.2951800000000002</v>
      </c>
      <c r="N51" s="49">
        <f t="shared" si="0"/>
        <v>9.2951800000000002</v>
      </c>
    </row>
    <row r="52" spans="2:18" s="50" customFormat="1" ht="174.95" customHeight="1" thickBot="1" x14ac:dyDescent="1.1000000000000001">
      <c r="B52" s="458" t="s">
        <v>30</v>
      </c>
      <c r="C52" s="459"/>
      <c r="D52" s="459"/>
      <c r="E52" s="459"/>
      <c r="F52" s="459"/>
      <c r="G52" s="459"/>
      <c r="H52" s="459"/>
      <c r="I52" s="459"/>
      <c r="J52" s="459"/>
      <c r="K52" s="459"/>
      <c r="L52" s="459"/>
      <c r="M52" s="460"/>
      <c r="N52" s="83">
        <f>SUM(N7:N51)</f>
        <v>467.42281600000001</v>
      </c>
    </row>
    <row r="53" spans="2:18" s="50" customFormat="1" ht="174.95" customHeight="1" thickBot="1" x14ac:dyDescent="1.1000000000000001">
      <c r="B53" s="513" t="s">
        <v>53</v>
      </c>
      <c r="C53" s="513"/>
      <c r="D53" s="513"/>
      <c r="E53" s="513"/>
      <c r="F53" s="513"/>
      <c r="G53" s="513"/>
      <c r="H53" s="513"/>
      <c r="I53" s="513"/>
      <c r="J53" s="513"/>
      <c r="K53" s="513"/>
      <c r="L53" s="513"/>
      <c r="M53" s="513"/>
      <c r="N53" s="49">
        <f>N52*2</f>
        <v>934.84563200000002</v>
      </c>
    </row>
    <row r="54" spans="2:18" s="51" customFormat="1" ht="58.5" customHeight="1" x14ac:dyDescent="1.1000000000000001">
      <c r="B54" s="577"/>
      <c r="C54" s="578"/>
      <c r="D54" s="578"/>
      <c r="E54" s="578"/>
      <c r="F54" s="578"/>
      <c r="G54" s="578"/>
      <c r="H54" s="578"/>
      <c r="I54" s="578"/>
      <c r="J54" s="578"/>
      <c r="K54" s="578"/>
      <c r="L54" s="578"/>
      <c r="M54" s="578"/>
      <c r="N54" s="579"/>
    </row>
    <row r="55" spans="2:18" s="51" customFormat="1" ht="43.5" customHeight="1" thickBot="1" x14ac:dyDescent="1.1499999999999999">
      <c r="B55" s="580"/>
      <c r="C55" s="581"/>
      <c r="D55" s="581"/>
      <c r="E55" s="581"/>
      <c r="F55" s="581"/>
      <c r="G55" s="581"/>
      <c r="H55" s="581"/>
      <c r="I55" s="581"/>
      <c r="J55" s="581"/>
      <c r="K55" s="581"/>
      <c r="L55" s="581"/>
      <c r="M55" s="581"/>
      <c r="N55" s="582"/>
    </row>
    <row r="56" spans="2:18" s="75" customFormat="1" ht="174.95" customHeight="1" x14ac:dyDescent="0.25">
      <c r="B56" s="422" t="s">
        <v>31</v>
      </c>
      <c r="C56" s="422"/>
      <c r="D56" s="422"/>
      <c r="E56" s="422"/>
      <c r="F56" s="422"/>
      <c r="G56" s="422"/>
      <c r="H56" s="422"/>
      <c r="I56" s="422" t="s">
        <v>32</v>
      </c>
      <c r="J56" s="422"/>
      <c r="K56" s="422"/>
      <c r="L56" s="422"/>
      <c r="M56" s="422"/>
      <c r="N56" s="422"/>
    </row>
    <row r="57" spans="2:18" s="51" customFormat="1" ht="345.75" customHeight="1" thickBot="1" x14ac:dyDescent="1.1499999999999999">
      <c r="B57" s="423"/>
      <c r="C57" s="423"/>
      <c r="D57" s="423"/>
      <c r="E57" s="423"/>
      <c r="F57" s="423"/>
      <c r="G57" s="423"/>
      <c r="H57" s="423"/>
      <c r="I57" s="423"/>
      <c r="J57" s="423"/>
      <c r="K57" s="423"/>
      <c r="L57" s="423"/>
      <c r="M57" s="423"/>
      <c r="N57" s="423"/>
    </row>
    <row r="58" spans="2:18" s="58" customFormat="1" ht="174.95" customHeight="1" thickBot="1" x14ac:dyDescent="1.1499999999999999">
      <c r="B58" s="53" t="s">
        <v>45</v>
      </c>
      <c r="C58" s="54"/>
      <c r="D58" s="54"/>
      <c r="E58" s="54"/>
      <c r="F58" s="54"/>
      <c r="G58" s="54"/>
      <c r="H58" s="54"/>
      <c r="I58" s="54"/>
      <c r="J58" s="54"/>
      <c r="K58" s="54"/>
      <c r="L58" s="54"/>
      <c r="M58" s="54"/>
      <c r="N58" s="55"/>
      <c r="O58" s="56"/>
      <c r="P58" s="68"/>
      <c r="Q58" s="35"/>
      <c r="R58" s="35"/>
    </row>
    <row r="59" spans="2:18" s="51" customFormat="1" ht="174.95" customHeight="1" x14ac:dyDescent="1.1000000000000001"/>
  </sheetData>
  <mergeCells count="62">
    <mergeCell ref="B56:H57"/>
    <mergeCell ref="I56:N57"/>
    <mergeCell ref="C44:F44"/>
    <mergeCell ref="C45:F45"/>
    <mergeCell ref="C46:F46"/>
    <mergeCell ref="C47:F47"/>
    <mergeCell ref="C48:F48"/>
    <mergeCell ref="C49:F49"/>
    <mergeCell ref="C50:F50"/>
    <mergeCell ref="C51:F51"/>
    <mergeCell ref="B52:M52"/>
    <mergeCell ref="B53:M53"/>
    <mergeCell ref="B54:N55"/>
    <mergeCell ref="D36:F36"/>
    <mergeCell ref="D37:F37"/>
    <mergeCell ref="C38:C43"/>
    <mergeCell ref="D38:F38"/>
    <mergeCell ref="D39:F39"/>
    <mergeCell ref="D40:F40"/>
    <mergeCell ref="D41:F41"/>
    <mergeCell ref="D42:F42"/>
    <mergeCell ref="D43:F43"/>
    <mergeCell ref="C32:C37"/>
    <mergeCell ref="D32:F32"/>
    <mergeCell ref="D33:F33"/>
    <mergeCell ref="D34:F34"/>
    <mergeCell ref="D35:F35"/>
    <mergeCell ref="C28:C31"/>
    <mergeCell ref="D28:F28"/>
    <mergeCell ref="D29:F29"/>
    <mergeCell ref="D30:F30"/>
    <mergeCell ref="D31:F31"/>
    <mergeCell ref="C21:F21"/>
    <mergeCell ref="C22:F22"/>
    <mergeCell ref="C23:F23"/>
    <mergeCell ref="C24:C27"/>
    <mergeCell ref="D24:F24"/>
    <mergeCell ref="D25:F25"/>
    <mergeCell ref="D26:F26"/>
    <mergeCell ref="D27:F27"/>
    <mergeCell ref="C16:C20"/>
    <mergeCell ref="D16:F16"/>
    <mergeCell ref="D17:F17"/>
    <mergeCell ref="D18:F18"/>
    <mergeCell ref="D19:F19"/>
    <mergeCell ref="D20:F20"/>
    <mergeCell ref="C7:F7"/>
    <mergeCell ref="C8:F8"/>
    <mergeCell ref="C9:F9"/>
    <mergeCell ref="C10:C15"/>
    <mergeCell ref="D10:F10"/>
    <mergeCell ref="D11:F11"/>
    <mergeCell ref="D12:F12"/>
    <mergeCell ref="D13:F13"/>
    <mergeCell ref="D14:F14"/>
    <mergeCell ref="D15:F15"/>
    <mergeCell ref="C6:G6"/>
    <mergeCell ref="B2:F3"/>
    <mergeCell ref="G2:K3"/>
    <mergeCell ref="L2:N3"/>
    <mergeCell ref="B4:N4"/>
    <mergeCell ref="B5:N5"/>
  </mergeCells>
  <printOptions horizontalCentered="1"/>
  <pageMargins left="0.25" right="0.25" top="1" bottom="1" header="0.5" footer="0.255"/>
  <pageSetup paperSize="9" scale="10" fitToHeight="0" orientation="portrait" r:id="rId1"/>
  <rowBreaks count="1" manualBreakCount="1">
    <brk id="31" max="14" man="1"/>
  </rowBreaks>
  <drawing r:id="rId2"/>
</worksheet>
</file>

<file path=xl/worksheets/sheet2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sheetPr>
    <tabColor theme="9" tint="-0.499984740745262"/>
    <pageSetUpPr fitToPage="1"/>
  </sheetPr>
  <dimension ref="B1:P35"/>
  <sheetViews>
    <sheetView rightToLeft="1" view="pageBreakPreview" topLeftCell="A4" zoomScale="80" zoomScaleNormal="85" zoomScaleSheetLayoutView="80" workbookViewId="0">
      <selection activeCell="N53" sqref="N5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265</v>
      </c>
      <c r="G11" s="332"/>
      <c r="H11" s="332"/>
      <c r="I11" s="333"/>
      <c r="J11" s="331" t="s">
        <v>230</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6" ht="15" customHeight="1" x14ac:dyDescent="0.25">
      <c r="B17" s="385" t="s">
        <v>55</v>
      </c>
      <c r="C17" s="386"/>
      <c r="D17" s="386"/>
      <c r="E17" s="386"/>
      <c r="F17" s="386"/>
      <c r="G17" s="386"/>
      <c r="H17" s="386"/>
      <c r="I17" s="386"/>
      <c r="J17" s="386"/>
      <c r="K17" s="386"/>
      <c r="L17" s="386"/>
      <c r="M17" s="387"/>
    </row>
    <row r="18" spans="2:16" ht="15" customHeight="1" x14ac:dyDescent="0.25">
      <c r="B18" s="388"/>
      <c r="C18" s="389"/>
      <c r="D18" s="389"/>
      <c r="E18" s="389"/>
      <c r="F18" s="389"/>
      <c r="G18" s="389"/>
      <c r="H18" s="389"/>
      <c r="I18" s="389"/>
      <c r="J18" s="389"/>
      <c r="K18" s="389"/>
      <c r="L18" s="389"/>
      <c r="M18" s="390"/>
    </row>
    <row r="19" spans="2:16" ht="41.25" customHeight="1" thickBot="1" x14ac:dyDescent="0.3">
      <c r="B19" s="388"/>
      <c r="C19" s="389"/>
      <c r="D19" s="389"/>
      <c r="E19" s="389"/>
      <c r="F19" s="389"/>
      <c r="G19" s="389"/>
      <c r="H19" s="389"/>
      <c r="I19" s="389"/>
      <c r="J19" s="389"/>
      <c r="K19" s="389"/>
      <c r="L19" s="389"/>
      <c r="M19" s="390"/>
    </row>
    <row r="20" spans="2:16" ht="15" customHeight="1" x14ac:dyDescent="0.25">
      <c r="B20" s="391" t="s">
        <v>266</v>
      </c>
      <c r="C20" s="392"/>
      <c r="D20" s="392"/>
      <c r="E20" s="392"/>
      <c r="F20" s="392"/>
      <c r="G20" s="392"/>
      <c r="H20" s="392"/>
      <c r="I20" s="392"/>
      <c r="J20" s="392"/>
      <c r="K20" s="392"/>
      <c r="L20" s="392"/>
      <c r="M20" s="393"/>
    </row>
    <row r="21" spans="2:16" ht="15" customHeight="1" x14ac:dyDescent="0.25">
      <c r="B21" s="394"/>
      <c r="C21" s="395"/>
      <c r="D21" s="395"/>
      <c r="E21" s="395"/>
      <c r="F21" s="395"/>
      <c r="G21" s="395"/>
      <c r="H21" s="395"/>
      <c r="I21" s="395"/>
      <c r="J21" s="395"/>
      <c r="K21" s="395"/>
      <c r="L21" s="395"/>
      <c r="M21" s="396"/>
    </row>
    <row r="22" spans="2:16" ht="15" customHeight="1" x14ac:dyDescent="0.25">
      <c r="B22" s="394"/>
      <c r="C22" s="395"/>
      <c r="D22" s="395"/>
      <c r="E22" s="395"/>
      <c r="F22" s="395"/>
      <c r="G22" s="395"/>
      <c r="H22" s="395"/>
      <c r="I22" s="395"/>
      <c r="J22" s="395"/>
      <c r="K22" s="395"/>
      <c r="L22" s="395"/>
      <c r="M22" s="396"/>
    </row>
    <row r="23" spans="2:16" ht="15.75" customHeight="1" x14ac:dyDescent="0.25">
      <c r="B23" s="394"/>
      <c r="C23" s="395"/>
      <c r="D23" s="395"/>
      <c r="E23" s="395"/>
      <c r="F23" s="395"/>
      <c r="G23" s="395"/>
      <c r="H23" s="395"/>
      <c r="I23" s="395"/>
      <c r="J23" s="395"/>
      <c r="K23" s="395"/>
      <c r="L23" s="395"/>
      <c r="M23" s="396"/>
    </row>
    <row r="24" spans="2:16" ht="51.75" customHeight="1" thickBot="1" x14ac:dyDescent="0.3">
      <c r="B24" s="394"/>
      <c r="C24" s="395"/>
      <c r="D24" s="395"/>
      <c r="E24" s="395"/>
      <c r="F24" s="395"/>
      <c r="G24" s="395"/>
      <c r="H24" s="395"/>
      <c r="I24" s="395"/>
      <c r="J24" s="395"/>
      <c r="K24" s="395"/>
      <c r="L24" s="395"/>
      <c r="M24" s="396"/>
    </row>
    <row r="25" spans="2:16" ht="31.5" customHeight="1" thickBot="1" x14ac:dyDescent="0.3">
      <c r="B25" s="299"/>
      <c r="C25" s="300"/>
      <c r="D25" s="300"/>
      <c r="E25" s="300"/>
      <c r="F25" s="300"/>
      <c r="G25" s="300"/>
      <c r="H25" s="300"/>
      <c r="I25" s="300"/>
      <c r="J25" s="300"/>
      <c r="K25" s="300"/>
      <c r="L25" s="300"/>
      <c r="M25" s="301"/>
    </row>
    <row r="26" spans="2:16" ht="15.75" customHeight="1" x14ac:dyDescent="0.25">
      <c r="B26" s="397" t="s">
        <v>9</v>
      </c>
      <c r="C26" s="399" t="s">
        <v>10</v>
      </c>
      <c r="D26" s="400"/>
      <c r="E26" s="399" t="s">
        <v>11</v>
      </c>
      <c r="F26" s="400"/>
      <c r="G26" s="400"/>
      <c r="H26" s="403"/>
      <c r="I26" s="399" t="s">
        <v>12</v>
      </c>
      <c r="J26" s="403"/>
      <c r="K26" s="399" t="s">
        <v>13</v>
      </c>
      <c r="L26" s="400"/>
      <c r="M26" s="403"/>
    </row>
    <row r="27" spans="2:16" ht="15.75" customHeight="1" thickBot="1" x14ac:dyDescent="0.3">
      <c r="B27" s="398"/>
      <c r="C27" s="401"/>
      <c r="D27" s="402"/>
      <c r="E27" s="401"/>
      <c r="F27" s="402"/>
      <c r="G27" s="402"/>
      <c r="H27" s="404"/>
      <c r="I27" s="401"/>
      <c r="J27" s="404"/>
      <c r="K27" s="401"/>
      <c r="L27" s="402"/>
      <c r="M27" s="404"/>
    </row>
    <row r="28" spans="2:16" ht="36" customHeight="1" x14ac:dyDescent="0.25">
      <c r="B28" s="405">
        <v>21</v>
      </c>
      <c r="C28" s="312">
        <v>641903122</v>
      </c>
      <c r="D28" s="313"/>
      <c r="E28" s="322" t="s">
        <v>56</v>
      </c>
      <c r="F28" s="323"/>
      <c r="G28" s="323"/>
      <c r="H28" s="324"/>
      <c r="I28" s="318" t="s">
        <v>267</v>
      </c>
      <c r="J28" s="319"/>
      <c r="K28" s="322" t="s">
        <v>16</v>
      </c>
      <c r="L28" s="323"/>
      <c r="M28" s="324"/>
    </row>
    <row r="29" spans="2:16" ht="57" customHeight="1" thickBot="1" x14ac:dyDescent="0.3">
      <c r="B29" s="406"/>
      <c r="C29" s="314"/>
      <c r="D29" s="315"/>
      <c r="E29" s="328"/>
      <c r="F29" s="329"/>
      <c r="G29" s="329"/>
      <c r="H29" s="330"/>
      <c r="I29" s="320"/>
      <c r="J29" s="321"/>
      <c r="K29" s="328"/>
      <c r="L29" s="329"/>
      <c r="M29" s="330"/>
      <c r="P29">
        <v>505.18625600000001</v>
      </c>
    </row>
    <row r="30" spans="2:16" ht="37.5" customHeight="1" thickBot="1" x14ac:dyDescent="0.3">
      <c r="B30" s="382"/>
      <c r="C30" s="383"/>
      <c r="D30" s="383"/>
      <c r="E30" s="383"/>
      <c r="F30" s="383"/>
      <c r="G30" s="383"/>
      <c r="H30" s="383"/>
      <c r="I30" s="383"/>
      <c r="J30" s="383"/>
      <c r="K30" s="383"/>
      <c r="L30" s="383"/>
      <c r="M30" s="384"/>
    </row>
    <row r="31" spans="2:16" ht="18.75" customHeight="1" x14ac:dyDescent="0.25">
      <c r="B31" s="375" t="s">
        <v>17</v>
      </c>
      <c r="C31" s="376"/>
      <c r="D31" s="376"/>
      <c r="E31" s="377"/>
      <c r="F31" s="375" t="s">
        <v>18</v>
      </c>
      <c r="G31" s="376"/>
      <c r="H31" s="376"/>
      <c r="I31" s="377"/>
      <c r="J31" s="375" t="s">
        <v>19</v>
      </c>
      <c r="K31" s="376"/>
      <c r="L31" s="376"/>
      <c r="M31" s="377"/>
    </row>
    <row r="32" spans="2:16"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82" customFormat="1" ht="25.5" customHeight="1" thickBot="1" x14ac:dyDescent="0.3">
      <c r="B35" s="370" t="s">
        <v>47</v>
      </c>
      <c r="C35" s="371"/>
      <c r="D35" s="371"/>
      <c r="E35" s="371"/>
      <c r="F35" s="371"/>
      <c r="G35" s="371"/>
      <c r="H35" s="371"/>
      <c r="I35" s="371"/>
      <c r="J35" s="371"/>
      <c r="K35" s="371"/>
      <c r="L35" s="371"/>
      <c r="M35" s="372"/>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132097"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32097" r:id="rId4"/>
      </mc:Fallback>
    </mc:AlternateContent>
  </oleObjects>
  <mc:AlternateContent xmlns:mc="http://schemas.openxmlformats.org/markup-compatibility/2006">
    <mc:Choice Requires="x14">
      <controls>
        <mc:AlternateContent xmlns:mc="http://schemas.openxmlformats.org/markup-compatibility/2006">
          <mc:Choice Requires="x14">
            <control shapeId="132098"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132099"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132100"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132101"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132102"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sheetPr>
    <tabColor theme="9" tint="-0.249977111117893"/>
  </sheetPr>
  <dimension ref="B1:AU59"/>
  <sheetViews>
    <sheetView rightToLeft="1" view="pageBreakPreview" topLeftCell="A31" zoomScale="10" zoomScaleNormal="100" zoomScaleSheetLayoutView="10" workbookViewId="0">
      <selection activeCell="N53" sqref="N53"/>
    </sheetView>
  </sheetViews>
  <sheetFormatPr defaultRowHeight="23.25" x14ac:dyDescent="0.35"/>
  <cols>
    <col min="2" max="2" width="25.7109375" customWidth="1"/>
    <col min="3" max="3" width="32" customWidth="1"/>
    <col min="4" max="4" width="20.42578125" customWidth="1"/>
    <col min="5" max="5" width="32" customWidth="1"/>
    <col min="6" max="6" width="46.42578125" style="5" customWidth="1"/>
    <col min="7" max="7" width="138.7109375" bestFit="1" customWidth="1"/>
    <col min="8" max="8" width="71" bestFit="1" customWidth="1"/>
    <col min="9" max="9" width="25.85546875" bestFit="1" customWidth="1"/>
    <col min="10" max="10" width="74.42578125" bestFit="1" customWidth="1"/>
    <col min="11" max="11" width="84.140625" customWidth="1"/>
    <col min="12" max="12" width="62.28515625" customWidth="1"/>
    <col min="13" max="13" width="84.42578125" customWidth="1"/>
    <col min="14" max="14" width="57.42578125" customWidth="1"/>
    <col min="15" max="15" width="4.42578125" customWidth="1"/>
  </cols>
  <sheetData>
    <row r="1" spans="2:47" ht="24" thickBot="1" x14ac:dyDescent="0.4"/>
    <row r="2" spans="2:47" ht="234" customHeight="1" x14ac:dyDescent="0.25">
      <c r="B2" s="440"/>
      <c r="C2" s="440"/>
      <c r="D2" s="440"/>
      <c r="E2" s="440"/>
      <c r="F2" s="440"/>
      <c r="G2" s="520" t="s">
        <v>268</v>
      </c>
      <c r="H2" s="520"/>
      <c r="I2" s="520"/>
      <c r="J2" s="520"/>
      <c r="K2" s="520"/>
      <c r="L2" s="440"/>
      <c r="M2" s="440"/>
      <c r="N2" s="440"/>
    </row>
    <row r="3" spans="2:47" ht="409.6" customHeight="1" thickBot="1" x14ac:dyDescent="0.3">
      <c r="B3" s="441"/>
      <c r="C3" s="441"/>
      <c r="D3" s="441"/>
      <c r="E3" s="441"/>
      <c r="F3" s="441"/>
      <c r="G3" s="521"/>
      <c r="H3" s="521"/>
      <c r="I3" s="521"/>
      <c r="J3" s="521"/>
      <c r="K3" s="521"/>
      <c r="L3" s="441"/>
      <c r="M3" s="441"/>
      <c r="N3" s="441"/>
    </row>
    <row r="4" spans="2:47" ht="259.5" customHeight="1" thickBot="1" x14ac:dyDescent="0.3">
      <c r="B4" s="522" t="s">
        <v>33</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00.1" customHeight="1" thickBot="1" x14ac:dyDescent="1.1499999999999999">
      <c r="B6" s="77" t="s">
        <v>9</v>
      </c>
      <c r="C6" s="434" t="s">
        <v>11</v>
      </c>
      <c r="D6" s="435"/>
      <c r="E6" s="435"/>
      <c r="F6" s="435"/>
      <c r="G6" s="436"/>
      <c r="H6" s="77" t="s">
        <v>122</v>
      </c>
      <c r="I6" s="77" t="s">
        <v>23</v>
      </c>
      <c r="J6" s="77" t="s">
        <v>24</v>
      </c>
      <c r="K6" s="77" t="s">
        <v>121</v>
      </c>
      <c r="L6" s="77" t="s">
        <v>123</v>
      </c>
      <c r="M6" s="77" t="s">
        <v>181</v>
      </c>
      <c r="N6" s="77" t="s">
        <v>124</v>
      </c>
    </row>
    <row r="7" spans="2:47" s="36" customFormat="1" ht="210" customHeight="1" thickBot="1" x14ac:dyDescent="1.1000000000000001">
      <c r="B7" s="67">
        <v>1</v>
      </c>
      <c r="C7" s="492" t="s">
        <v>161</v>
      </c>
      <c r="D7" s="493"/>
      <c r="E7" s="493"/>
      <c r="F7" s="494"/>
      <c r="G7" s="47" t="s">
        <v>237</v>
      </c>
      <c r="H7" s="76">
        <v>45.869</v>
      </c>
      <c r="I7" s="38">
        <v>1</v>
      </c>
      <c r="J7" s="74" t="s">
        <v>160</v>
      </c>
      <c r="K7" s="74" t="s">
        <v>160</v>
      </c>
      <c r="L7" s="48">
        <v>0.86899999999999977</v>
      </c>
      <c r="M7" s="49">
        <v>45</v>
      </c>
      <c r="N7" s="49">
        <f>M7*I7</f>
        <v>45</v>
      </c>
    </row>
    <row r="8" spans="2:47" s="36" customFormat="1" ht="210" customHeight="1" thickBot="1" x14ac:dyDescent="1.1000000000000001">
      <c r="B8" s="67">
        <v>2</v>
      </c>
      <c r="C8" s="492" t="s">
        <v>238</v>
      </c>
      <c r="D8" s="493"/>
      <c r="E8" s="493"/>
      <c r="F8" s="494"/>
      <c r="G8" s="76" t="s">
        <v>27</v>
      </c>
      <c r="H8" s="76">
        <v>1.8280000000000001</v>
      </c>
      <c r="I8" s="76">
        <v>0</v>
      </c>
      <c r="J8" s="74">
        <v>3894</v>
      </c>
      <c r="K8" s="74">
        <v>3657</v>
      </c>
      <c r="L8" s="74">
        <v>0</v>
      </c>
      <c r="M8" s="49">
        <v>0</v>
      </c>
      <c r="N8" s="49">
        <f t="shared" ref="N8:N51" si="0">M8*I8</f>
        <v>0</v>
      </c>
    </row>
    <row r="9" spans="2:47" s="36" customFormat="1" ht="210" customHeight="1" thickBot="1" x14ac:dyDescent="1.1000000000000001">
      <c r="B9" s="67">
        <v>3</v>
      </c>
      <c r="C9" s="492" t="s">
        <v>239</v>
      </c>
      <c r="D9" s="493"/>
      <c r="E9" s="493"/>
      <c r="F9" s="494"/>
      <c r="G9" s="76" t="s">
        <v>76</v>
      </c>
      <c r="H9" s="76">
        <v>1.22</v>
      </c>
      <c r="I9" s="76">
        <v>3</v>
      </c>
      <c r="J9" s="74">
        <v>3791</v>
      </c>
      <c r="K9" s="74">
        <v>3756</v>
      </c>
      <c r="L9" s="74">
        <v>0</v>
      </c>
      <c r="M9" s="49">
        <f t="shared" ref="M9:M51" si="1">H9*K9/1000</f>
        <v>4.5823199999999993</v>
      </c>
      <c r="N9" s="49">
        <f t="shared" si="0"/>
        <v>13.746959999999998</v>
      </c>
    </row>
    <row r="10" spans="2:47" s="36" customFormat="1" ht="200.1" customHeight="1" thickBot="1" x14ac:dyDescent="1.1000000000000001">
      <c r="B10" s="67">
        <v>4</v>
      </c>
      <c r="C10" s="555" t="s">
        <v>240</v>
      </c>
      <c r="D10" s="492" t="s">
        <v>127</v>
      </c>
      <c r="E10" s="493"/>
      <c r="F10" s="494"/>
      <c r="G10" s="76" t="s">
        <v>27</v>
      </c>
      <c r="H10" s="76">
        <v>1.8280000000000001</v>
      </c>
      <c r="I10" s="38">
        <v>0</v>
      </c>
      <c r="J10" s="74">
        <v>6859</v>
      </c>
      <c r="K10" s="74">
        <v>6859</v>
      </c>
      <c r="L10" s="74">
        <v>0</v>
      </c>
      <c r="M10" s="49">
        <v>0</v>
      </c>
      <c r="N10" s="49">
        <f t="shared" si="0"/>
        <v>0</v>
      </c>
    </row>
    <row r="11" spans="2:47" s="36" customFormat="1" ht="200.1" customHeight="1" thickBot="1" x14ac:dyDescent="1.1000000000000001">
      <c r="B11" s="67">
        <v>5</v>
      </c>
      <c r="C11" s="556"/>
      <c r="D11" s="561" t="s">
        <v>135</v>
      </c>
      <c r="E11" s="561"/>
      <c r="F11" s="561"/>
      <c r="G11" s="76" t="s">
        <v>35</v>
      </c>
      <c r="H11" s="76">
        <v>0.94399999999999995</v>
      </c>
      <c r="I11" s="76">
        <v>1</v>
      </c>
      <c r="J11" s="74">
        <v>2415</v>
      </c>
      <c r="K11" s="74">
        <v>2253</v>
      </c>
      <c r="L11" s="74">
        <v>0</v>
      </c>
      <c r="M11" s="49">
        <f t="shared" si="1"/>
        <v>2.1268319999999998</v>
      </c>
      <c r="N11" s="49">
        <f t="shared" si="0"/>
        <v>2.1268319999999998</v>
      </c>
    </row>
    <row r="12" spans="2:47" s="36" customFormat="1" ht="200.1" customHeight="1" thickBot="1" x14ac:dyDescent="1.1000000000000001">
      <c r="B12" s="67">
        <v>6</v>
      </c>
      <c r="C12" s="556"/>
      <c r="D12" s="561" t="s">
        <v>136</v>
      </c>
      <c r="E12" s="561"/>
      <c r="F12" s="561"/>
      <c r="G12" s="76" t="s">
        <v>35</v>
      </c>
      <c r="H12" s="76">
        <v>0.94399999999999995</v>
      </c>
      <c r="I12" s="76">
        <v>1</v>
      </c>
      <c r="J12" s="74">
        <v>2383</v>
      </c>
      <c r="K12" s="74">
        <v>2235</v>
      </c>
      <c r="L12" s="74">
        <v>0</v>
      </c>
      <c r="M12" s="49">
        <f t="shared" si="1"/>
        <v>2.1098399999999997</v>
      </c>
      <c r="N12" s="49">
        <f t="shared" si="0"/>
        <v>2.1098399999999997</v>
      </c>
    </row>
    <row r="13" spans="2:47" s="36" customFormat="1" ht="200.1" customHeight="1" thickBot="1" x14ac:dyDescent="1.1000000000000001">
      <c r="B13" s="67">
        <v>7</v>
      </c>
      <c r="C13" s="556"/>
      <c r="D13" s="561" t="s">
        <v>128</v>
      </c>
      <c r="E13" s="561"/>
      <c r="F13" s="561"/>
      <c r="G13" s="76" t="s">
        <v>29</v>
      </c>
      <c r="H13" s="76">
        <v>1.284</v>
      </c>
      <c r="I13" s="76">
        <v>0</v>
      </c>
      <c r="J13" s="74">
        <v>1510</v>
      </c>
      <c r="K13" s="74">
        <v>1510</v>
      </c>
      <c r="L13" s="74">
        <v>0</v>
      </c>
      <c r="M13" s="74">
        <v>0</v>
      </c>
      <c r="N13" s="49">
        <f t="shared" si="0"/>
        <v>0</v>
      </c>
    </row>
    <row r="14" spans="2:47" s="36" customFormat="1" ht="200.1" customHeight="1" thickBot="1" x14ac:dyDescent="1.1000000000000001">
      <c r="B14" s="67">
        <v>8</v>
      </c>
      <c r="C14" s="556"/>
      <c r="D14" s="561" t="s">
        <v>129</v>
      </c>
      <c r="E14" s="561"/>
      <c r="F14" s="561"/>
      <c r="G14" s="76" t="s">
        <v>35</v>
      </c>
      <c r="H14" s="76">
        <v>0.94399999999999995</v>
      </c>
      <c r="I14" s="76">
        <v>1</v>
      </c>
      <c r="J14" s="74">
        <v>2402</v>
      </c>
      <c r="K14" s="74">
        <v>2251</v>
      </c>
      <c r="L14" s="74">
        <v>0</v>
      </c>
      <c r="M14" s="49">
        <f t="shared" si="1"/>
        <v>2.1249440000000002</v>
      </c>
      <c r="N14" s="49">
        <f t="shared" si="0"/>
        <v>2.1249440000000002</v>
      </c>
    </row>
    <row r="15" spans="2:47" s="36" customFormat="1" ht="200.1" customHeight="1" thickBot="1" x14ac:dyDescent="1.1000000000000001">
      <c r="B15" s="67">
        <v>9</v>
      </c>
      <c r="C15" s="556"/>
      <c r="D15" s="561" t="s">
        <v>130</v>
      </c>
      <c r="E15" s="561"/>
      <c r="F15" s="561"/>
      <c r="G15" s="76" t="s">
        <v>241</v>
      </c>
      <c r="H15" s="76">
        <v>0.6</v>
      </c>
      <c r="I15" s="76">
        <v>1</v>
      </c>
      <c r="J15" s="74">
        <v>1510</v>
      </c>
      <c r="K15" s="74">
        <v>1510</v>
      </c>
      <c r="L15" s="74">
        <v>0</v>
      </c>
      <c r="M15" s="49">
        <f t="shared" si="1"/>
        <v>0.90600000000000003</v>
      </c>
      <c r="N15" s="49">
        <f t="shared" si="0"/>
        <v>0.90600000000000003</v>
      </c>
    </row>
    <row r="16" spans="2:47" s="36" customFormat="1" ht="200.1" customHeight="1" thickBot="1" x14ac:dyDescent="1.1000000000000001">
      <c r="B16" s="67">
        <v>10</v>
      </c>
      <c r="C16" s="555" t="s">
        <v>242</v>
      </c>
      <c r="D16" s="561" t="s">
        <v>127</v>
      </c>
      <c r="E16" s="561"/>
      <c r="F16" s="561"/>
      <c r="G16" s="76" t="s">
        <v>27</v>
      </c>
      <c r="H16" s="76">
        <v>1.8280000000000001</v>
      </c>
      <c r="I16" s="38">
        <v>0</v>
      </c>
      <c r="J16" s="74">
        <v>5715</v>
      </c>
      <c r="K16" s="74">
        <v>5715</v>
      </c>
      <c r="L16" s="74">
        <v>0</v>
      </c>
      <c r="M16" s="74">
        <v>0</v>
      </c>
      <c r="N16" s="49">
        <f t="shared" si="0"/>
        <v>0</v>
      </c>
    </row>
    <row r="17" spans="2:14" s="36" customFormat="1" ht="200.1" customHeight="1" thickBot="1" x14ac:dyDescent="1.1000000000000001">
      <c r="B17" s="67">
        <v>11</v>
      </c>
      <c r="C17" s="556"/>
      <c r="D17" s="492" t="s">
        <v>243</v>
      </c>
      <c r="E17" s="493"/>
      <c r="F17" s="494"/>
      <c r="G17" s="76" t="s">
        <v>35</v>
      </c>
      <c r="H17" s="76">
        <v>0.94399999999999995</v>
      </c>
      <c r="I17" s="76">
        <v>1</v>
      </c>
      <c r="J17" s="74">
        <v>2415</v>
      </c>
      <c r="K17" s="74">
        <v>2253</v>
      </c>
      <c r="L17" s="74">
        <v>0</v>
      </c>
      <c r="M17" s="49">
        <f t="shared" si="1"/>
        <v>2.1268319999999998</v>
      </c>
      <c r="N17" s="49">
        <f t="shared" si="0"/>
        <v>2.1268319999999998</v>
      </c>
    </row>
    <row r="18" spans="2:14" s="36" customFormat="1" ht="200.1" customHeight="1" thickBot="1" x14ac:dyDescent="1.1000000000000001">
      <c r="B18" s="67">
        <v>12</v>
      </c>
      <c r="C18" s="556"/>
      <c r="D18" s="492" t="s">
        <v>244</v>
      </c>
      <c r="E18" s="493"/>
      <c r="F18" s="494"/>
      <c r="G18" s="76" t="s">
        <v>35</v>
      </c>
      <c r="H18" s="76">
        <v>0.94399999999999995</v>
      </c>
      <c r="I18" s="76">
        <v>1</v>
      </c>
      <c r="J18" s="74">
        <v>2383</v>
      </c>
      <c r="K18" s="74">
        <v>2235</v>
      </c>
      <c r="L18" s="74">
        <v>0</v>
      </c>
      <c r="M18" s="49">
        <f t="shared" si="1"/>
        <v>2.1098399999999997</v>
      </c>
      <c r="N18" s="49">
        <f t="shared" si="0"/>
        <v>2.1098399999999997</v>
      </c>
    </row>
    <row r="19" spans="2:14" s="36" customFormat="1" ht="200.1" customHeight="1" thickBot="1" x14ac:dyDescent="1.1000000000000001">
      <c r="B19" s="67">
        <v>13</v>
      </c>
      <c r="C19" s="556"/>
      <c r="D19" s="492" t="s">
        <v>138</v>
      </c>
      <c r="E19" s="493"/>
      <c r="F19" s="494"/>
      <c r="G19" s="76" t="s">
        <v>29</v>
      </c>
      <c r="H19" s="76">
        <v>1.284</v>
      </c>
      <c r="I19" s="76">
        <v>0</v>
      </c>
      <c r="J19" s="74">
        <v>1510</v>
      </c>
      <c r="K19" s="74">
        <v>1510</v>
      </c>
      <c r="L19" s="74">
        <v>0</v>
      </c>
      <c r="M19" s="74">
        <v>0</v>
      </c>
      <c r="N19" s="49">
        <f t="shared" si="0"/>
        <v>0</v>
      </c>
    </row>
    <row r="20" spans="2:14" s="36" customFormat="1" ht="200.1" customHeight="1" thickBot="1" x14ac:dyDescent="1.1000000000000001">
      <c r="B20" s="67">
        <v>14</v>
      </c>
      <c r="C20" s="559"/>
      <c r="D20" s="492" t="s">
        <v>140</v>
      </c>
      <c r="E20" s="493"/>
      <c r="F20" s="494"/>
      <c r="G20" s="76" t="s">
        <v>241</v>
      </c>
      <c r="H20" s="76">
        <v>0.6</v>
      </c>
      <c r="I20" s="76">
        <v>1</v>
      </c>
      <c r="J20" s="74">
        <v>1510</v>
      </c>
      <c r="K20" s="74">
        <v>1510</v>
      </c>
      <c r="L20" s="74">
        <v>0</v>
      </c>
      <c r="M20" s="49">
        <f t="shared" si="1"/>
        <v>0.90600000000000003</v>
      </c>
      <c r="N20" s="49">
        <f t="shared" si="0"/>
        <v>0.90600000000000003</v>
      </c>
    </row>
    <row r="21" spans="2:14" s="36" customFormat="1" ht="210" customHeight="1" thickBot="1" x14ac:dyDescent="1.1000000000000001">
      <c r="B21" s="67">
        <v>15</v>
      </c>
      <c r="C21" s="587" t="s">
        <v>245</v>
      </c>
      <c r="D21" s="588"/>
      <c r="E21" s="588"/>
      <c r="F21" s="589"/>
      <c r="G21" s="76" t="s">
        <v>182</v>
      </c>
      <c r="H21" s="45">
        <v>1.254</v>
      </c>
      <c r="I21" s="76">
        <v>12</v>
      </c>
      <c r="J21" s="74">
        <v>5460</v>
      </c>
      <c r="K21" s="74">
        <v>5460</v>
      </c>
      <c r="L21" s="74">
        <v>0</v>
      </c>
      <c r="M21" s="49">
        <f t="shared" si="1"/>
        <v>6.8468400000000003</v>
      </c>
      <c r="N21" s="49">
        <f t="shared" si="0"/>
        <v>82.162080000000003</v>
      </c>
    </row>
    <row r="22" spans="2:14" s="36" customFormat="1" ht="210" customHeight="1" thickBot="1" x14ac:dyDescent="1.1000000000000001">
      <c r="B22" s="67">
        <v>16</v>
      </c>
      <c r="C22" s="492" t="s">
        <v>246</v>
      </c>
      <c r="D22" s="493"/>
      <c r="E22" s="493"/>
      <c r="F22" s="494"/>
      <c r="G22" s="76" t="s">
        <v>27</v>
      </c>
      <c r="H22" s="76">
        <v>1.8280000000000001</v>
      </c>
      <c r="I22" s="76">
        <v>0</v>
      </c>
      <c r="J22" s="74">
        <v>3635</v>
      </c>
      <c r="K22" s="74">
        <v>3497</v>
      </c>
      <c r="L22" s="74">
        <v>0</v>
      </c>
      <c r="M22" s="74">
        <v>0</v>
      </c>
      <c r="N22" s="49">
        <f t="shared" si="0"/>
        <v>0</v>
      </c>
    </row>
    <row r="23" spans="2:14" s="36" customFormat="1" ht="210" customHeight="1" thickBot="1" x14ac:dyDescent="1.1000000000000001">
      <c r="B23" s="67">
        <v>17</v>
      </c>
      <c r="C23" s="492" t="s">
        <v>247</v>
      </c>
      <c r="D23" s="493"/>
      <c r="E23" s="493"/>
      <c r="F23" s="494"/>
      <c r="G23" s="76" t="s">
        <v>27</v>
      </c>
      <c r="H23" s="76">
        <v>1.8280000000000001</v>
      </c>
      <c r="I23" s="76">
        <v>0</v>
      </c>
      <c r="J23" s="74">
        <v>3614</v>
      </c>
      <c r="K23" s="74">
        <v>3614</v>
      </c>
      <c r="L23" s="74">
        <v>0</v>
      </c>
      <c r="M23" s="74">
        <v>0</v>
      </c>
      <c r="N23" s="49">
        <f t="shared" si="0"/>
        <v>0</v>
      </c>
    </row>
    <row r="24" spans="2:14" s="36" customFormat="1" ht="200.1" customHeight="1" thickBot="1" x14ac:dyDescent="1.1000000000000001">
      <c r="B24" s="67">
        <v>18</v>
      </c>
      <c r="C24" s="555" t="s">
        <v>248</v>
      </c>
      <c r="D24" s="492" t="s">
        <v>127</v>
      </c>
      <c r="E24" s="493"/>
      <c r="F24" s="494"/>
      <c r="G24" s="76" t="s">
        <v>27</v>
      </c>
      <c r="H24" s="76">
        <v>1.8280000000000001</v>
      </c>
      <c r="I24" s="38">
        <v>0</v>
      </c>
      <c r="J24" s="74">
        <v>6000</v>
      </c>
      <c r="K24" s="74">
        <v>6000</v>
      </c>
      <c r="L24" s="74">
        <v>0</v>
      </c>
      <c r="M24" s="74">
        <v>0</v>
      </c>
      <c r="N24" s="49">
        <f t="shared" si="0"/>
        <v>0</v>
      </c>
    </row>
    <row r="25" spans="2:14" s="36" customFormat="1" ht="200.1" customHeight="1" thickBot="1" x14ac:dyDescent="1.1000000000000001">
      <c r="B25" s="67">
        <v>19</v>
      </c>
      <c r="C25" s="556"/>
      <c r="D25" s="561" t="s">
        <v>249</v>
      </c>
      <c r="E25" s="561"/>
      <c r="F25" s="561"/>
      <c r="G25" s="76" t="s">
        <v>29</v>
      </c>
      <c r="H25" s="76">
        <v>1.284</v>
      </c>
      <c r="I25" s="76">
        <v>0</v>
      </c>
      <c r="J25" s="74">
        <v>1510</v>
      </c>
      <c r="K25" s="74">
        <v>1510</v>
      </c>
      <c r="L25" s="74">
        <v>0</v>
      </c>
      <c r="M25" s="74">
        <v>0</v>
      </c>
      <c r="N25" s="49">
        <f t="shared" si="0"/>
        <v>0</v>
      </c>
    </row>
    <row r="26" spans="2:14" s="36" customFormat="1" ht="200.1" customHeight="1" thickBot="1" x14ac:dyDescent="1.1000000000000001">
      <c r="B26" s="67">
        <v>20</v>
      </c>
      <c r="C26" s="556"/>
      <c r="D26" s="561" t="s">
        <v>250</v>
      </c>
      <c r="E26" s="561"/>
      <c r="F26" s="561"/>
      <c r="G26" s="76" t="s">
        <v>35</v>
      </c>
      <c r="H26" s="76">
        <v>0.94399999999999995</v>
      </c>
      <c r="I26" s="76">
        <v>2</v>
      </c>
      <c r="J26" s="74">
        <v>2402</v>
      </c>
      <c r="K26" s="74">
        <v>2251</v>
      </c>
      <c r="L26" s="74">
        <v>0</v>
      </c>
      <c r="M26" s="49">
        <f t="shared" si="1"/>
        <v>2.1249440000000002</v>
      </c>
      <c r="N26" s="49">
        <f t="shared" si="0"/>
        <v>4.2498880000000003</v>
      </c>
    </row>
    <row r="27" spans="2:14" s="36" customFormat="1" ht="200.1" customHeight="1" thickBot="1" x14ac:dyDescent="1.1000000000000001">
      <c r="B27" s="67">
        <v>21</v>
      </c>
      <c r="C27" s="559"/>
      <c r="D27" s="561" t="s">
        <v>251</v>
      </c>
      <c r="E27" s="561"/>
      <c r="F27" s="561"/>
      <c r="G27" s="76" t="s">
        <v>241</v>
      </c>
      <c r="H27" s="76">
        <v>0.6</v>
      </c>
      <c r="I27" s="76">
        <v>2</v>
      </c>
      <c r="J27" s="74">
        <v>1510</v>
      </c>
      <c r="K27" s="74">
        <v>1510</v>
      </c>
      <c r="L27" s="74">
        <v>0</v>
      </c>
      <c r="M27" s="49">
        <f t="shared" si="1"/>
        <v>0.90600000000000003</v>
      </c>
      <c r="N27" s="49">
        <f t="shared" si="0"/>
        <v>1.8120000000000001</v>
      </c>
    </row>
    <row r="28" spans="2:14" s="36" customFormat="1" ht="200.1" customHeight="1" thickBot="1" x14ac:dyDescent="1.1000000000000001">
      <c r="B28" s="42">
        <v>22</v>
      </c>
      <c r="C28" s="564" t="s">
        <v>252</v>
      </c>
      <c r="D28" s="561" t="s">
        <v>127</v>
      </c>
      <c r="E28" s="561"/>
      <c r="F28" s="561"/>
      <c r="G28" s="76" t="s">
        <v>27</v>
      </c>
      <c r="H28" s="76">
        <v>1.8280000000000001</v>
      </c>
      <c r="I28" s="38">
        <v>0</v>
      </c>
      <c r="J28" s="74">
        <v>6000</v>
      </c>
      <c r="K28" s="74">
        <v>6000</v>
      </c>
      <c r="L28" s="74">
        <v>0</v>
      </c>
      <c r="M28" s="74">
        <v>0</v>
      </c>
      <c r="N28" s="49">
        <f t="shared" si="0"/>
        <v>0</v>
      </c>
    </row>
    <row r="29" spans="2:14" s="36" customFormat="1" ht="200.1" customHeight="1" thickBot="1" x14ac:dyDescent="1.1000000000000001">
      <c r="B29" s="42">
        <v>23</v>
      </c>
      <c r="C29" s="564"/>
      <c r="D29" s="561" t="s">
        <v>249</v>
      </c>
      <c r="E29" s="561"/>
      <c r="F29" s="561"/>
      <c r="G29" s="76" t="s">
        <v>29</v>
      </c>
      <c r="H29" s="76">
        <v>1.284</v>
      </c>
      <c r="I29" s="76">
        <v>0</v>
      </c>
      <c r="J29" s="74">
        <v>1510</v>
      </c>
      <c r="K29" s="74">
        <v>1510</v>
      </c>
      <c r="L29" s="74">
        <v>0</v>
      </c>
      <c r="M29" s="74">
        <v>0</v>
      </c>
      <c r="N29" s="49">
        <f t="shared" si="0"/>
        <v>0</v>
      </c>
    </row>
    <row r="30" spans="2:14" s="36" customFormat="1" ht="200.1" customHeight="1" thickBot="1" x14ac:dyDescent="1.1000000000000001">
      <c r="B30" s="42">
        <v>24</v>
      </c>
      <c r="C30" s="564"/>
      <c r="D30" s="561" t="s">
        <v>250</v>
      </c>
      <c r="E30" s="561"/>
      <c r="F30" s="561"/>
      <c r="G30" s="76" t="s">
        <v>35</v>
      </c>
      <c r="H30" s="76">
        <v>0.94399999999999995</v>
      </c>
      <c r="I30" s="76">
        <v>2</v>
      </c>
      <c r="J30" s="74">
        <v>2402</v>
      </c>
      <c r="K30" s="74">
        <v>2251</v>
      </c>
      <c r="L30" s="74">
        <v>0</v>
      </c>
      <c r="M30" s="49">
        <f t="shared" si="1"/>
        <v>2.1249440000000002</v>
      </c>
      <c r="N30" s="49">
        <f t="shared" si="0"/>
        <v>4.2498880000000003</v>
      </c>
    </row>
    <row r="31" spans="2:14" s="36" customFormat="1" ht="200.1" customHeight="1" thickBot="1" x14ac:dyDescent="1.1000000000000001">
      <c r="B31" s="42">
        <v>25</v>
      </c>
      <c r="C31" s="564"/>
      <c r="D31" s="561" t="s">
        <v>251</v>
      </c>
      <c r="E31" s="561"/>
      <c r="F31" s="561"/>
      <c r="G31" s="76" t="s">
        <v>241</v>
      </c>
      <c r="H31" s="76">
        <v>0.6</v>
      </c>
      <c r="I31" s="76">
        <v>2</v>
      </c>
      <c r="J31" s="74">
        <v>1510</v>
      </c>
      <c r="K31" s="74">
        <v>1510</v>
      </c>
      <c r="L31" s="74">
        <v>0</v>
      </c>
      <c r="M31" s="49">
        <f t="shared" si="1"/>
        <v>0.90600000000000003</v>
      </c>
      <c r="N31" s="49">
        <f t="shared" si="0"/>
        <v>1.8120000000000001</v>
      </c>
    </row>
    <row r="32" spans="2:14" s="36" customFormat="1" ht="200.1" customHeight="1" thickBot="1" x14ac:dyDescent="1.1000000000000001">
      <c r="B32" s="42">
        <v>26</v>
      </c>
      <c r="C32" s="564" t="s">
        <v>253</v>
      </c>
      <c r="D32" s="561" t="s">
        <v>127</v>
      </c>
      <c r="E32" s="561"/>
      <c r="F32" s="561"/>
      <c r="G32" s="76" t="s">
        <v>27</v>
      </c>
      <c r="H32" s="76">
        <v>1.8280000000000001</v>
      </c>
      <c r="I32" s="38">
        <v>0</v>
      </c>
      <c r="J32" s="74">
        <v>6280</v>
      </c>
      <c r="K32" s="74">
        <v>6280</v>
      </c>
      <c r="L32" s="74">
        <v>0</v>
      </c>
      <c r="M32" s="74">
        <v>0</v>
      </c>
      <c r="N32" s="49">
        <f t="shared" si="0"/>
        <v>0</v>
      </c>
    </row>
    <row r="33" spans="2:14" s="36" customFormat="1" ht="200.1" customHeight="1" thickBot="1" x14ac:dyDescent="1.1000000000000001">
      <c r="B33" s="42">
        <v>27</v>
      </c>
      <c r="C33" s="564"/>
      <c r="D33" s="561" t="s">
        <v>254</v>
      </c>
      <c r="E33" s="561"/>
      <c r="F33" s="561"/>
      <c r="G33" s="76" t="s">
        <v>35</v>
      </c>
      <c r="H33" s="76">
        <v>0.94399999999999995</v>
      </c>
      <c r="I33" s="76">
        <v>1</v>
      </c>
      <c r="J33" s="74">
        <v>2415</v>
      </c>
      <c r="K33" s="74">
        <v>2253</v>
      </c>
      <c r="L33" s="74">
        <v>0</v>
      </c>
      <c r="M33" s="49">
        <f t="shared" si="1"/>
        <v>2.1268319999999998</v>
      </c>
      <c r="N33" s="49">
        <f t="shared" si="0"/>
        <v>2.1268319999999998</v>
      </c>
    </row>
    <row r="34" spans="2:14" s="36" customFormat="1" ht="200.1" customHeight="1" thickBot="1" x14ac:dyDescent="1.1000000000000001">
      <c r="B34" s="42">
        <v>28</v>
      </c>
      <c r="C34" s="564"/>
      <c r="D34" s="561" t="s">
        <v>255</v>
      </c>
      <c r="E34" s="561"/>
      <c r="F34" s="561"/>
      <c r="G34" s="76" t="s">
        <v>35</v>
      </c>
      <c r="H34" s="76">
        <v>0.94399999999999995</v>
      </c>
      <c r="I34" s="76">
        <v>1</v>
      </c>
      <c r="J34" s="74">
        <v>2383</v>
      </c>
      <c r="K34" s="74">
        <v>2238</v>
      </c>
      <c r="L34" s="74">
        <v>0</v>
      </c>
      <c r="M34" s="49">
        <f t="shared" si="1"/>
        <v>2.1126719999999999</v>
      </c>
      <c r="N34" s="49">
        <f t="shared" si="0"/>
        <v>2.1126719999999999</v>
      </c>
    </row>
    <row r="35" spans="2:14" s="36" customFormat="1" ht="200.1" customHeight="1" thickBot="1" x14ac:dyDescent="1.1000000000000001">
      <c r="B35" s="42">
        <v>29</v>
      </c>
      <c r="C35" s="564"/>
      <c r="D35" s="561" t="s">
        <v>249</v>
      </c>
      <c r="E35" s="561"/>
      <c r="F35" s="561"/>
      <c r="G35" s="76" t="s">
        <v>29</v>
      </c>
      <c r="H35" s="76">
        <v>1.284</v>
      </c>
      <c r="I35" s="76">
        <v>0</v>
      </c>
      <c r="J35" s="74">
        <v>1510</v>
      </c>
      <c r="K35" s="74">
        <v>1510</v>
      </c>
      <c r="L35" s="74">
        <v>0</v>
      </c>
      <c r="M35" s="74">
        <v>0</v>
      </c>
      <c r="N35" s="49">
        <f t="shared" si="0"/>
        <v>0</v>
      </c>
    </row>
    <row r="36" spans="2:14" s="36" customFormat="1" ht="200.1" customHeight="1" thickBot="1" x14ac:dyDescent="1.1000000000000001">
      <c r="B36" s="42">
        <v>30</v>
      </c>
      <c r="C36" s="564"/>
      <c r="D36" s="561" t="s">
        <v>250</v>
      </c>
      <c r="E36" s="561"/>
      <c r="F36" s="561"/>
      <c r="G36" s="76" t="s">
        <v>35</v>
      </c>
      <c r="H36" s="76">
        <v>0.94399999999999995</v>
      </c>
      <c r="I36" s="76">
        <v>1</v>
      </c>
      <c r="J36" s="74">
        <v>2402</v>
      </c>
      <c r="K36" s="74">
        <v>2251</v>
      </c>
      <c r="L36" s="74">
        <v>0</v>
      </c>
      <c r="M36" s="49">
        <f t="shared" si="1"/>
        <v>2.1249440000000002</v>
      </c>
      <c r="N36" s="49">
        <f t="shared" si="0"/>
        <v>2.1249440000000002</v>
      </c>
    </row>
    <row r="37" spans="2:14" s="36" customFormat="1" ht="200.1" customHeight="1" thickBot="1" x14ac:dyDescent="1.1000000000000001">
      <c r="B37" s="42">
        <v>31</v>
      </c>
      <c r="C37" s="564"/>
      <c r="D37" s="561" t="s">
        <v>251</v>
      </c>
      <c r="E37" s="561"/>
      <c r="F37" s="561"/>
      <c r="G37" s="76" t="s">
        <v>241</v>
      </c>
      <c r="H37" s="76">
        <v>0.6</v>
      </c>
      <c r="I37" s="76">
        <v>1</v>
      </c>
      <c r="J37" s="74">
        <v>1510</v>
      </c>
      <c r="K37" s="74">
        <v>1510</v>
      </c>
      <c r="L37" s="74">
        <v>0</v>
      </c>
      <c r="M37" s="49">
        <f t="shared" si="1"/>
        <v>0.90600000000000003</v>
      </c>
      <c r="N37" s="49">
        <f t="shared" si="0"/>
        <v>0.90600000000000003</v>
      </c>
    </row>
    <row r="38" spans="2:14" s="36" customFormat="1" ht="200.1" customHeight="1" thickBot="1" x14ac:dyDescent="1.1000000000000001">
      <c r="B38" s="67">
        <v>32</v>
      </c>
      <c r="C38" s="555" t="s">
        <v>256</v>
      </c>
      <c r="D38" s="492" t="s">
        <v>127</v>
      </c>
      <c r="E38" s="493"/>
      <c r="F38" s="494"/>
      <c r="G38" s="76" t="s">
        <v>27</v>
      </c>
      <c r="H38" s="76">
        <v>1.8280000000000001</v>
      </c>
      <c r="I38" s="38">
        <v>0</v>
      </c>
      <c r="J38" s="74">
        <v>6859</v>
      </c>
      <c r="K38" s="74">
        <v>6859</v>
      </c>
      <c r="L38" s="74">
        <v>0</v>
      </c>
      <c r="M38" s="74">
        <v>0</v>
      </c>
      <c r="N38" s="49">
        <f t="shared" si="0"/>
        <v>0</v>
      </c>
    </row>
    <row r="39" spans="2:14" s="36" customFormat="1" ht="200.1" customHeight="1" thickBot="1" x14ac:dyDescent="1.1000000000000001">
      <c r="B39" s="67">
        <v>33</v>
      </c>
      <c r="C39" s="556"/>
      <c r="D39" s="561" t="s">
        <v>243</v>
      </c>
      <c r="E39" s="561"/>
      <c r="F39" s="561"/>
      <c r="G39" s="76" t="s">
        <v>35</v>
      </c>
      <c r="H39" s="76">
        <v>0.94399999999999995</v>
      </c>
      <c r="I39" s="76">
        <v>1</v>
      </c>
      <c r="J39" s="74">
        <v>2415</v>
      </c>
      <c r="K39" s="74">
        <v>2253</v>
      </c>
      <c r="L39" s="74">
        <v>0</v>
      </c>
      <c r="M39" s="49">
        <f t="shared" si="1"/>
        <v>2.1268319999999998</v>
      </c>
      <c r="N39" s="49">
        <f t="shared" si="0"/>
        <v>2.1268319999999998</v>
      </c>
    </row>
    <row r="40" spans="2:14" s="36" customFormat="1" ht="200.1" customHeight="1" thickBot="1" x14ac:dyDescent="1.1000000000000001">
      <c r="B40" s="67">
        <v>34</v>
      </c>
      <c r="C40" s="556"/>
      <c r="D40" s="561" t="s">
        <v>244</v>
      </c>
      <c r="E40" s="561"/>
      <c r="F40" s="561"/>
      <c r="G40" s="76" t="s">
        <v>35</v>
      </c>
      <c r="H40" s="76">
        <v>0.94399999999999995</v>
      </c>
      <c r="I40" s="76">
        <v>1</v>
      </c>
      <c r="J40" s="74">
        <v>2383</v>
      </c>
      <c r="K40" s="74">
        <v>2235</v>
      </c>
      <c r="L40" s="74">
        <v>0</v>
      </c>
      <c r="M40" s="49">
        <f t="shared" si="1"/>
        <v>2.1098399999999997</v>
      </c>
      <c r="N40" s="49">
        <f t="shared" si="0"/>
        <v>2.1098399999999997</v>
      </c>
    </row>
    <row r="41" spans="2:14" s="36" customFormat="1" ht="200.1" customHeight="1" thickBot="1" x14ac:dyDescent="1.1000000000000001">
      <c r="B41" s="67">
        <v>35</v>
      </c>
      <c r="C41" s="556"/>
      <c r="D41" s="561" t="s">
        <v>138</v>
      </c>
      <c r="E41" s="561"/>
      <c r="F41" s="561"/>
      <c r="G41" s="76" t="s">
        <v>29</v>
      </c>
      <c r="H41" s="76">
        <v>1.284</v>
      </c>
      <c r="I41" s="76">
        <v>0</v>
      </c>
      <c r="J41" s="74">
        <v>1510</v>
      </c>
      <c r="K41" s="74">
        <v>1510</v>
      </c>
      <c r="L41" s="74">
        <v>0</v>
      </c>
      <c r="M41" s="74">
        <v>0</v>
      </c>
      <c r="N41" s="49">
        <f t="shared" si="0"/>
        <v>0</v>
      </c>
    </row>
    <row r="42" spans="2:14" s="36" customFormat="1" ht="200.1" customHeight="1" thickBot="1" x14ac:dyDescent="1.1000000000000001">
      <c r="B42" s="67">
        <v>36</v>
      </c>
      <c r="C42" s="556"/>
      <c r="D42" s="561" t="s">
        <v>139</v>
      </c>
      <c r="E42" s="561"/>
      <c r="F42" s="561"/>
      <c r="G42" s="76" t="s">
        <v>35</v>
      </c>
      <c r="H42" s="76">
        <v>0.94399999999999995</v>
      </c>
      <c r="I42" s="76">
        <v>1</v>
      </c>
      <c r="J42" s="74">
        <v>2402</v>
      </c>
      <c r="K42" s="74">
        <v>2251</v>
      </c>
      <c r="L42" s="74">
        <v>0</v>
      </c>
      <c r="M42" s="49">
        <f t="shared" si="1"/>
        <v>2.1249440000000002</v>
      </c>
      <c r="N42" s="49">
        <f t="shared" si="0"/>
        <v>2.1249440000000002</v>
      </c>
    </row>
    <row r="43" spans="2:14" s="36" customFormat="1" ht="200.1" customHeight="1" thickBot="1" x14ac:dyDescent="1.1000000000000001">
      <c r="B43" s="67">
        <v>37</v>
      </c>
      <c r="C43" s="556"/>
      <c r="D43" s="561" t="s">
        <v>140</v>
      </c>
      <c r="E43" s="561"/>
      <c r="F43" s="561"/>
      <c r="G43" s="76" t="s">
        <v>241</v>
      </c>
      <c r="H43" s="76">
        <v>0.6</v>
      </c>
      <c r="I43" s="76">
        <v>1</v>
      </c>
      <c r="J43" s="74">
        <v>1510</v>
      </c>
      <c r="K43" s="74">
        <v>1510</v>
      </c>
      <c r="L43" s="74">
        <v>0</v>
      </c>
      <c r="M43" s="49">
        <f t="shared" si="1"/>
        <v>0.90600000000000003</v>
      </c>
      <c r="N43" s="49">
        <f t="shared" si="0"/>
        <v>0.90600000000000003</v>
      </c>
    </row>
    <row r="44" spans="2:14" s="36" customFormat="1" ht="210" customHeight="1" thickBot="1" x14ac:dyDescent="1.1000000000000001">
      <c r="B44" s="67">
        <v>38</v>
      </c>
      <c r="C44" s="492" t="s">
        <v>257</v>
      </c>
      <c r="D44" s="493"/>
      <c r="E44" s="493"/>
      <c r="F44" s="494"/>
      <c r="G44" s="76" t="s">
        <v>76</v>
      </c>
      <c r="H44" s="76">
        <v>1.22</v>
      </c>
      <c r="I44" s="76">
        <v>1</v>
      </c>
      <c r="J44" s="74">
        <v>7579</v>
      </c>
      <c r="K44" s="74">
        <v>7579</v>
      </c>
      <c r="L44" s="74">
        <v>0</v>
      </c>
      <c r="M44" s="49">
        <f t="shared" si="1"/>
        <v>9.2463799999999985</v>
      </c>
      <c r="N44" s="49">
        <f t="shared" si="0"/>
        <v>9.2463799999999985</v>
      </c>
    </row>
    <row r="45" spans="2:14" s="36" customFormat="1" ht="210" customHeight="1" thickBot="1" x14ac:dyDescent="1.1000000000000001">
      <c r="B45" s="67">
        <v>39</v>
      </c>
      <c r="C45" s="492" t="s">
        <v>258</v>
      </c>
      <c r="D45" s="493"/>
      <c r="E45" s="493"/>
      <c r="F45" s="494"/>
      <c r="G45" s="76" t="s">
        <v>76</v>
      </c>
      <c r="H45" s="76">
        <v>1.22</v>
      </c>
      <c r="I45" s="76">
        <v>1</v>
      </c>
      <c r="J45" s="74">
        <v>7579</v>
      </c>
      <c r="K45" s="74">
        <v>7579</v>
      </c>
      <c r="L45" s="74">
        <v>0</v>
      </c>
      <c r="M45" s="49">
        <f t="shared" si="1"/>
        <v>9.2463799999999985</v>
      </c>
      <c r="N45" s="49">
        <f t="shared" si="0"/>
        <v>9.2463799999999985</v>
      </c>
    </row>
    <row r="46" spans="2:14" s="36" customFormat="1" ht="210" customHeight="1" thickBot="1" x14ac:dyDescent="1.1000000000000001">
      <c r="B46" s="67">
        <v>40</v>
      </c>
      <c r="C46" s="492" t="s">
        <v>259</v>
      </c>
      <c r="D46" s="493"/>
      <c r="E46" s="493"/>
      <c r="F46" s="494"/>
      <c r="G46" s="76" t="s">
        <v>76</v>
      </c>
      <c r="H46" s="76">
        <v>1.22</v>
      </c>
      <c r="I46" s="76">
        <v>1</v>
      </c>
      <c r="J46" s="74">
        <v>7829</v>
      </c>
      <c r="K46" s="74">
        <v>7829</v>
      </c>
      <c r="L46" s="74">
        <v>0</v>
      </c>
      <c r="M46" s="49">
        <f t="shared" si="1"/>
        <v>9.55138</v>
      </c>
      <c r="N46" s="49">
        <f t="shared" si="0"/>
        <v>9.55138</v>
      </c>
    </row>
    <row r="47" spans="2:14" s="36" customFormat="1" ht="210" customHeight="1" thickBot="1" x14ac:dyDescent="1.1000000000000001">
      <c r="B47" s="67">
        <v>41</v>
      </c>
      <c r="C47" s="492" t="s">
        <v>260</v>
      </c>
      <c r="D47" s="493"/>
      <c r="E47" s="493"/>
      <c r="F47" s="494"/>
      <c r="G47" s="76" t="s">
        <v>76</v>
      </c>
      <c r="H47" s="76">
        <v>1.22</v>
      </c>
      <c r="I47" s="76">
        <v>1</v>
      </c>
      <c r="J47" s="74">
        <v>7829</v>
      </c>
      <c r="K47" s="74">
        <v>7829</v>
      </c>
      <c r="L47" s="74">
        <v>0</v>
      </c>
      <c r="M47" s="49">
        <f t="shared" si="1"/>
        <v>9.55138</v>
      </c>
      <c r="N47" s="49">
        <f t="shared" si="0"/>
        <v>9.55138</v>
      </c>
    </row>
    <row r="48" spans="2:14" s="36" customFormat="1" ht="210" customHeight="1" thickBot="1" x14ac:dyDescent="1.1000000000000001">
      <c r="B48" s="67">
        <v>42</v>
      </c>
      <c r="C48" s="492" t="s">
        <v>261</v>
      </c>
      <c r="D48" s="493"/>
      <c r="E48" s="493"/>
      <c r="F48" s="494"/>
      <c r="G48" s="76" t="s">
        <v>76</v>
      </c>
      <c r="H48" s="76">
        <v>1.22</v>
      </c>
      <c r="I48" s="76">
        <v>1</v>
      </c>
      <c r="J48" s="74">
        <v>6732</v>
      </c>
      <c r="K48" s="74">
        <v>6732</v>
      </c>
      <c r="L48" s="74">
        <v>0</v>
      </c>
      <c r="M48" s="49">
        <f t="shared" si="1"/>
        <v>8.2130399999999995</v>
      </c>
      <c r="N48" s="49">
        <f t="shared" si="0"/>
        <v>8.2130399999999995</v>
      </c>
    </row>
    <row r="49" spans="2:18" s="36" customFormat="1" ht="210" customHeight="1" thickBot="1" x14ac:dyDescent="1.1000000000000001">
      <c r="B49" s="67">
        <v>43</v>
      </c>
      <c r="C49" s="492" t="s">
        <v>262</v>
      </c>
      <c r="D49" s="493"/>
      <c r="E49" s="493"/>
      <c r="F49" s="494"/>
      <c r="G49" s="76" t="s">
        <v>76</v>
      </c>
      <c r="H49" s="76">
        <v>1.22</v>
      </c>
      <c r="I49" s="76">
        <v>1</v>
      </c>
      <c r="J49" s="74">
        <v>6732</v>
      </c>
      <c r="K49" s="74">
        <v>6732</v>
      </c>
      <c r="L49" s="74">
        <v>0</v>
      </c>
      <c r="M49" s="49">
        <f t="shared" si="1"/>
        <v>8.2130399999999995</v>
      </c>
      <c r="N49" s="49">
        <f t="shared" si="0"/>
        <v>8.2130399999999995</v>
      </c>
    </row>
    <row r="50" spans="2:18" s="36" customFormat="1" ht="210" customHeight="1" thickBot="1" x14ac:dyDescent="1.1000000000000001">
      <c r="B50" s="67">
        <v>44</v>
      </c>
      <c r="C50" s="492" t="s">
        <v>263</v>
      </c>
      <c r="D50" s="493"/>
      <c r="E50" s="493"/>
      <c r="F50" s="494"/>
      <c r="G50" s="76" t="s">
        <v>76</v>
      </c>
      <c r="H50" s="76">
        <v>1.22</v>
      </c>
      <c r="I50" s="76">
        <v>1</v>
      </c>
      <c r="J50" s="74">
        <v>7619</v>
      </c>
      <c r="K50" s="74">
        <v>7619</v>
      </c>
      <c r="L50" s="74">
        <v>0</v>
      </c>
      <c r="M50" s="49">
        <f t="shared" si="1"/>
        <v>9.2951800000000002</v>
      </c>
      <c r="N50" s="49">
        <f t="shared" si="0"/>
        <v>9.2951800000000002</v>
      </c>
    </row>
    <row r="51" spans="2:18" s="36" customFormat="1" ht="210" customHeight="1" thickBot="1" x14ac:dyDescent="1.1000000000000001">
      <c r="B51" s="67">
        <v>45</v>
      </c>
      <c r="C51" s="492" t="s">
        <v>264</v>
      </c>
      <c r="D51" s="493"/>
      <c r="E51" s="493"/>
      <c r="F51" s="494"/>
      <c r="G51" s="76" t="s">
        <v>76</v>
      </c>
      <c r="H51" s="76">
        <v>1.22</v>
      </c>
      <c r="I51" s="76">
        <v>1</v>
      </c>
      <c r="J51" s="74">
        <v>7619</v>
      </c>
      <c r="K51" s="74">
        <v>7619</v>
      </c>
      <c r="L51" s="74">
        <v>0</v>
      </c>
      <c r="M51" s="49">
        <f t="shared" si="1"/>
        <v>9.2951800000000002</v>
      </c>
      <c r="N51" s="49">
        <f t="shared" si="0"/>
        <v>9.2951800000000002</v>
      </c>
    </row>
    <row r="52" spans="2:18" s="50" customFormat="1" ht="174.95" customHeight="1" thickBot="1" x14ac:dyDescent="1.1000000000000001">
      <c r="B52" s="458" t="s">
        <v>30</v>
      </c>
      <c r="C52" s="459"/>
      <c r="D52" s="459"/>
      <c r="E52" s="459"/>
      <c r="F52" s="459"/>
      <c r="G52" s="459"/>
      <c r="H52" s="459"/>
      <c r="I52" s="459"/>
      <c r="J52" s="459"/>
      <c r="K52" s="459"/>
      <c r="L52" s="459"/>
      <c r="M52" s="460"/>
      <c r="N52" s="83">
        <f>SUM(N7:N51)</f>
        <v>252.59312800000001</v>
      </c>
    </row>
    <row r="53" spans="2:18" s="50" customFormat="1" ht="174.95" customHeight="1" thickBot="1" x14ac:dyDescent="1.1000000000000001">
      <c r="B53" s="513" t="s">
        <v>53</v>
      </c>
      <c r="C53" s="513"/>
      <c r="D53" s="513"/>
      <c r="E53" s="513"/>
      <c r="F53" s="513"/>
      <c r="G53" s="513"/>
      <c r="H53" s="513"/>
      <c r="I53" s="513"/>
      <c r="J53" s="513"/>
      <c r="K53" s="513"/>
      <c r="L53" s="513"/>
      <c r="M53" s="513"/>
      <c r="N53" s="49">
        <f>N52*2</f>
        <v>505.18625600000001</v>
      </c>
    </row>
    <row r="54" spans="2:18" s="51" customFormat="1" ht="58.5" customHeight="1" x14ac:dyDescent="1.1000000000000001">
      <c r="B54" s="577"/>
      <c r="C54" s="578"/>
      <c r="D54" s="578"/>
      <c r="E54" s="578"/>
      <c r="F54" s="578"/>
      <c r="G54" s="578"/>
      <c r="H54" s="578"/>
      <c r="I54" s="578"/>
      <c r="J54" s="578"/>
      <c r="K54" s="578"/>
      <c r="L54" s="578"/>
      <c r="M54" s="578"/>
      <c r="N54" s="579"/>
    </row>
    <row r="55" spans="2:18" s="51" customFormat="1" ht="43.5" customHeight="1" thickBot="1" x14ac:dyDescent="1.1499999999999999">
      <c r="B55" s="580"/>
      <c r="C55" s="581"/>
      <c r="D55" s="581"/>
      <c r="E55" s="581"/>
      <c r="F55" s="581"/>
      <c r="G55" s="581"/>
      <c r="H55" s="581"/>
      <c r="I55" s="581"/>
      <c r="J55" s="581"/>
      <c r="K55" s="581"/>
      <c r="L55" s="581"/>
      <c r="M55" s="581"/>
      <c r="N55" s="582"/>
    </row>
    <row r="56" spans="2:18" s="75" customFormat="1" ht="174.95" customHeight="1" x14ac:dyDescent="0.25">
      <c r="B56" s="422" t="s">
        <v>31</v>
      </c>
      <c r="C56" s="422"/>
      <c r="D56" s="422"/>
      <c r="E56" s="422"/>
      <c r="F56" s="422"/>
      <c r="G56" s="422"/>
      <c r="H56" s="422"/>
      <c r="I56" s="422" t="s">
        <v>32</v>
      </c>
      <c r="J56" s="422"/>
      <c r="K56" s="422"/>
      <c r="L56" s="422"/>
      <c r="M56" s="422"/>
      <c r="N56" s="422"/>
    </row>
    <row r="57" spans="2:18" s="51" customFormat="1" ht="345.75" customHeight="1" thickBot="1" x14ac:dyDescent="1.1499999999999999">
      <c r="B57" s="423"/>
      <c r="C57" s="423"/>
      <c r="D57" s="423"/>
      <c r="E57" s="423"/>
      <c r="F57" s="423"/>
      <c r="G57" s="423"/>
      <c r="H57" s="423"/>
      <c r="I57" s="423"/>
      <c r="J57" s="423"/>
      <c r="K57" s="423"/>
      <c r="L57" s="423"/>
      <c r="M57" s="423"/>
      <c r="N57" s="423"/>
    </row>
    <row r="58" spans="2:18" s="58" customFormat="1" ht="174.95" customHeight="1" thickBot="1" x14ac:dyDescent="1.1499999999999999">
      <c r="B58" s="53" t="s">
        <v>45</v>
      </c>
      <c r="C58" s="54"/>
      <c r="D58" s="54"/>
      <c r="E58" s="54"/>
      <c r="F58" s="54"/>
      <c r="G58" s="54"/>
      <c r="H58" s="54"/>
      <c r="I58" s="54"/>
      <c r="J58" s="54"/>
      <c r="K58" s="54"/>
      <c r="L58" s="54"/>
      <c r="M58" s="54"/>
      <c r="N58" s="55"/>
      <c r="O58" s="56"/>
      <c r="P58" s="68"/>
      <c r="Q58" s="35"/>
      <c r="R58" s="35"/>
    </row>
    <row r="59" spans="2:18" s="51" customFormat="1" ht="174.95" customHeight="1" x14ac:dyDescent="1.1000000000000001"/>
  </sheetData>
  <autoFilter ref="B2:N52" xr:uid="{00000000-0009-0000-0000-0000A5000000}">
    <filterColumn colId="0" showButton="0"/>
    <filterColumn colId="1" showButton="0"/>
    <filterColumn colId="2" showButton="0"/>
    <filterColumn colId="3" showButton="0"/>
    <filterColumn colId="5" showButton="0"/>
    <filterColumn colId="6" showButton="0"/>
    <filterColumn colId="7" showButton="0"/>
    <filterColumn colId="8" showButton="0"/>
    <filterColumn colId="10" showButton="0"/>
    <filterColumn colId="11" showButton="0"/>
  </autoFilter>
  <mergeCells count="62">
    <mergeCell ref="B56:H57"/>
    <mergeCell ref="I56:N57"/>
    <mergeCell ref="C44:F44"/>
    <mergeCell ref="C45:F45"/>
    <mergeCell ref="C46:F46"/>
    <mergeCell ref="C47:F47"/>
    <mergeCell ref="C48:F48"/>
    <mergeCell ref="C49:F49"/>
    <mergeCell ref="C50:F50"/>
    <mergeCell ref="C51:F51"/>
    <mergeCell ref="B52:M52"/>
    <mergeCell ref="B53:M53"/>
    <mergeCell ref="B54:N55"/>
    <mergeCell ref="D36:F36"/>
    <mergeCell ref="D37:F37"/>
    <mergeCell ref="C38:C43"/>
    <mergeCell ref="D38:F38"/>
    <mergeCell ref="D39:F39"/>
    <mergeCell ref="D40:F40"/>
    <mergeCell ref="D41:F41"/>
    <mergeCell ref="D42:F42"/>
    <mergeCell ref="D43:F43"/>
    <mergeCell ref="C32:C37"/>
    <mergeCell ref="D32:F32"/>
    <mergeCell ref="D33:F33"/>
    <mergeCell ref="D34:F34"/>
    <mergeCell ref="D35:F35"/>
    <mergeCell ref="C28:C31"/>
    <mergeCell ref="D28:F28"/>
    <mergeCell ref="D29:F29"/>
    <mergeCell ref="D30:F30"/>
    <mergeCell ref="D31:F31"/>
    <mergeCell ref="C21:F21"/>
    <mergeCell ref="C22:F22"/>
    <mergeCell ref="C23:F23"/>
    <mergeCell ref="C24:C27"/>
    <mergeCell ref="D24:F24"/>
    <mergeCell ref="D25:F25"/>
    <mergeCell ref="D26:F26"/>
    <mergeCell ref="D27:F27"/>
    <mergeCell ref="C16:C20"/>
    <mergeCell ref="D16:F16"/>
    <mergeCell ref="D17:F17"/>
    <mergeCell ref="D18:F18"/>
    <mergeCell ref="D19:F19"/>
    <mergeCell ref="D20:F20"/>
    <mergeCell ref="C7:F7"/>
    <mergeCell ref="C8:F8"/>
    <mergeCell ref="C9:F9"/>
    <mergeCell ref="C10:C15"/>
    <mergeCell ref="D10:F10"/>
    <mergeCell ref="D11:F11"/>
    <mergeCell ref="D12:F12"/>
    <mergeCell ref="D13:F13"/>
    <mergeCell ref="D14:F14"/>
    <mergeCell ref="D15:F15"/>
    <mergeCell ref="C6:G6"/>
    <mergeCell ref="B2:F3"/>
    <mergeCell ref="G2:K3"/>
    <mergeCell ref="L2:N3"/>
    <mergeCell ref="B4:N4"/>
    <mergeCell ref="B5:N5"/>
  </mergeCells>
  <printOptions horizontalCentered="1"/>
  <pageMargins left="0.25" right="0.25" top="1" bottom="1" header="0.5" footer="0.255"/>
  <pageSetup paperSize="9" scale="10" fitToHeight="0" orientation="portrait" r:id="rId1"/>
  <rowBreaks count="1" manualBreakCount="1">
    <brk id="31" max="14" man="1"/>
  </rowBreaks>
  <drawing r:id="rId2"/>
</worksheet>
</file>

<file path=xl/worksheets/sheet2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sheetPr>
    <tabColor theme="9" tint="-0.499984740745262"/>
    <pageSetUpPr fitToPage="1"/>
  </sheetPr>
  <dimension ref="A1:AG35"/>
  <sheetViews>
    <sheetView rightToLeft="1" view="pageBreakPreview" topLeftCell="A4" zoomScale="80" zoomScaleNormal="85" zoomScaleSheetLayoutView="80" workbookViewId="0">
      <selection activeCell="N53" sqref="N5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269</v>
      </c>
      <c r="G11" s="332"/>
      <c r="H11" s="332"/>
      <c r="I11" s="333"/>
      <c r="J11" s="331" t="s">
        <v>230</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215</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5" ht="15" customHeight="1" x14ac:dyDescent="0.25">
      <c r="B17" s="385" t="s">
        <v>51</v>
      </c>
      <c r="C17" s="386"/>
      <c r="D17" s="386"/>
      <c r="E17" s="386"/>
      <c r="F17" s="386"/>
      <c r="G17" s="386"/>
      <c r="H17" s="386"/>
      <c r="I17" s="386"/>
      <c r="J17" s="386"/>
      <c r="K17" s="386"/>
      <c r="L17" s="386"/>
      <c r="M17" s="387"/>
    </row>
    <row r="18" spans="2:15" ht="15" customHeight="1" x14ac:dyDescent="0.25">
      <c r="B18" s="388"/>
      <c r="C18" s="389"/>
      <c r="D18" s="389"/>
      <c r="E18" s="389"/>
      <c r="F18" s="389"/>
      <c r="G18" s="389"/>
      <c r="H18" s="389"/>
      <c r="I18" s="389"/>
      <c r="J18" s="389"/>
      <c r="K18" s="389"/>
      <c r="L18" s="389"/>
      <c r="M18" s="390"/>
    </row>
    <row r="19" spans="2:15" ht="41.25" customHeight="1" thickBot="1" x14ac:dyDescent="0.3">
      <c r="B19" s="388"/>
      <c r="C19" s="389"/>
      <c r="D19" s="389"/>
      <c r="E19" s="389"/>
      <c r="F19" s="389"/>
      <c r="G19" s="389"/>
      <c r="H19" s="389"/>
      <c r="I19" s="389"/>
      <c r="J19" s="389"/>
      <c r="K19" s="389"/>
      <c r="L19" s="389"/>
      <c r="M19" s="390"/>
    </row>
    <row r="20" spans="2:15" ht="15" customHeight="1" x14ac:dyDescent="0.25">
      <c r="B20" s="391" t="s">
        <v>270</v>
      </c>
      <c r="C20" s="392"/>
      <c r="D20" s="392"/>
      <c r="E20" s="392"/>
      <c r="F20" s="392"/>
      <c r="G20" s="392"/>
      <c r="H20" s="392"/>
      <c r="I20" s="392"/>
      <c r="J20" s="392"/>
      <c r="K20" s="392"/>
      <c r="L20" s="392"/>
      <c r="M20" s="393"/>
    </row>
    <row r="21" spans="2:15" ht="15" customHeight="1" x14ac:dyDescent="0.25">
      <c r="B21" s="394"/>
      <c r="C21" s="395"/>
      <c r="D21" s="395"/>
      <c r="E21" s="395"/>
      <c r="F21" s="395"/>
      <c r="G21" s="395"/>
      <c r="H21" s="395"/>
      <c r="I21" s="395"/>
      <c r="J21" s="395"/>
      <c r="K21" s="395"/>
      <c r="L21" s="395"/>
      <c r="M21" s="396"/>
    </row>
    <row r="22" spans="2:15" ht="15" customHeight="1" x14ac:dyDescent="0.25">
      <c r="B22" s="394"/>
      <c r="C22" s="395"/>
      <c r="D22" s="395"/>
      <c r="E22" s="395"/>
      <c r="F22" s="395"/>
      <c r="G22" s="395"/>
      <c r="H22" s="395"/>
      <c r="I22" s="395"/>
      <c r="J22" s="395"/>
      <c r="K22" s="395"/>
      <c r="L22" s="395"/>
      <c r="M22" s="396"/>
    </row>
    <row r="23" spans="2:15" ht="15.75" customHeight="1" x14ac:dyDescent="0.25">
      <c r="B23" s="394"/>
      <c r="C23" s="395"/>
      <c r="D23" s="395"/>
      <c r="E23" s="395"/>
      <c r="F23" s="395"/>
      <c r="G23" s="395"/>
      <c r="H23" s="395"/>
      <c r="I23" s="395"/>
      <c r="J23" s="395"/>
      <c r="K23" s="395"/>
      <c r="L23" s="395"/>
      <c r="M23" s="396"/>
    </row>
    <row r="24" spans="2:15" ht="51.75" customHeight="1" thickBot="1" x14ac:dyDescent="0.3">
      <c r="B24" s="394"/>
      <c r="C24" s="395"/>
      <c r="D24" s="395"/>
      <c r="E24" s="395"/>
      <c r="F24" s="395"/>
      <c r="G24" s="395"/>
      <c r="H24" s="395"/>
      <c r="I24" s="395"/>
      <c r="J24" s="395"/>
      <c r="K24" s="395"/>
      <c r="L24" s="395"/>
      <c r="M24" s="396"/>
    </row>
    <row r="25" spans="2:15" ht="31.5" customHeight="1" thickBot="1" x14ac:dyDescent="0.3">
      <c r="B25" s="299"/>
      <c r="C25" s="300"/>
      <c r="D25" s="300"/>
      <c r="E25" s="300"/>
      <c r="F25" s="300"/>
      <c r="G25" s="300"/>
      <c r="H25" s="300"/>
      <c r="I25" s="300"/>
      <c r="J25" s="300"/>
      <c r="K25" s="300"/>
      <c r="L25" s="300"/>
      <c r="M25" s="301"/>
    </row>
    <row r="26" spans="2:15" ht="15.75" customHeight="1" x14ac:dyDescent="0.25">
      <c r="B26" s="397" t="s">
        <v>9</v>
      </c>
      <c r="C26" s="399" t="s">
        <v>10</v>
      </c>
      <c r="D26" s="400"/>
      <c r="E26" s="399" t="s">
        <v>11</v>
      </c>
      <c r="F26" s="400"/>
      <c r="G26" s="400"/>
      <c r="H26" s="403"/>
      <c r="I26" s="399" t="s">
        <v>12</v>
      </c>
      <c r="J26" s="403"/>
      <c r="K26" s="399" t="s">
        <v>13</v>
      </c>
      <c r="L26" s="400"/>
      <c r="M26" s="403"/>
    </row>
    <row r="27" spans="2:15" ht="9.75" customHeight="1" thickBot="1" x14ac:dyDescent="0.3">
      <c r="B27" s="398"/>
      <c r="C27" s="401"/>
      <c r="D27" s="402"/>
      <c r="E27" s="401"/>
      <c r="F27" s="402"/>
      <c r="G27" s="402"/>
      <c r="H27" s="404"/>
      <c r="I27" s="401"/>
      <c r="J27" s="404"/>
      <c r="K27" s="401"/>
      <c r="L27" s="402"/>
      <c r="M27" s="404"/>
    </row>
    <row r="28" spans="2:15" ht="36" customHeight="1" x14ac:dyDescent="0.25">
      <c r="B28" s="405">
        <v>17</v>
      </c>
      <c r="C28" s="312">
        <v>641903107</v>
      </c>
      <c r="D28" s="313"/>
      <c r="E28" s="322" t="s">
        <v>52</v>
      </c>
      <c r="F28" s="323"/>
      <c r="G28" s="323"/>
      <c r="H28" s="324"/>
      <c r="I28" s="318" t="s">
        <v>233</v>
      </c>
      <c r="J28" s="319"/>
      <c r="K28" s="322" t="s">
        <v>16</v>
      </c>
      <c r="L28" s="323"/>
      <c r="M28" s="324"/>
    </row>
    <row r="29" spans="2:15" ht="45" customHeight="1" thickBot="1" x14ac:dyDescent="0.3">
      <c r="B29" s="406"/>
      <c r="C29" s="314"/>
      <c r="D29" s="315"/>
      <c r="E29" s="328"/>
      <c r="F29" s="329"/>
      <c r="G29" s="329"/>
      <c r="H29" s="330"/>
      <c r="I29" s="320"/>
      <c r="J29" s="321"/>
      <c r="K29" s="328"/>
      <c r="L29" s="329"/>
      <c r="M29" s="330"/>
      <c r="O29">
        <v>934.84563200000002</v>
      </c>
    </row>
    <row r="30" spans="2:15" ht="37.5" customHeight="1" thickBot="1" x14ac:dyDescent="0.3">
      <c r="B30" s="382"/>
      <c r="C30" s="383"/>
      <c r="D30" s="383"/>
      <c r="E30" s="383"/>
      <c r="F30" s="383"/>
      <c r="G30" s="383"/>
      <c r="H30" s="383"/>
      <c r="I30" s="383"/>
      <c r="J30" s="383"/>
      <c r="K30" s="383"/>
      <c r="L30" s="383"/>
      <c r="M30" s="384"/>
    </row>
    <row r="31" spans="2:15" ht="18.75" customHeight="1" x14ac:dyDescent="0.25">
      <c r="B31" s="375" t="s">
        <v>17</v>
      </c>
      <c r="C31" s="376"/>
      <c r="D31" s="376"/>
      <c r="E31" s="377"/>
      <c r="F31" s="375" t="s">
        <v>18</v>
      </c>
      <c r="G31" s="376"/>
      <c r="H31" s="376"/>
      <c r="I31" s="377"/>
      <c r="J31" s="375" t="s">
        <v>19</v>
      </c>
      <c r="K31" s="376"/>
      <c r="L31" s="376"/>
      <c r="M31" s="377"/>
    </row>
    <row r="32" spans="2:15"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85" customFormat="1" ht="25.5" customHeight="1" thickBot="1" x14ac:dyDescent="0.3">
      <c r="A35" s="84"/>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134145"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34145" r:id="rId4"/>
      </mc:Fallback>
    </mc:AlternateContent>
  </oleObjects>
  <mc:AlternateContent xmlns:mc="http://schemas.openxmlformats.org/markup-compatibility/2006">
    <mc:Choice Requires="x14">
      <controls>
        <mc:AlternateContent xmlns:mc="http://schemas.openxmlformats.org/markup-compatibility/2006">
          <mc:Choice Requires="x14">
            <control shapeId="134146"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134147"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134148"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134149"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134150"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sheetPr>
    <tabColor theme="9" tint="-0.249977111117893"/>
  </sheetPr>
  <dimension ref="B1:AU59"/>
  <sheetViews>
    <sheetView rightToLeft="1" view="pageBreakPreview" zoomScale="20" zoomScaleNormal="100" zoomScaleSheetLayoutView="20" workbookViewId="0">
      <selection activeCell="N53" sqref="N53"/>
    </sheetView>
  </sheetViews>
  <sheetFormatPr defaultRowHeight="23.25" x14ac:dyDescent="0.35"/>
  <cols>
    <col min="2" max="2" width="25.7109375" customWidth="1"/>
    <col min="3" max="3" width="32" customWidth="1"/>
    <col min="4" max="4" width="20.42578125" customWidth="1"/>
    <col min="5" max="5" width="32" customWidth="1"/>
    <col min="6" max="6" width="46.42578125" style="5" customWidth="1"/>
    <col min="7" max="7" width="138.7109375" bestFit="1" customWidth="1"/>
    <col min="8" max="8" width="71" bestFit="1" customWidth="1"/>
    <col min="9" max="9" width="25.85546875" bestFit="1" customWidth="1"/>
    <col min="10" max="10" width="74.42578125" bestFit="1" customWidth="1"/>
    <col min="11" max="11" width="84.140625" customWidth="1"/>
    <col min="12" max="12" width="62.28515625" customWidth="1"/>
    <col min="13" max="13" width="84.42578125" customWidth="1"/>
    <col min="14" max="14" width="57.42578125" customWidth="1"/>
    <col min="15" max="15" width="4.42578125" customWidth="1"/>
  </cols>
  <sheetData>
    <row r="1" spans="2:47" ht="24" thickBot="1" x14ac:dyDescent="0.4"/>
    <row r="2" spans="2:47" ht="234" customHeight="1" x14ac:dyDescent="0.25">
      <c r="B2" s="440">
        <v>0</v>
      </c>
      <c r="C2" s="440"/>
      <c r="D2" s="440"/>
      <c r="E2" s="440"/>
      <c r="F2" s="440"/>
      <c r="G2" s="520" t="s">
        <v>271</v>
      </c>
      <c r="H2" s="520"/>
      <c r="I2" s="520"/>
      <c r="J2" s="520"/>
      <c r="K2" s="520"/>
      <c r="L2" s="440">
        <v>0</v>
      </c>
      <c r="M2" s="440"/>
      <c r="N2" s="440"/>
    </row>
    <row r="3" spans="2:47" ht="409.6" customHeight="1" thickBot="1" x14ac:dyDescent="0.3">
      <c r="B3" s="441"/>
      <c r="C3" s="441"/>
      <c r="D3" s="441"/>
      <c r="E3" s="441"/>
      <c r="F3" s="441"/>
      <c r="G3" s="521"/>
      <c r="H3" s="521"/>
      <c r="I3" s="521"/>
      <c r="J3" s="521"/>
      <c r="K3" s="521"/>
      <c r="L3" s="441"/>
      <c r="M3" s="441"/>
      <c r="N3" s="441"/>
    </row>
    <row r="4" spans="2:47" ht="259.5" customHeight="1" thickBot="1" x14ac:dyDescent="0.3">
      <c r="B4" s="590" t="s">
        <v>172</v>
      </c>
      <c r="C4" s="591"/>
      <c r="D4" s="591"/>
      <c r="E4" s="591"/>
      <c r="F4" s="591"/>
      <c r="G4" s="591"/>
      <c r="H4" s="591"/>
      <c r="I4" s="591"/>
      <c r="J4" s="591"/>
      <c r="K4" s="591"/>
      <c r="L4" s="591"/>
      <c r="M4" s="591"/>
      <c r="N4" s="592"/>
      <c r="V4" s="6"/>
      <c r="W4" s="6"/>
      <c r="X4" s="6"/>
      <c r="Y4" s="6"/>
      <c r="Z4" s="6"/>
      <c r="AA4" s="6"/>
      <c r="AB4" s="6"/>
      <c r="AC4" s="6"/>
      <c r="AD4" s="6"/>
      <c r="AE4" s="6"/>
      <c r="AF4" s="6"/>
      <c r="AG4" s="6"/>
      <c r="AH4" s="6"/>
      <c r="AI4" s="6"/>
      <c r="AJ4" s="6"/>
      <c r="AK4" s="6"/>
      <c r="AL4" s="6"/>
      <c r="AM4" s="6"/>
      <c r="AN4" s="6"/>
      <c r="AO4" s="6"/>
      <c r="AP4" s="6"/>
      <c r="AQ4" s="6"/>
      <c r="AR4" s="6"/>
      <c r="AS4" s="6"/>
      <c r="AT4" s="6"/>
      <c r="AU4" s="6"/>
    </row>
    <row r="5" spans="2:47" ht="200.1" customHeight="1" thickBot="1" x14ac:dyDescent="0.3">
      <c r="B5" s="451" t="s">
        <v>21</v>
      </c>
      <c r="C5" s="452"/>
      <c r="D5" s="452"/>
      <c r="E5" s="452"/>
      <c r="F5" s="452"/>
      <c r="G5" s="452"/>
      <c r="H5" s="452"/>
      <c r="I5" s="452"/>
      <c r="J5" s="452"/>
      <c r="K5" s="452"/>
      <c r="L5" s="452"/>
      <c r="M5" s="452"/>
      <c r="N5" s="453"/>
      <c r="V5" s="6"/>
      <c r="W5" s="6"/>
      <c r="X5" s="6"/>
      <c r="Y5" s="6"/>
      <c r="Z5" s="6"/>
      <c r="AA5" s="6"/>
      <c r="AB5" s="6"/>
      <c r="AC5" s="6"/>
      <c r="AD5" s="6"/>
      <c r="AE5" s="6"/>
      <c r="AF5" s="6"/>
      <c r="AG5" s="6"/>
      <c r="AH5" s="6"/>
      <c r="AI5" s="6"/>
      <c r="AJ5" s="6"/>
      <c r="AK5" s="6"/>
      <c r="AL5" s="6"/>
      <c r="AM5" s="6"/>
      <c r="AN5" s="6"/>
      <c r="AO5" s="6"/>
      <c r="AP5" s="6"/>
      <c r="AQ5" s="6"/>
      <c r="AR5" s="6"/>
      <c r="AS5" s="6"/>
      <c r="AT5" s="6"/>
      <c r="AU5" s="6"/>
    </row>
    <row r="6" spans="2:47" s="35" customFormat="1" ht="200.1" customHeight="1" thickBot="1" x14ac:dyDescent="1.1499999999999999">
      <c r="B6" s="77" t="s">
        <v>9</v>
      </c>
      <c r="C6" s="434" t="s">
        <v>11</v>
      </c>
      <c r="D6" s="435"/>
      <c r="E6" s="435"/>
      <c r="F6" s="435"/>
      <c r="G6" s="436"/>
      <c r="H6" s="77" t="s">
        <v>122</v>
      </c>
      <c r="I6" s="77" t="s">
        <v>23</v>
      </c>
      <c r="J6" s="77" t="s">
        <v>24</v>
      </c>
      <c r="K6" s="77" t="s">
        <v>121</v>
      </c>
      <c r="L6" s="77" t="s">
        <v>123</v>
      </c>
      <c r="M6" s="77" t="s">
        <v>181</v>
      </c>
      <c r="N6" s="77" t="s">
        <v>124</v>
      </c>
    </row>
    <row r="7" spans="2:47" s="36" customFormat="1" ht="210" customHeight="1" thickBot="1" x14ac:dyDescent="1.1000000000000001">
      <c r="B7" s="67">
        <v>1</v>
      </c>
      <c r="C7" s="492" t="s">
        <v>161</v>
      </c>
      <c r="D7" s="493"/>
      <c r="E7" s="493"/>
      <c r="F7" s="494"/>
      <c r="G7" s="47" t="s">
        <v>237</v>
      </c>
      <c r="H7" s="76">
        <v>45.869</v>
      </c>
      <c r="I7" s="38">
        <v>1</v>
      </c>
      <c r="J7" s="74" t="s">
        <v>160</v>
      </c>
      <c r="K7" s="74" t="s">
        <v>160</v>
      </c>
      <c r="L7" s="48">
        <v>0.86899999999999977</v>
      </c>
      <c r="M7" s="49">
        <v>45</v>
      </c>
      <c r="N7" s="49">
        <f>M7*I7</f>
        <v>45</v>
      </c>
    </row>
    <row r="8" spans="2:47" s="36" customFormat="1" ht="210" customHeight="1" thickBot="1" x14ac:dyDescent="1.1000000000000001">
      <c r="B8" s="67">
        <v>2</v>
      </c>
      <c r="C8" s="492" t="s">
        <v>238</v>
      </c>
      <c r="D8" s="493"/>
      <c r="E8" s="493"/>
      <c r="F8" s="494"/>
      <c r="G8" s="76" t="s">
        <v>27</v>
      </c>
      <c r="H8" s="76">
        <v>1.8280000000000001</v>
      </c>
      <c r="I8" s="76">
        <v>6</v>
      </c>
      <c r="J8" s="74">
        <v>3894</v>
      </c>
      <c r="K8" s="74">
        <v>3657</v>
      </c>
      <c r="L8" s="74">
        <v>0</v>
      </c>
      <c r="M8" s="49">
        <f>H8*K8/1000</f>
        <v>6.6849959999999999</v>
      </c>
      <c r="N8" s="49">
        <f t="shared" ref="N8:N51" si="0">M8*I8</f>
        <v>40.109976000000003</v>
      </c>
    </row>
    <row r="9" spans="2:47" s="36" customFormat="1" ht="210" customHeight="1" thickBot="1" x14ac:dyDescent="1.1000000000000001">
      <c r="B9" s="67">
        <v>3</v>
      </c>
      <c r="C9" s="492" t="s">
        <v>239</v>
      </c>
      <c r="D9" s="493"/>
      <c r="E9" s="493"/>
      <c r="F9" s="494"/>
      <c r="G9" s="76" t="s">
        <v>76</v>
      </c>
      <c r="H9" s="76">
        <v>1.22</v>
      </c>
      <c r="I9" s="76">
        <v>3</v>
      </c>
      <c r="J9" s="74">
        <v>3791</v>
      </c>
      <c r="K9" s="74">
        <v>3756</v>
      </c>
      <c r="L9" s="74">
        <v>0</v>
      </c>
      <c r="M9" s="49">
        <f t="shared" ref="M9:M51" si="1">H9*K9/1000</f>
        <v>4.5823199999999993</v>
      </c>
      <c r="N9" s="49">
        <f t="shared" si="0"/>
        <v>13.746959999999998</v>
      </c>
    </row>
    <row r="10" spans="2:47" s="36" customFormat="1" ht="200.1" customHeight="1" thickBot="1" x14ac:dyDescent="1.1000000000000001">
      <c r="B10" s="67">
        <v>4</v>
      </c>
      <c r="C10" s="555" t="s">
        <v>240</v>
      </c>
      <c r="D10" s="492" t="s">
        <v>127</v>
      </c>
      <c r="E10" s="493"/>
      <c r="F10" s="494"/>
      <c r="G10" s="76" t="s">
        <v>27</v>
      </c>
      <c r="H10" s="76">
        <v>1.8280000000000001</v>
      </c>
      <c r="I10" s="38">
        <v>2</v>
      </c>
      <c r="J10" s="74">
        <v>6859</v>
      </c>
      <c r="K10" s="74">
        <v>6859</v>
      </c>
      <c r="L10" s="74">
        <v>0</v>
      </c>
      <c r="M10" s="49">
        <f t="shared" si="1"/>
        <v>12.538252</v>
      </c>
      <c r="N10" s="49">
        <f t="shared" si="0"/>
        <v>25.076504</v>
      </c>
    </row>
    <row r="11" spans="2:47" s="36" customFormat="1" ht="200.1" customHeight="1" thickBot="1" x14ac:dyDescent="1.1000000000000001">
      <c r="B11" s="67">
        <v>5</v>
      </c>
      <c r="C11" s="556"/>
      <c r="D11" s="561" t="s">
        <v>135</v>
      </c>
      <c r="E11" s="561"/>
      <c r="F11" s="561"/>
      <c r="G11" s="76" t="s">
        <v>35</v>
      </c>
      <c r="H11" s="76">
        <v>0.94399999999999995</v>
      </c>
      <c r="I11" s="76">
        <v>1</v>
      </c>
      <c r="J11" s="74">
        <v>2415</v>
      </c>
      <c r="K11" s="74">
        <v>2253</v>
      </c>
      <c r="L11" s="74">
        <v>0</v>
      </c>
      <c r="M11" s="49">
        <f t="shared" si="1"/>
        <v>2.1268319999999998</v>
      </c>
      <c r="N11" s="49">
        <f t="shared" si="0"/>
        <v>2.1268319999999998</v>
      </c>
    </row>
    <row r="12" spans="2:47" s="36" customFormat="1" ht="200.1" customHeight="1" thickBot="1" x14ac:dyDescent="1.1000000000000001">
      <c r="B12" s="67">
        <v>6</v>
      </c>
      <c r="C12" s="556"/>
      <c r="D12" s="561" t="s">
        <v>136</v>
      </c>
      <c r="E12" s="561"/>
      <c r="F12" s="561"/>
      <c r="G12" s="76" t="s">
        <v>35</v>
      </c>
      <c r="H12" s="76">
        <v>0.94399999999999995</v>
      </c>
      <c r="I12" s="76">
        <v>1</v>
      </c>
      <c r="J12" s="74">
        <v>2383</v>
      </c>
      <c r="K12" s="74">
        <v>2235</v>
      </c>
      <c r="L12" s="74">
        <v>0</v>
      </c>
      <c r="M12" s="49">
        <f t="shared" si="1"/>
        <v>2.1098399999999997</v>
      </c>
      <c r="N12" s="49">
        <f t="shared" si="0"/>
        <v>2.1098399999999997</v>
      </c>
    </row>
    <row r="13" spans="2:47" s="36" customFormat="1" ht="200.1" customHeight="1" thickBot="1" x14ac:dyDescent="1.1000000000000001">
      <c r="B13" s="67">
        <v>7</v>
      </c>
      <c r="C13" s="556"/>
      <c r="D13" s="561" t="s">
        <v>128</v>
      </c>
      <c r="E13" s="561"/>
      <c r="F13" s="561"/>
      <c r="G13" s="76" t="s">
        <v>29</v>
      </c>
      <c r="H13" s="76">
        <v>1.284</v>
      </c>
      <c r="I13" s="76">
        <v>2</v>
      </c>
      <c r="J13" s="74">
        <v>1510</v>
      </c>
      <c r="K13" s="74">
        <v>1510</v>
      </c>
      <c r="L13" s="74">
        <v>0</v>
      </c>
      <c r="M13" s="49">
        <f t="shared" si="1"/>
        <v>1.9388400000000001</v>
      </c>
      <c r="N13" s="49">
        <f t="shared" si="0"/>
        <v>3.8776800000000002</v>
      </c>
    </row>
    <row r="14" spans="2:47" s="36" customFormat="1" ht="200.1" customHeight="1" thickBot="1" x14ac:dyDescent="1.1000000000000001">
      <c r="B14" s="67">
        <v>8</v>
      </c>
      <c r="C14" s="556"/>
      <c r="D14" s="561" t="s">
        <v>129</v>
      </c>
      <c r="E14" s="561"/>
      <c r="F14" s="561"/>
      <c r="G14" s="76" t="s">
        <v>35</v>
      </c>
      <c r="H14" s="76">
        <v>0.94399999999999995</v>
      </c>
      <c r="I14" s="76">
        <v>1</v>
      </c>
      <c r="J14" s="74">
        <v>2402</v>
      </c>
      <c r="K14" s="74">
        <v>2251</v>
      </c>
      <c r="L14" s="74">
        <v>0</v>
      </c>
      <c r="M14" s="49">
        <f t="shared" si="1"/>
        <v>2.1249440000000002</v>
      </c>
      <c r="N14" s="49">
        <f t="shared" si="0"/>
        <v>2.1249440000000002</v>
      </c>
    </row>
    <row r="15" spans="2:47" s="36" customFormat="1" ht="200.1" customHeight="1" thickBot="1" x14ac:dyDescent="1.1000000000000001">
      <c r="B15" s="67">
        <v>9</v>
      </c>
      <c r="C15" s="556"/>
      <c r="D15" s="561" t="s">
        <v>130</v>
      </c>
      <c r="E15" s="561"/>
      <c r="F15" s="561"/>
      <c r="G15" s="76" t="s">
        <v>241</v>
      </c>
      <c r="H15" s="76">
        <v>0.6</v>
      </c>
      <c r="I15" s="76">
        <v>1</v>
      </c>
      <c r="J15" s="74">
        <v>1510</v>
      </c>
      <c r="K15" s="74">
        <v>1510</v>
      </c>
      <c r="L15" s="74">
        <v>0</v>
      </c>
      <c r="M15" s="49">
        <f t="shared" si="1"/>
        <v>0.90600000000000003</v>
      </c>
      <c r="N15" s="49">
        <f t="shared" si="0"/>
        <v>0.90600000000000003</v>
      </c>
    </row>
    <row r="16" spans="2:47" s="36" customFormat="1" ht="200.1" customHeight="1" thickBot="1" x14ac:dyDescent="1.1000000000000001">
      <c r="B16" s="67">
        <v>10</v>
      </c>
      <c r="C16" s="555" t="s">
        <v>242</v>
      </c>
      <c r="D16" s="561" t="s">
        <v>127</v>
      </c>
      <c r="E16" s="561"/>
      <c r="F16" s="561"/>
      <c r="G16" s="76" t="s">
        <v>27</v>
      </c>
      <c r="H16" s="76">
        <v>1.8280000000000001</v>
      </c>
      <c r="I16" s="38">
        <v>2</v>
      </c>
      <c r="J16" s="74">
        <v>5715</v>
      </c>
      <c r="K16" s="74">
        <v>5715</v>
      </c>
      <c r="L16" s="74">
        <v>0</v>
      </c>
      <c r="M16" s="49">
        <f t="shared" si="1"/>
        <v>10.44702</v>
      </c>
      <c r="N16" s="49">
        <f t="shared" si="0"/>
        <v>20.89404</v>
      </c>
    </row>
    <row r="17" spans="2:14" s="36" customFormat="1" ht="200.1" customHeight="1" thickBot="1" x14ac:dyDescent="1.1000000000000001">
      <c r="B17" s="67">
        <v>11</v>
      </c>
      <c r="C17" s="556"/>
      <c r="D17" s="492" t="s">
        <v>243</v>
      </c>
      <c r="E17" s="493"/>
      <c r="F17" s="494"/>
      <c r="G17" s="76" t="s">
        <v>35</v>
      </c>
      <c r="H17" s="76">
        <v>0.94399999999999995</v>
      </c>
      <c r="I17" s="76">
        <v>1</v>
      </c>
      <c r="J17" s="74">
        <v>2415</v>
      </c>
      <c r="K17" s="74">
        <v>2253</v>
      </c>
      <c r="L17" s="74">
        <v>0</v>
      </c>
      <c r="M17" s="49">
        <f t="shared" si="1"/>
        <v>2.1268319999999998</v>
      </c>
      <c r="N17" s="49">
        <f t="shared" si="0"/>
        <v>2.1268319999999998</v>
      </c>
    </row>
    <row r="18" spans="2:14" s="36" customFormat="1" ht="200.1" customHeight="1" thickBot="1" x14ac:dyDescent="1.1000000000000001">
      <c r="B18" s="67">
        <v>12</v>
      </c>
      <c r="C18" s="556"/>
      <c r="D18" s="492" t="s">
        <v>244</v>
      </c>
      <c r="E18" s="493"/>
      <c r="F18" s="494"/>
      <c r="G18" s="76" t="s">
        <v>35</v>
      </c>
      <c r="H18" s="76">
        <v>0.94399999999999995</v>
      </c>
      <c r="I18" s="76">
        <v>1</v>
      </c>
      <c r="J18" s="74">
        <v>2383</v>
      </c>
      <c r="K18" s="74">
        <v>2235</v>
      </c>
      <c r="L18" s="74">
        <v>0</v>
      </c>
      <c r="M18" s="49">
        <f t="shared" si="1"/>
        <v>2.1098399999999997</v>
      </c>
      <c r="N18" s="49">
        <f t="shared" si="0"/>
        <v>2.1098399999999997</v>
      </c>
    </row>
    <row r="19" spans="2:14" s="36" customFormat="1" ht="200.1" customHeight="1" thickBot="1" x14ac:dyDescent="1.1000000000000001">
      <c r="B19" s="67">
        <v>13</v>
      </c>
      <c r="C19" s="556"/>
      <c r="D19" s="492" t="s">
        <v>138</v>
      </c>
      <c r="E19" s="493"/>
      <c r="F19" s="494"/>
      <c r="G19" s="76" t="s">
        <v>29</v>
      </c>
      <c r="H19" s="76">
        <v>1.284</v>
      </c>
      <c r="I19" s="76">
        <v>1</v>
      </c>
      <c r="J19" s="74">
        <v>1510</v>
      </c>
      <c r="K19" s="74">
        <v>1510</v>
      </c>
      <c r="L19" s="74">
        <v>0</v>
      </c>
      <c r="M19" s="49">
        <f t="shared" si="1"/>
        <v>1.9388400000000001</v>
      </c>
      <c r="N19" s="49">
        <f t="shared" si="0"/>
        <v>1.9388400000000001</v>
      </c>
    </row>
    <row r="20" spans="2:14" s="36" customFormat="1" ht="200.1" customHeight="1" thickBot="1" x14ac:dyDescent="1.1000000000000001">
      <c r="B20" s="67">
        <v>14</v>
      </c>
      <c r="C20" s="559"/>
      <c r="D20" s="492" t="s">
        <v>140</v>
      </c>
      <c r="E20" s="493"/>
      <c r="F20" s="494"/>
      <c r="G20" s="76" t="s">
        <v>241</v>
      </c>
      <c r="H20" s="76">
        <v>0.6</v>
      </c>
      <c r="I20" s="76">
        <v>1</v>
      </c>
      <c r="J20" s="74">
        <v>1510</v>
      </c>
      <c r="K20" s="74">
        <v>1510</v>
      </c>
      <c r="L20" s="74">
        <v>0</v>
      </c>
      <c r="M20" s="49">
        <f t="shared" si="1"/>
        <v>0.90600000000000003</v>
      </c>
      <c r="N20" s="49">
        <f t="shared" si="0"/>
        <v>0.90600000000000003</v>
      </c>
    </row>
    <row r="21" spans="2:14" s="36" customFormat="1" ht="210" customHeight="1" thickBot="1" x14ac:dyDescent="1.1000000000000001">
      <c r="B21" s="67">
        <v>15</v>
      </c>
      <c r="C21" s="587" t="s">
        <v>245</v>
      </c>
      <c r="D21" s="588"/>
      <c r="E21" s="588"/>
      <c r="F21" s="589"/>
      <c r="G21" s="76" t="s">
        <v>182</v>
      </c>
      <c r="H21" s="45">
        <v>1.254</v>
      </c>
      <c r="I21" s="76">
        <v>12</v>
      </c>
      <c r="J21" s="74">
        <v>5460</v>
      </c>
      <c r="K21" s="74">
        <v>5460</v>
      </c>
      <c r="L21" s="74">
        <v>0</v>
      </c>
      <c r="M21" s="49">
        <f t="shared" si="1"/>
        <v>6.8468400000000003</v>
      </c>
      <c r="N21" s="49">
        <f t="shared" si="0"/>
        <v>82.162080000000003</v>
      </c>
    </row>
    <row r="22" spans="2:14" s="36" customFormat="1" ht="210" customHeight="1" thickBot="1" x14ac:dyDescent="1.1000000000000001">
      <c r="B22" s="67">
        <v>16</v>
      </c>
      <c r="C22" s="492" t="s">
        <v>246</v>
      </c>
      <c r="D22" s="493"/>
      <c r="E22" s="493"/>
      <c r="F22" s="494"/>
      <c r="G22" s="76" t="s">
        <v>27</v>
      </c>
      <c r="H22" s="76">
        <v>1.8280000000000001</v>
      </c>
      <c r="I22" s="76">
        <v>2</v>
      </c>
      <c r="J22" s="74">
        <v>3635</v>
      </c>
      <c r="K22" s="74">
        <v>3497</v>
      </c>
      <c r="L22" s="74">
        <v>0</v>
      </c>
      <c r="M22" s="49">
        <f t="shared" si="1"/>
        <v>6.3925160000000005</v>
      </c>
      <c r="N22" s="49">
        <f t="shared" si="0"/>
        <v>12.785032000000001</v>
      </c>
    </row>
    <row r="23" spans="2:14" s="36" customFormat="1" ht="210" customHeight="1" thickBot="1" x14ac:dyDescent="1.1000000000000001">
      <c r="B23" s="67">
        <v>17</v>
      </c>
      <c r="C23" s="492" t="s">
        <v>247</v>
      </c>
      <c r="D23" s="493"/>
      <c r="E23" s="493"/>
      <c r="F23" s="494"/>
      <c r="G23" s="76" t="s">
        <v>27</v>
      </c>
      <c r="H23" s="76">
        <v>1.8280000000000001</v>
      </c>
      <c r="I23" s="76">
        <v>1</v>
      </c>
      <c r="J23" s="74">
        <v>3614</v>
      </c>
      <c r="K23" s="74">
        <v>3614</v>
      </c>
      <c r="L23" s="74">
        <v>0</v>
      </c>
      <c r="M23" s="49">
        <f t="shared" si="1"/>
        <v>6.6063919999999996</v>
      </c>
      <c r="N23" s="49">
        <f t="shared" si="0"/>
        <v>6.6063919999999996</v>
      </c>
    </row>
    <row r="24" spans="2:14" s="36" customFormat="1" ht="200.1" customHeight="1" thickBot="1" x14ac:dyDescent="1.1000000000000001">
      <c r="B24" s="67">
        <v>18</v>
      </c>
      <c r="C24" s="555" t="s">
        <v>248</v>
      </c>
      <c r="D24" s="492" t="s">
        <v>127</v>
      </c>
      <c r="E24" s="493"/>
      <c r="F24" s="494"/>
      <c r="G24" s="76" t="s">
        <v>27</v>
      </c>
      <c r="H24" s="76">
        <v>1.8280000000000001</v>
      </c>
      <c r="I24" s="38">
        <v>2</v>
      </c>
      <c r="J24" s="74">
        <v>6000</v>
      </c>
      <c r="K24" s="74">
        <v>6000</v>
      </c>
      <c r="L24" s="74">
        <v>0</v>
      </c>
      <c r="M24" s="49">
        <f t="shared" si="1"/>
        <v>10.968</v>
      </c>
      <c r="N24" s="49">
        <f t="shared" si="0"/>
        <v>21.936</v>
      </c>
    </row>
    <row r="25" spans="2:14" s="36" customFormat="1" ht="200.1" customHeight="1" thickBot="1" x14ac:dyDescent="1.1000000000000001">
      <c r="B25" s="67">
        <v>19</v>
      </c>
      <c r="C25" s="556"/>
      <c r="D25" s="561" t="s">
        <v>249</v>
      </c>
      <c r="E25" s="561"/>
      <c r="F25" s="561"/>
      <c r="G25" s="76" t="s">
        <v>29</v>
      </c>
      <c r="H25" s="76">
        <v>1.284</v>
      </c>
      <c r="I25" s="76">
        <v>1</v>
      </c>
      <c r="J25" s="74">
        <v>1510</v>
      </c>
      <c r="K25" s="74">
        <v>1510</v>
      </c>
      <c r="L25" s="74">
        <v>0</v>
      </c>
      <c r="M25" s="49">
        <f t="shared" si="1"/>
        <v>1.9388400000000001</v>
      </c>
      <c r="N25" s="49">
        <f t="shared" si="0"/>
        <v>1.9388400000000001</v>
      </c>
    </row>
    <row r="26" spans="2:14" s="36" customFormat="1" ht="200.1" customHeight="1" thickBot="1" x14ac:dyDescent="1.1000000000000001">
      <c r="B26" s="67">
        <v>20</v>
      </c>
      <c r="C26" s="556"/>
      <c r="D26" s="561" t="s">
        <v>250</v>
      </c>
      <c r="E26" s="561"/>
      <c r="F26" s="561"/>
      <c r="G26" s="76" t="s">
        <v>35</v>
      </c>
      <c r="H26" s="76">
        <v>0.94399999999999995</v>
      </c>
      <c r="I26" s="76">
        <v>2</v>
      </c>
      <c r="J26" s="74">
        <v>2402</v>
      </c>
      <c r="K26" s="74">
        <v>2251</v>
      </c>
      <c r="L26" s="74">
        <v>0</v>
      </c>
      <c r="M26" s="49">
        <f t="shared" si="1"/>
        <v>2.1249440000000002</v>
      </c>
      <c r="N26" s="49">
        <f t="shared" si="0"/>
        <v>4.2498880000000003</v>
      </c>
    </row>
    <row r="27" spans="2:14" s="36" customFormat="1" ht="200.1" customHeight="1" thickBot="1" x14ac:dyDescent="1.1000000000000001">
      <c r="B27" s="67">
        <v>21</v>
      </c>
      <c r="C27" s="559"/>
      <c r="D27" s="561" t="s">
        <v>251</v>
      </c>
      <c r="E27" s="561"/>
      <c r="F27" s="561"/>
      <c r="G27" s="76" t="s">
        <v>241</v>
      </c>
      <c r="H27" s="76">
        <v>0.6</v>
      </c>
      <c r="I27" s="76">
        <v>2</v>
      </c>
      <c r="J27" s="74">
        <v>1510</v>
      </c>
      <c r="K27" s="74">
        <v>1510</v>
      </c>
      <c r="L27" s="74">
        <v>0</v>
      </c>
      <c r="M27" s="49">
        <f t="shared" si="1"/>
        <v>0.90600000000000003</v>
      </c>
      <c r="N27" s="49">
        <f t="shared" si="0"/>
        <v>1.8120000000000001</v>
      </c>
    </row>
    <row r="28" spans="2:14" s="36" customFormat="1" ht="200.1" customHeight="1" thickBot="1" x14ac:dyDescent="1.1000000000000001">
      <c r="B28" s="42">
        <v>22</v>
      </c>
      <c r="C28" s="564" t="s">
        <v>252</v>
      </c>
      <c r="D28" s="561" t="s">
        <v>127</v>
      </c>
      <c r="E28" s="561"/>
      <c r="F28" s="561"/>
      <c r="G28" s="76" t="s">
        <v>27</v>
      </c>
      <c r="H28" s="76">
        <v>1.8280000000000001</v>
      </c>
      <c r="I28" s="38">
        <v>2</v>
      </c>
      <c r="J28" s="74">
        <v>6000</v>
      </c>
      <c r="K28" s="74">
        <v>6000</v>
      </c>
      <c r="L28" s="74">
        <v>0</v>
      </c>
      <c r="M28" s="49">
        <f t="shared" si="1"/>
        <v>10.968</v>
      </c>
      <c r="N28" s="49">
        <f t="shared" si="0"/>
        <v>21.936</v>
      </c>
    </row>
    <row r="29" spans="2:14" s="36" customFormat="1" ht="200.1" customHeight="1" thickBot="1" x14ac:dyDescent="1.1000000000000001">
      <c r="B29" s="42">
        <v>23</v>
      </c>
      <c r="C29" s="564"/>
      <c r="D29" s="561" t="s">
        <v>249</v>
      </c>
      <c r="E29" s="561"/>
      <c r="F29" s="561"/>
      <c r="G29" s="76" t="s">
        <v>29</v>
      </c>
      <c r="H29" s="76">
        <v>1.284</v>
      </c>
      <c r="I29" s="76">
        <v>1</v>
      </c>
      <c r="J29" s="74">
        <v>1510</v>
      </c>
      <c r="K29" s="74">
        <v>1510</v>
      </c>
      <c r="L29" s="74">
        <v>0</v>
      </c>
      <c r="M29" s="49">
        <f t="shared" si="1"/>
        <v>1.9388400000000001</v>
      </c>
      <c r="N29" s="49">
        <f t="shared" si="0"/>
        <v>1.9388400000000001</v>
      </c>
    </row>
    <row r="30" spans="2:14" s="36" customFormat="1" ht="200.1" customHeight="1" thickBot="1" x14ac:dyDescent="1.1000000000000001">
      <c r="B30" s="42">
        <v>24</v>
      </c>
      <c r="C30" s="564"/>
      <c r="D30" s="561" t="s">
        <v>250</v>
      </c>
      <c r="E30" s="561"/>
      <c r="F30" s="561"/>
      <c r="G30" s="76" t="s">
        <v>35</v>
      </c>
      <c r="H30" s="76">
        <v>0.94399999999999995</v>
      </c>
      <c r="I30" s="76">
        <v>2</v>
      </c>
      <c r="J30" s="74">
        <v>2402</v>
      </c>
      <c r="K30" s="74">
        <v>2251</v>
      </c>
      <c r="L30" s="74">
        <v>0</v>
      </c>
      <c r="M30" s="49">
        <f t="shared" si="1"/>
        <v>2.1249440000000002</v>
      </c>
      <c r="N30" s="49">
        <f t="shared" si="0"/>
        <v>4.2498880000000003</v>
      </c>
    </row>
    <row r="31" spans="2:14" s="36" customFormat="1" ht="200.1" customHeight="1" thickBot="1" x14ac:dyDescent="1.1000000000000001">
      <c r="B31" s="42">
        <v>25</v>
      </c>
      <c r="C31" s="564"/>
      <c r="D31" s="561" t="s">
        <v>251</v>
      </c>
      <c r="E31" s="561"/>
      <c r="F31" s="561"/>
      <c r="G31" s="76" t="s">
        <v>241</v>
      </c>
      <c r="H31" s="76">
        <v>0.6</v>
      </c>
      <c r="I31" s="76">
        <v>2</v>
      </c>
      <c r="J31" s="74">
        <v>1510</v>
      </c>
      <c r="K31" s="74">
        <v>1510</v>
      </c>
      <c r="L31" s="74">
        <v>0</v>
      </c>
      <c r="M31" s="49">
        <f t="shared" si="1"/>
        <v>0.90600000000000003</v>
      </c>
      <c r="N31" s="49">
        <f t="shared" si="0"/>
        <v>1.8120000000000001</v>
      </c>
    </row>
    <row r="32" spans="2:14" s="36" customFormat="1" ht="200.1" customHeight="1" thickBot="1" x14ac:dyDescent="1.1000000000000001">
      <c r="B32" s="42">
        <v>26</v>
      </c>
      <c r="C32" s="564" t="s">
        <v>253</v>
      </c>
      <c r="D32" s="561" t="s">
        <v>127</v>
      </c>
      <c r="E32" s="561"/>
      <c r="F32" s="561"/>
      <c r="G32" s="76" t="s">
        <v>27</v>
      </c>
      <c r="H32" s="76">
        <v>1.8280000000000001</v>
      </c>
      <c r="I32" s="38">
        <v>2</v>
      </c>
      <c r="J32" s="74">
        <v>6280</v>
      </c>
      <c r="K32" s="74">
        <v>6280</v>
      </c>
      <c r="L32" s="74">
        <v>0</v>
      </c>
      <c r="M32" s="49">
        <f t="shared" si="1"/>
        <v>11.479839999999999</v>
      </c>
      <c r="N32" s="49">
        <f t="shared" si="0"/>
        <v>22.959679999999999</v>
      </c>
    </row>
    <row r="33" spans="2:14" s="36" customFormat="1" ht="200.1" customHeight="1" thickBot="1" x14ac:dyDescent="1.1000000000000001">
      <c r="B33" s="42">
        <v>27</v>
      </c>
      <c r="C33" s="564"/>
      <c r="D33" s="561" t="s">
        <v>254</v>
      </c>
      <c r="E33" s="561"/>
      <c r="F33" s="561"/>
      <c r="G33" s="76" t="s">
        <v>35</v>
      </c>
      <c r="H33" s="76">
        <v>0.94399999999999995</v>
      </c>
      <c r="I33" s="76">
        <v>1</v>
      </c>
      <c r="J33" s="74">
        <v>2415</v>
      </c>
      <c r="K33" s="74">
        <v>2253</v>
      </c>
      <c r="L33" s="74">
        <v>0</v>
      </c>
      <c r="M33" s="49">
        <f t="shared" si="1"/>
        <v>2.1268319999999998</v>
      </c>
      <c r="N33" s="49">
        <f t="shared" si="0"/>
        <v>2.1268319999999998</v>
      </c>
    </row>
    <row r="34" spans="2:14" s="36" customFormat="1" ht="200.1" customHeight="1" thickBot="1" x14ac:dyDescent="1.1000000000000001">
      <c r="B34" s="42">
        <v>28</v>
      </c>
      <c r="C34" s="564"/>
      <c r="D34" s="561" t="s">
        <v>255</v>
      </c>
      <c r="E34" s="561"/>
      <c r="F34" s="561"/>
      <c r="G34" s="76" t="s">
        <v>35</v>
      </c>
      <c r="H34" s="76">
        <v>0.94399999999999995</v>
      </c>
      <c r="I34" s="76">
        <v>1</v>
      </c>
      <c r="J34" s="74">
        <v>2383</v>
      </c>
      <c r="K34" s="74">
        <v>2238</v>
      </c>
      <c r="L34" s="74">
        <v>0</v>
      </c>
      <c r="M34" s="49">
        <f t="shared" si="1"/>
        <v>2.1126719999999999</v>
      </c>
      <c r="N34" s="49">
        <f t="shared" si="0"/>
        <v>2.1126719999999999</v>
      </c>
    </row>
    <row r="35" spans="2:14" s="36" customFormat="1" ht="200.1" customHeight="1" thickBot="1" x14ac:dyDescent="1.1000000000000001">
      <c r="B35" s="42">
        <v>29</v>
      </c>
      <c r="C35" s="564"/>
      <c r="D35" s="561" t="s">
        <v>249</v>
      </c>
      <c r="E35" s="561"/>
      <c r="F35" s="561"/>
      <c r="G35" s="76" t="s">
        <v>29</v>
      </c>
      <c r="H35" s="76">
        <v>1.284</v>
      </c>
      <c r="I35" s="76">
        <v>2</v>
      </c>
      <c r="J35" s="74">
        <v>1510</v>
      </c>
      <c r="K35" s="74">
        <v>1510</v>
      </c>
      <c r="L35" s="74">
        <v>0</v>
      </c>
      <c r="M35" s="49">
        <f t="shared" si="1"/>
        <v>1.9388400000000001</v>
      </c>
      <c r="N35" s="49">
        <f t="shared" si="0"/>
        <v>3.8776800000000002</v>
      </c>
    </row>
    <row r="36" spans="2:14" s="36" customFormat="1" ht="200.1" customHeight="1" thickBot="1" x14ac:dyDescent="1.1000000000000001">
      <c r="B36" s="42">
        <v>30</v>
      </c>
      <c r="C36" s="564"/>
      <c r="D36" s="561" t="s">
        <v>250</v>
      </c>
      <c r="E36" s="561"/>
      <c r="F36" s="561"/>
      <c r="G36" s="76" t="s">
        <v>35</v>
      </c>
      <c r="H36" s="76">
        <v>0.94399999999999995</v>
      </c>
      <c r="I36" s="76">
        <v>1</v>
      </c>
      <c r="J36" s="74">
        <v>2402</v>
      </c>
      <c r="K36" s="74">
        <v>2251</v>
      </c>
      <c r="L36" s="74">
        <v>0</v>
      </c>
      <c r="M36" s="49">
        <f t="shared" si="1"/>
        <v>2.1249440000000002</v>
      </c>
      <c r="N36" s="49">
        <f t="shared" si="0"/>
        <v>2.1249440000000002</v>
      </c>
    </row>
    <row r="37" spans="2:14" s="36" customFormat="1" ht="200.1" customHeight="1" thickBot="1" x14ac:dyDescent="1.1000000000000001">
      <c r="B37" s="42">
        <v>31</v>
      </c>
      <c r="C37" s="564"/>
      <c r="D37" s="561" t="s">
        <v>251</v>
      </c>
      <c r="E37" s="561"/>
      <c r="F37" s="561"/>
      <c r="G37" s="76" t="s">
        <v>241</v>
      </c>
      <c r="H37" s="76">
        <v>0.6</v>
      </c>
      <c r="I37" s="76">
        <v>1</v>
      </c>
      <c r="J37" s="74">
        <v>1510</v>
      </c>
      <c r="K37" s="74">
        <v>1510</v>
      </c>
      <c r="L37" s="74">
        <v>0</v>
      </c>
      <c r="M37" s="49">
        <f t="shared" si="1"/>
        <v>0.90600000000000003</v>
      </c>
      <c r="N37" s="49">
        <f t="shared" si="0"/>
        <v>0.90600000000000003</v>
      </c>
    </row>
    <row r="38" spans="2:14" s="36" customFormat="1" ht="200.1" customHeight="1" thickBot="1" x14ac:dyDescent="1.1000000000000001">
      <c r="B38" s="67">
        <v>32</v>
      </c>
      <c r="C38" s="555" t="s">
        <v>256</v>
      </c>
      <c r="D38" s="492" t="s">
        <v>127</v>
      </c>
      <c r="E38" s="493"/>
      <c r="F38" s="494"/>
      <c r="G38" s="76" t="s">
        <v>27</v>
      </c>
      <c r="H38" s="76">
        <v>1.8280000000000001</v>
      </c>
      <c r="I38" s="38">
        <v>2</v>
      </c>
      <c r="J38" s="74">
        <v>6859</v>
      </c>
      <c r="K38" s="74">
        <v>6859</v>
      </c>
      <c r="L38" s="74">
        <v>0</v>
      </c>
      <c r="M38" s="49">
        <f t="shared" si="1"/>
        <v>12.538252</v>
      </c>
      <c r="N38" s="49">
        <f t="shared" si="0"/>
        <v>25.076504</v>
      </c>
    </row>
    <row r="39" spans="2:14" s="36" customFormat="1" ht="200.1" customHeight="1" thickBot="1" x14ac:dyDescent="1.1000000000000001">
      <c r="B39" s="67">
        <v>33</v>
      </c>
      <c r="C39" s="556"/>
      <c r="D39" s="561" t="s">
        <v>243</v>
      </c>
      <c r="E39" s="561"/>
      <c r="F39" s="561"/>
      <c r="G39" s="76" t="s">
        <v>35</v>
      </c>
      <c r="H39" s="76">
        <v>0.94399999999999995</v>
      </c>
      <c r="I39" s="76">
        <v>1</v>
      </c>
      <c r="J39" s="74">
        <v>2415</v>
      </c>
      <c r="K39" s="74">
        <v>2253</v>
      </c>
      <c r="L39" s="74">
        <v>0</v>
      </c>
      <c r="M39" s="49">
        <f t="shared" si="1"/>
        <v>2.1268319999999998</v>
      </c>
      <c r="N39" s="49">
        <f t="shared" si="0"/>
        <v>2.1268319999999998</v>
      </c>
    </row>
    <row r="40" spans="2:14" s="36" customFormat="1" ht="200.1" customHeight="1" thickBot="1" x14ac:dyDescent="1.1000000000000001">
      <c r="B40" s="67">
        <v>34</v>
      </c>
      <c r="C40" s="556"/>
      <c r="D40" s="561" t="s">
        <v>244</v>
      </c>
      <c r="E40" s="561"/>
      <c r="F40" s="561"/>
      <c r="G40" s="76" t="s">
        <v>35</v>
      </c>
      <c r="H40" s="76">
        <v>0.94399999999999995</v>
      </c>
      <c r="I40" s="76">
        <v>1</v>
      </c>
      <c r="J40" s="74">
        <v>2383</v>
      </c>
      <c r="K40" s="74">
        <v>2235</v>
      </c>
      <c r="L40" s="74">
        <v>0</v>
      </c>
      <c r="M40" s="49">
        <f t="shared" si="1"/>
        <v>2.1098399999999997</v>
      </c>
      <c r="N40" s="49">
        <f t="shared" si="0"/>
        <v>2.1098399999999997</v>
      </c>
    </row>
    <row r="41" spans="2:14" s="36" customFormat="1" ht="200.1" customHeight="1" thickBot="1" x14ac:dyDescent="1.1000000000000001">
      <c r="B41" s="67">
        <v>35</v>
      </c>
      <c r="C41" s="556"/>
      <c r="D41" s="561" t="s">
        <v>138</v>
      </c>
      <c r="E41" s="561"/>
      <c r="F41" s="561"/>
      <c r="G41" s="76" t="s">
        <v>29</v>
      </c>
      <c r="H41" s="76">
        <v>1.284</v>
      </c>
      <c r="I41" s="76">
        <v>2</v>
      </c>
      <c r="J41" s="74">
        <v>1510</v>
      </c>
      <c r="K41" s="74">
        <v>1510</v>
      </c>
      <c r="L41" s="74">
        <v>0</v>
      </c>
      <c r="M41" s="49">
        <f t="shared" si="1"/>
        <v>1.9388400000000001</v>
      </c>
      <c r="N41" s="49">
        <f t="shared" si="0"/>
        <v>3.8776800000000002</v>
      </c>
    </row>
    <row r="42" spans="2:14" s="36" customFormat="1" ht="200.1" customHeight="1" thickBot="1" x14ac:dyDescent="1.1000000000000001">
      <c r="B42" s="67">
        <v>36</v>
      </c>
      <c r="C42" s="556"/>
      <c r="D42" s="561" t="s">
        <v>139</v>
      </c>
      <c r="E42" s="561"/>
      <c r="F42" s="561"/>
      <c r="G42" s="76" t="s">
        <v>35</v>
      </c>
      <c r="H42" s="76">
        <v>0.94399999999999995</v>
      </c>
      <c r="I42" s="76">
        <v>1</v>
      </c>
      <c r="J42" s="74">
        <v>2402</v>
      </c>
      <c r="K42" s="74">
        <v>2251</v>
      </c>
      <c r="L42" s="74">
        <v>0</v>
      </c>
      <c r="M42" s="49">
        <f t="shared" si="1"/>
        <v>2.1249440000000002</v>
      </c>
      <c r="N42" s="49">
        <f t="shared" si="0"/>
        <v>2.1249440000000002</v>
      </c>
    </row>
    <row r="43" spans="2:14" s="36" customFormat="1" ht="200.1" customHeight="1" thickBot="1" x14ac:dyDescent="1.1000000000000001">
      <c r="B43" s="67">
        <v>37</v>
      </c>
      <c r="C43" s="556"/>
      <c r="D43" s="561" t="s">
        <v>140</v>
      </c>
      <c r="E43" s="561"/>
      <c r="F43" s="561"/>
      <c r="G43" s="76" t="s">
        <v>241</v>
      </c>
      <c r="H43" s="76">
        <v>0.6</v>
      </c>
      <c r="I43" s="76">
        <v>1</v>
      </c>
      <c r="J43" s="74">
        <v>1510</v>
      </c>
      <c r="K43" s="74">
        <v>1510</v>
      </c>
      <c r="L43" s="74">
        <v>0</v>
      </c>
      <c r="M43" s="49">
        <f t="shared" si="1"/>
        <v>0.90600000000000003</v>
      </c>
      <c r="N43" s="49">
        <f t="shared" si="0"/>
        <v>0.90600000000000003</v>
      </c>
    </row>
    <row r="44" spans="2:14" s="36" customFormat="1" ht="210" customHeight="1" thickBot="1" x14ac:dyDescent="1.1000000000000001">
      <c r="B44" s="67">
        <v>38</v>
      </c>
      <c r="C44" s="492" t="s">
        <v>257</v>
      </c>
      <c r="D44" s="493"/>
      <c r="E44" s="493"/>
      <c r="F44" s="494"/>
      <c r="G44" s="76" t="s">
        <v>76</v>
      </c>
      <c r="H44" s="76">
        <v>1.22</v>
      </c>
      <c r="I44" s="76">
        <v>1</v>
      </c>
      <c r="J44" s="74">
        <v>7579</v>
      </c>
      <c r="K44" s="74">
        <v>7579</v>
      </c>
      <c r="L44" s="74">
        <v>0</v>
      </c>
      <c r="M44" s="49">
        <f t="shared" si="1"/>
        <v>9.2463799999999985</v>
      </c>
      <c r="N44" s="49">
        <f t="shared" si="0"/>
        <v>9.2463799999999985</v>
      </c>
    </row>
    <row r="45" spans="2:14" s="36" customFormat="1" ht="210" customHeight="1" thickBot="1" x14ac:dyDescent="1.1000000000000001">
      <c r="B45" s="67">
        <v>39</v>
      </c>
      <c r="C45" s="492" t="s">
        <v>258</v>
      </c>
      <c r="D45" s="493"/>
      <c r="E45" s="493"/>
      <c r="F45" s="494"/>
      <c r="G45" s="76" t="s">
        <v>76</v>
      </c>
      <c r="H45" s="76">
        <v>1.22</v>
      </c>
      <c r="I45" s="76">
        <v>1</v>
      </c>
      <c r="J45" s="74">
        <v>7579</v>
      </c>
      <c r="K45" s="74">
        <v>7579</v>
      </c>
      <c r="L45" s="74">
        <v>0</v>
      </c>
      <c r="M45" s="49">
        <f t="shared" si="1"/>
        <v>9.2463799999999985</v>
      </c>
      <c r="N45" s="49">
        <f t="shared" si="0"/>
        <v>9.2463799999999985</v>
      </c>
    </row>
    <row r="46" spans="2:14" s="36" customFormat="1" ht="210" customHeight="1" thickBot="1" x14ac:dyDescent="1.1000000000000001">
      <c r="B46" s="67">
        <v>40</v>
      </c>
      <c r="C46" s="492" t="s">
        <v>259</v>
      </c>
      <c r="D46" s="493"/>
      <c r="E46" s="493"/>
      <c r="F46" s="494"/>
      <c r="G46" s="76" t="s">
        <v>76</v>
      </c>
      <c r="H46" s="76">
        <v>1.22</v>
      </c>
      <c r="I46" s="76">
        <v>1</v>
      </c>
      <c r="J46" s="74">
        <v>7829</v>
      </c>
      <c r="K46" s="74">
        <v>7829</v>
      </c>
      <c r="L46" s="74">
        <v>0</v>
      </c>
      <c r="M46" s="49">
        <f t="shared" si="1"/>
        <v>9.55138</v>
      </c>
      <c r="N46" s="49">
        <f t="shared" si="0"/>
        <v>9.55138</v>
      </c>
    </row>
    <row r="47" spans="2:14" s="36" customFormat="1" ht="210" customHeight="1" thickBot="1" x14ac:dyDescent="1.1000000000000001">
      <c r="B47" s="67">
        <v>41</v>
      </c>
      <c r="C47" s="492" t="s">
        <v>260</v>
      </c>
      <c r="D47" s="493"/>
      <c r="E47" s="493"/>
      <c r="F47" s="494"/>
      <c r="G47" s="76" t="s">
        <v>76</v>
      </c>
      <c r="H47" s="76">
        <v>1.22</v>
      </c>
      <c r="I47" s="76">
        <v>1</v>
      </c>
      <c r="J47" s="74">
        <v>7829</v>
      </c>
      <c r="K47" s="74">
        <v>7829</v>
      </c>
      <c r="L47" s="74">
        <v>0</v>
      </c>
      <c r="M47" s="49">
        <f t="shared" si="1"/>
        <v>9.55138</v>
      </c>
      <c r="N47" s="49">
        <f t="shared" si="0"/>
        <v>9.55138</v>
      </c>
    </row>
    <row r="48" spans="2:14" s="36" customFormat="1" ht="210" customHeight="1" thickBot="1" x14ac:dyDescent="1.1000000000000001">
      <c r="B48" s="67">
        <v>42</v>
      </c>
      <c r="C48" s="492" t="s">
        <v>261</v>
      </c>
      <c r="D48" s="493"/>
      <c r="E48" s="493"/>
      <c r="F48" s="494"/>
      <c r="G48" s="76" t="s">
        <v>76</v>
      </c>
      <c r="H48" s="76">
        <v>1.22</v>
      </c>
      <c r="I48" s="76">
        <v>1</v>
      </c>
      <c r="J48" s="74">
        <v>6732</v>
      </c>
      <c r="K48" s="74">
        <v>6732</v>
      </c>
      <c r="L48" s="74">
        <v>0</v>
      </c>
      <c r="M48" s="49">
        <f t="shared" si="1"/>
        <v>8.2130399999999995</v>
      </c>
      <c r="N48" s="49">
        <f t="shared" si="0"/>
        <v>8.2130399999999995</v>
      </c>
    </row>
    <row r="49" spans="2:18" s="36" customFormat="1" ht="210" customHeight="1" thickBot="1" x14ac:dyDescent="1.1000000000000001">
      <c r="B49" s="67">
        <v>43</v>
      </c>
      <c r="C49" s="492" t="s">
        <v>262</v>
      </c>
      <c r="D49" s="493"/>
      <c r="E49" s="493"/>
      <c r="F49" s="494"/>
      <c r="G49" s="76" t="s">
        <v>76</v>
      </c>
      <c r="H49" s="76">
        <v>1.22</v>
      </c>
      <c r="I49" s="76">
        <v>1</v>
      </c>
      <c r="J49" s="74">
        <v>6732</v>
      </c>
      <c r="K49" s="74">
        <v>6732</v>
      </c>
      <c r="L49" s="74">
        <v>0</v>
      </c>
      <c r="M49" s="49">
        <f t="shared" si="1"/>
        <v>8.2130399999999995</v>
      </c>
      <c r="N49" s="49">
        <f t="shared" si="0"/>
        <v>8.2130399999999995</v>
      </c>
    </row>
    <row r="50" spans="2:18" s="36" customFormat="1" ht="210" customHeight="1" thickBot="1" x14ac:dyDescent="1.1000000000000001">
      <c r="B50" s="67">
        <v>44</v>
      </c>
      <c r="C50" s="492" t="s">
        <v>263</v>
      </c>
      <c r="D50" s="493"/>
      <c r="E50" s="493"/>
      <c r="F50" s="494"/>
      <c r="G50" s="76" t="s">
        <v>76</v>
      </c>
      <c r="H50" s="76">
        <v>1.22</v>
      </c>
      <c r="I50" s="76">
        <v>1</v>
      </c>
      <c r="J50" s="74">
        <v>7619</v>
      </c>
      <c r="K50" s="74">
        <v>7619</v>
      </c>
      <c r="L50" s="74">
        <v>0</v>
      </c>
      <c r="M50" s="49">
        <f t="shared" si="1"/>
        <v>9.2951800000000002</v>
      </c>
      <c r="N50" s="49">
        <f t="shared" si="0"/>
        <v>9.2951800000000002</v>
      </c>
    </row>
    <row r="51" spans="2:18" s="36" customFormat="1" ht="210" customHeight="1" thickBot="1" x14ac:dyDescent="1.1000000000000001">
      <c r="B51" s="67">
        <v>45</v>
      </c>
      <c r="C51" s="492" t="s">
        <v>264</v>
      </c>
      <c r="D51" s="493"/>
      <c r="E51" s="493"/>
      <c r="F51" s="494"/>
      <c r="G51" s="76" t="s">
        <v>76</v>
      </c>
      <c r="H51" s="76">
        <v>1.22</v>
      </c>
      <c r="I51" s="76">
        <v>1</v>
      </c>
      <c r="J51" s="74">
        <v>7619</v>
      </c>
      <c r="K51" s="74">
        <v>7619</v>
      </c>
      <c r="L51" s="74">
        <v>0</v>
      </c>
      <c r="M51" s="49">
        <f t="shared" si="1"/>
        <v>9.2951800000000002</v>
      </c>
      <c r="N51" s="49">
        <f t="shared" si="0"/>
        <v>9.2951800000000002</v>
      </c>
    </row>
    <row r="52" spans="2:18" s="50" customFormat="1" ht="174.95" customHeight="1" thickBot="1" x14ac:dyDescent="1.1000000000000001">
      <c r="B52" s="458" t="s">
        <v>30</v>
      </c>
      <c r="C52" s="459"/>
      <c r="D52" s="459"/>
      <c r="E52" s="459"/>
      <c r="F52" s="459"/>
      <c r="G52" s="459"/>
      <c r="H52" s="459"/>
      <c r="I52" s="459"/>
      <c r="J52" s="459"/>
      <c r="K52" s="459"/>
      <c r="L52" s="459"/>
      <c r="M52" s="460"/>
      <c r="N52" s="83">
        <f>SUM(N7:N51)</f>
        <v>467.42281600000001</v>
      </c>
    </row>
    <row r="53" spans="2:18" s="50" customFormat="1" ht="174.95" customHeight="1" thickBot="1" x14ac:dyDescent="1.1000000000000001">
      <c r="B53" s="513" t="s">
        <v>53</v>
      </c>
      <c r="C53" s="513"/>
      <c r="D53" s="513"/>
      <c r="E53" s="513"/>
      <c r="F53" s="513"/>
      <c r="G53" s="513"/>
      <c r="H53" s="513"/>
      <c r="I53" s="513"/>
      <c r="J53" s="513"/>
      <c r="K53" s="513"/>
      <c r="L53" s="513"/>
      <c r="M53" s="513"/>
      <c r="N53" s="49">
        <f>N52*2</f>
        <v>934.84563200000002</v>
      </c>
    </row>
    <row r="54" spans="2:18" s="51" customFormat="1" ht="58.5" customHeight="1" x14ac:dyDescent="1.1000000000000001">
      <c r="B54" s="577"/>
      <c r="C54" s="578"/>
      <c r="D54" s="578"/>
      <c r="E54" s="578"/>
      <c r="F54" s="578"/>
      <c r="G54" s="578"/>
      <c r="H54" s="578"/>
      <c r="I54" s="578"/>
      <c r="J54" s="578"/>
      <c r="K54" s="578"/>
      <c r="L54" s="578"/>
      <c r="M54" s="578"/>
      <c r="N54" s="579"/>
    </row>
    <row r="55" spans="2:18" s="51" customFormat="1" ht="43.5" customHeight="1" thickBot="1" x14ac:dyDescent="1.1499999999999999">
      <c r="B55" s="580"/>
      <c r="C55" s="581"/>
      <c r="D55" s="581"/>
      <c r="E55" s="581"/>
      <c r="F55" s="581"/>
      <c r="G55" s="581"/>
      <c r="H55" s="581"/>
      <c r="I55" s="581"/>
      <c r="J55" s="581"/>
      <c r="K55" s="581"/>
      <c r="L55" s="581"/>
      <c r="M55" s="581"/>
      <c r="N55" s="582"/>
    </row>
    <row r="56" spans="2:18" s="75" customFormat="1" ht="174.95" customHeight="1" x14ac:dyDescent="0.25">
      <c r="B56" s="422" t="s">
        <v>31</v>
      </c>
      <c r="C56" s="422"/>
      <c r="D56" s="422"/>
      <c r="E56" s="422"/>
      <c r="F56" s="422"/>
      <c r="G56" s="422"/>
      <c r="H56" s="422"/>
      <c r="I56" s="422" t="s">
        <v>32</v>
      </c>
      <c r="J56" s="422"/>
      <c r="K56" s="422"/>
      <c r="L56" s="422"/>
      <c r="M56" s="422"/>
      <c r="N56" s="422"/>
    </row>
    <row r="57" spans="2:18" s="51" customFormat="1" ht="345.75" customHeight="1" thickBot="1" x14ac:dyDescent="1.1499999999999999">
      <c r="B57" s="423"/>
      <c r="C57" s="423"/>
      <c r="D57" s="423"/>
      <c r="E57" s="423"/>
      <c r="F57" s="423"/>
      <c r="G57" s="423"/>
      <c r="H57" s="423"/>
      <c r="I57" s="423"/>
      <c r="J57" s="423"/>
      <c r="K57" s="423"/>
      <c r="L57" s="423"/>
      <c r="M57" s="423"/>
      <c r="N57" s="423"/>
    </row>
    <row r="58" spans="2:18" s="58" customFormat="1" ht="174.95" customHeight="1" thickBot="1" x14ac:dyDescent="1.1499999999999999">
      <c r="B58" s="53" t="s">
        <v>45</v>
      </c>
      <c r="C58" s="54"/>
      <c r="D58" s="54"/>
      <c r="E58" s="54"/>
      <c r="F58" s="54"/>
      <c r="G58" s="54"/>
      <c r="H58" s="54"/>
      <c r="I58" s="54"/>
      <c r="J58" s="54"/>
      <c r="K58" s="54"/>
      <c r="L58" s="54"/>
      <c r="M58" s="54"/>
      <c r="N58" s="55"/>
      <c r="O58" s="56"/>
      <c r="P58" s="68"/>
      <c r="Q58" s="35"/>
      <c r="R58" s="35"/>
    </row>
    <row r="59" spans="2:18" s="51" customFormat="1" ht="174.95" customHeight="1" x14ac:dyDescent="1.1000000000000001"/>
  </sheetData>
  <mergeCells count="62">
    <mergeCell ref="B56:H57"/>
    <mergeCell ref="I56:N57"/>
    <mergeCell ref="C44:F44"/>
    <mergeCell ref="C45:F45"/>
    <mergeCell ref="C46:F46"/>
    <mergeCell ref="C47:F47"/>
    <mergeCell ref="C48:F48"/>
    <mergeCell ref="C49:F49"/>
    <mergeCell ref="C50:F50"/>
    <mergeCell ref="C51:F51"/>
    <mergeCell ref="B52:M52"/>
    <mergeCell ref="B53:M53"/>
    <mergeCell ref="B54:N55"/>
    <mergeCell ref="D36:F36"/>
    <mergeCell ref="D37:F37"/>
    <mergeCell ref="C38:C43"/>
    <mergeCell ref="D38:F38"/>
    <mergeCell ref="D39:F39"/>
    <mergeCell ref="D40:F40"/>
    <mergeCell ref="D41:F41"/>
    <mergeCell ref="D42:F42"/>
    <mergeCell ref="D43:F43"/>
    <mergeCell ref="C32:C37"/>
    <mergeCell ref="D32:F32"/>
    <mergeCell ref="D33:F33"/>
    <mergeCell ref="D34:F34"/>
    <mergeCell ref="D35:F35"/>
    <mergeCell ref="C28:C31"/>
    <mergeCell ref="D28:F28"/>
    <mergeCell ref="D29:F29"/>
    <mergeCell ref="D30:F30"/>
    <mergeCell ref="D31:F31"/>
    <mergeCell ref="C21:F21"/>
    <mergeCell ref="C22:F22"/>
    <mergeCell ref="C23:F23"/>
    <mergeCell ref="C24:C27"/>
    <mergeCell ref="D24:F24"/>
    <mergeCell ref="D25:F25"/>
    <mergeCell ref="D26:F26"/>
    <mergeCell ref="D27:F27"/>
    <mergeCell ref="C16:C20"/>
    <mergeCell ref="D16:F16"/>
    <mergeCell ref="D17:F17"/>
    <mergeCell ref="D18:F18"/>
    <mergeCell ref="D19:F19"/>
    <mergeCell ref="D20:F20"/>
    <mergeCell ref="C7:F7"/>
    <mergeCell ref="C8:F8"/>
    <mergeCell ref="C9:F9"/>
    <mergeCell ref="C10:C15"/>
    <mergeCell ref="D10:F10"/>
    <mergeCell ref="D11:F11"/>
    <mergeCell ref="D12:F12"/>
    <mergeCell ref="D13:F13"/>
    <mergeCell ref="D14:F14"/>
    <mergeCell ref="D15:F15"/>
    <mergeCell ref="C6:G6"/>
    <mergeCell ref="B2:F3"/>
    <mergeCell ref="G2:K3"/>
    <mergeCell ref="L2:N3"/>
    <mergeCell ref="B4:N4"/>
    <mergeCell ref="B5:N5"/>
  </mergeCells>
  <printOptions horizontalCentered="1"/>
  <pageMargins left="0.25" right="0.25" top="1" bottom="1" header="0.5" footer="0.255"/>
  <pageSetup paperSize="9" scale="10" fitToHeight="0" orientation="portrait" r:id="rId1"/>
  <rowBreaks count="1" manualBreakCount="1">
    <brk id="31" max="14" man="1"/>
  </rowBreaks>
  <drawing r:id="rId2"/>
</worksheet>
</file>

<file path=xl/worksheets/sheet2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sheetPr>
    <tabColor theme="9" tint="-0.499984740745262"/>
    <pageSetUpPr fitToPage="1"/>
  </sheetPr>
  <dimension ref="B1:M35"/>
  <sheetViews>
    <sheetView rightToLeft="1" view="pageBreakPreview" topLeftCell="A7" zoomScale="70" zoomScaleNormal="85" zoomScaleSheetLayoutView="70" workbookViewId="0">
      <selection activeCell="B20" sqref="B20:M24"/>
    </sheetView>
  </sheetViews>
  <sheetFormatPr defaultRowHeight="15" x14ac:dyDescent="0.25"/>
  <cols>
    <col min="1" max="1" width="4.85546875" customWidth="1"/>
    <col min="4" max="4" width="11.85546875" customWidth="1"/>
    <col min="5" max="5" width="24"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169</v>
      </c>
      <c r="G11" s="323"/>
      <c r="H11" s="323"/>
      <c r="I11" s="324"/>
      <c r="J11" s="322" t="s">
        <v>180</v>
      </c>
      <c r="K11" s="323"/>
      <c r="L11" s="323"/>
      <c r="M11" s="324"/>
    </row>
    <row r="12" spans="2:13" ht="15.75" customHeight="1" x14ac:dyDescent="0.25">
      <c r="B12" s="325"/>
      <c r="C12" s="326"/>
      <c r="D12" s="326"/>
      <c r="E12" s="327"/>
      <c r="F12" s="325"/>
      <c r="G12" s="326"/>
      <c r="H12" s="326"/>
      <c r="I12" s="327"/>
      <c r="J12" s="325"/>
      <c r="K12" s="326"/>
      <c r="L12" s="326"/>
      <c r="M12" s="327"/>
    </row>
    <row r="13" spans="2:13" ht="25.5" customHeight="1" thickBot="1" x14ac:dyDescent="0.3">
      <c r="B13" s="328"/>
      <c r="C13" s="329"/>
      <c r="D13" s="329"/>
      <c r="E13" s="330"/>
      <c r="F13" s="328"/>
      <c r="G13" s="329"/>
      <c r="H13" s="329"/>
      <c r="I13" s="330"/>
      <c r="J13" s="328"/>
      <c r="K13" s="329"/>
      <c r="L13" s="329"/>
      <c r="M13" s="330"/>
    </row>
    <row r="14" spans="2:13" ht="15" customHeight="1" x14ac:dyDescent="0.25">
      <c r="B14" s="322" t="s">
        <v>6</v>
      </c>
      <c r="C14" s="323"/>
      <c r="D14" s="323"/>
      <c r="E14" s="324"/>
      <c r="F14" s="322" t="s">
        <v>7</v>
      </c>
      <c r="G14" s="323"/>
      <c r="H14" s="323"/>
      <c r="I14" s="324"/>
      <c r="J14" s="322" t="s">
        <v>175</v>
      </c>
      <c r="K14" s="323"/>
      <c r="L14" s="323"/>
      <c r="M14" s="324"/>
    </row>
    <row r="15" spans="2:13" ht="15" customHeight="1" x14ac:dyDescent="0.25">
      <c r="B15" s="325"/>
      <c r="C15" s="326"/>
      <c r="D15" s="326"/>
      <c r="E15" s="327"/>
      <c r="F15" s="325"/>
      <c r="G15" s="326"/>
      <c r="H15" s="326"/>
      <c r="I15" s="327"/>
      <c r="J15" s="325"/>
      <c r="K15" s="326"/>
      <c r="L15" s="326"/>
      <c r="M15" s="327"/>
    </row>
    <row r="16" spans="2:13" ht="19.5" customHeight="1" thickBot="1" x14ac:dyDescent="0.3">
      <c r="B16" s="328"/>
      <c r="C16" s="329"/>
      <c r="D16" s="329"/>
      <c r="E16" s="330"/>
      <c r="F16" s="328"/>
      <c r="G16" s="329"/>
      <c r="H16" s="329"/>
      <c r="I16" s="330"/>
      <c r="J16" s="328"/>
      <c r="K16" s="329"/>
      <c r="L16" s="329"/>
      <c r="M16" s="330"/>
    </row>
    <row r="17" spans="2:13" ht="15" customHeight="1" x14ac:dyDescent="0.25">
      <c r="B17" s="287" t="s">
        <v>63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176</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52.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65</v>
      </c>
      <c r="F28" s="316"/>
      <c r="G28" s="316"/>
      <c r="H28" s="313"/>
      <c r="I28" s="318" t="s">
        <v>171</v>
      </c>
      <c r="J28" s="319"/>
      <c r="K28" s="312" t="s">
        <v>16</v>
      </c>
      <c r="L28" s="316"/>
      <c r="M28" s="313"/>
    </row>
    <row r="29" spans="2:13" ht="49.5" customHeight="1" thickBot="1" x14ac:dyDescent="0.3">
      <c r="B29" s="311"/>
      <c r="C29" s="314"/>
      <c r="D29" s="315"/>
      <c r="E29" s="314"/>
      <c r="F29" s="317"/>
      <c r="G29" s="317"/>
      <c r="H29" s="315"/>
      <c r="I29" s="320"/>
      <c r="J29" s="321"/>
      <c r="K29" s="314"/>
      <c r="L29" s="317"/>
      <c r="M29" s="315"/>
    </row>
    <row r="30" spans="2:13" ht="36" customHeight="1" thickBot="1" x14ac:dyDescent="0.3">
      <c r="B30" s="284"/>
      <c r="C30" s="285"/>
      <c r="D30" s="285"/>
      <c r="E30" s="285"/>
      <c r="F30" s="285"/>
      <c r="G30" s="285"/>
      <c r="H30" s="285"/>
      <c r="I30" s="285"/>
      <c r="J30" s="285"/>
      <c r="K30" s="285"/>
      <c r="L30" s="285"/>
      <c r="M30" s="286"/>
    </row>
    <row r="31" spans="2:13" ht="18.75" customHeight="1" x14ac:dyDescent="0.25">
      <c r="B31" s="272" t="s">
        <v>17</v>
      </c>
      <c r="C31" s="273"/>
      <c r="D31" s="273"/>
      <c r="E31" s="274"/>
      <c r="F31" s="272" t="s">
        <v>18</v>
      </c>
      <c r="G31" s="273"/>
      <c r="H31" s="273"/>
      <c r="I31" s="274"/>
      <c r="J31" s="272" t="s">
        <v>19</v>
      </c>
      <c r="K31" s="273"/>
      <c r="L31" s="273"/>
      <c r="M31" s="274"/>
    </row>
    <row r="32" spans="2:13" ht="29.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18" customFormat="1" ht="22.5" customHeight="1" thickBot="1" x14ac:dyDescent="0.3">
      <c r="B35" s="269" t="s">
        <v>61</v>
      </c>
      <c r="C35" s="270"/>
      <c r="D35" s="270"/>
      <c r="E35" s="270"/>
      <c r="F35" s="270"/>
      <c r="G35" s="270"/>
      <c r="H35" s="270"/>
      <c r="I35" s="270"/>
      <c r="J35" s="270"/>
      <c r="K35" s="270"/>
      <c r="L35" s="270"/>
      <c r="M35" s="271"/>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25" top="0.75" bottom="0.75" header="0.3" footer="0.3"/>
  <pageSetup paperSize="9" scale="56" orientation="portrait" r:id="rId1"/>
  <colBreaks count="1" manualBreakCount="1">
    <brk id="13" max="1048575" man="1"/>
  </colBreaks>
  <drawing r:id="rId2"/>
  <legacyDrawing r:id="rId3"/>
  <oleObjects>
    <mc:AlternateContent xmlns:mc="http://schemas.openxmlformats.org/markup-compatibility/2006">
      <mc:Choice Requires="x14">
        <oleObject progId="PBrush" shapeId="70662" r:id="rId4">
          <objectPr defaultSize="0" autoPict="0" r:id="rId5">
            <anchor moveWithCells="1" sizeWithCells="1">
              <from>
                <xdr:col>1</xdr:col>
                <xdr:colOff>95250</xdr:colOff>
                <xdr:row>3</xdr:row>
                <xdr:rowOff>85725</xdr:rowOff>
              </from>
              <to>
                <xdr:col>2</xdr:col>
                <xdr:colOff>447675</xdr:colOff>
                <xdr:row>7</xdr:row>
                <xdr:rowOff>9525</xdr:rowOff>
              </to>
            </anchor>
          </objectPr>
        </oleObject>
      </mc:Choice>
      <mc:Fallback>
        <oleObject progId="PBrush" shapeId="70662" r:id="rId4"/>
      </mc:Fallback>
    </mc:AlternateContent>
  </oleObjects>
  <mc:AlternateContent xmlns:mc="http://schemas.openxmlformats.org/markup-compatibility/2006">
    <mc:Choice Requires="x14">
      <controls>
        <mc:AlternateContent xmlns:mc="http://schemas.openxmlformats.org/markup-compatibility/2006">
          <mc:Choice Requires="x14">
            <control shapeId="70657" r:id="rId6" name="Check Box 1">
              <controlPr defaultSize="0" autoFill="0" autoLine="0" autoPict="0">
                <anchor moveWithCells="1">
                  <from>
                    <xdr:col>3</xdr:col>
                    <xdr:colOff>381000</xdr:colOff>
                    <xdr:row>35</xdr:row>
                    <xdr:rowOff>0</xdr:rowOff>
                  </from>
                  <to>
                    <xdr:col>4</xdr:col>
                    <xdr:colOff>419100</xdr:colOff>
                    <xdr:row>36</xdr:row>
                    <xdr:rowOff>28575</xdr:rowOff>
                  </to>
                </anchor>
              </controlPr>
            </control>
          </mc:Choice>
        </mc:AlternateContent>
        <mc:AlternateContent xmlns:mc="http://schemas.openxmlformats.org/markup-compatibility/2006">
          <mc:Choice Requires="x14">
            <control shapeId="70658" r:id="rId7" name="Check Box 2">
              <controlPr defaultSize="0" autoFill="0" autoLine="0" autoPict="0">
                <anchor moveWithCells="1">
                  <from>
                    <xdr:col>6</xdr:col>
                    <xdr:colOff>180975</xdr:colOff>
                    <xdr:row>35</xdr:row>
                    <xdr:rowOff>0</xdr:rowOff>
                  </from>
                  <to>
                    <xdr:col>6</xdr:col>
                    <xdr:colOff>1000125</xdr:colOff>
                    <xdr:row>36</xdr:row>
                    <xdr:rowOff>9525</xdr:rowOff>
                  </to>
                </anchor>
              </controlPr>
            </control>
          </mc:Choice>
        </mc:AlternateContent>
        <mc:AlternateContent xmlns:mc="http://schemas.openxmlformats.org/markup-compatibility/2006">
          <mc:Choice Requires="x14">
            <control shapeId="70659"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70660" r:id="rId9" name="Check Box 4">
              <controlPr defaultSize="0" autoFill="0" autoLine="0" autoPict="0">
                <anchor moveWithCells="1">
                  <from>
                    <xdr:col>10</xdr:col>
                    <xdr:colOff>381000</xdr:colOff>
                    <xdr:row>35</xdr:row>
                    <xdr:rowOff>0</xdr:rowOff>
                  </from>
                  <to>
                    <xdr:col>11</xdr:col>
                    <xdr:colOff>600075</xdr:colOff>
                    <xdr:row>36</xdr:row>
                    <xdr:rowOff>28575</xdr:rowOff>
                  </to>
                </anchor>
              </controlPr>
            </control>
          </mc:Choice>
        </mc:AlternateContent>
        <mc:AlternateContent xmlns:mc="http://schemas.openxmlformats.org/markup-compatibility/2006">
          <mc:Choice Requires="x14">
            <control shapeId="70661" r:id="rId10" name="Check Box 5">
              <controlPr defaultSize="0" autoFill="0" autoLine="0" autoPict="0">
                <anchor moveWithCells="1">
                  <from>
                    <xdr:col>11</xdr:col>
                    <xdr:colOff>552450</xdr:colOff>
                    <xdr:row>35</xdr:row>
                    <xdr:rowOff>0</xdr:rowOff>
                  </from>
                  <to>
                    <xdr:col>12</xdr:col>
                    <xdr:colOff>628650</xdr:colOff>
                    <xdr:row>36</xdr:row>
                    <xdr:rowOff>28575</xdr:rowOff>
                  </to>
                </anchor>
              </controlPr>
            </control>
          </mc:Choice>
        </mc:AlternateContent>
        <mc:AlternateContent xmlns:mc="http://schemas.openxmlformats.org/markup-compatibility/2006">
          <mc:Choice Requires="x14">
            <control shapeId="70663" r:id="rId11" name="Check Box 7">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70664" r:id="rId12" name="Check Box 8">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70665" r:id="rId13" name="Check Box 9">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70666" r:id="rId14" name="Check Box 10">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70667" r:id="rId15" name="Check Box 11">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2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sheetPr>
    <tabColor theme="9" tint="-0.499984740745262"/>
    <pageSetUpPr fitToPage="1"/>
  </sheetPr>
  <dimension ref="B1:M39"/>
  <sheetViews>
    <sheetView rightToLeft="1" view="pageBreakPreview" topLeftCell="B1" zoomScale="85" zoomScaleNormal="85" zoomScaleSheetLayoutView="85" workbookViewId="0">
      <selection activeCell="B20" sqref="B20:M24"/>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168</v>
      </c>
      <c r="G11" s="332"/>
      <c r="H11" s="332"/>
      <c r="I11" s="333"/>
      <c r="J11" s="331" t="s">
        <v>170</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174</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3" ht="15" customHeight="1" x14ac:dyDescent="0.25">
      <c r="B17" s="385" t="s">
        <v>54</v>
      </c>
      <c r="C17" s="386"/>
      <c r="D17" s="386"/>
      <c r="E17" s="386"/>
      <c r="F17" s="386"/>
      <c r="G17" s="386"/>
      <c r="H17" s="386"/>
      <c r="I17" s="386"/>
      <c r="J17" s="386"/>
      <c r="K17" s="386"/>
      <c r="L17" s="386"/>
      <c r="M17" s="387"/>
    </row>
    <row r="18" spans="2:13" ht="15" customHeight="1" x14ac:dyDescent="0.25">
      <c r="B18" s="388"/>
      <c r="C18" s="389"/>
      <c r="D18" s="389"/>
      <c r="E18" s="389"/>
      <c r="F18" s="389"/>
      <c r="G18" s="389"/>
      <c r="H18" s="389"/>
      <c r="I18" s="389"/>
      <c r="J18" s="389"/>
      <c r="K18" s="389"/>
      <c r="L18" s="389"/>
      <c r="M18" s="390"/>
    </row>
    <row r="19" spans="2:13" ht="41.25" customHeight="1" thickBot="1" x14ac:dyDescent="0.3">
      <c r="B19" s="388"/>
      <c r="C19" s="389"/>
      <c r="D19" s="389"/>
      <c r="E19" s="389"/>
      <c r="F19" s="389"/>
      <c r="G19" s="389"/>
      <c r="H19" s="389"/>
      <c r="I19" s="389"/>
      <c r="J19" s="389"/>
      <c r="K19" s="389"/>
      <c r="L19" s="389"/>
      <c r="M19" s="390"/>
    </row>
    <row r="20" spans="2:13" ht="15" customHeight="1" x14ac:dyDescent="0.25">
      <c r="B20" s="391" t="s">
        <v>178</v>
      </c>
      <c r="C20" s="392"/>
      <c r="D20" s="392"/>
      <c r="E20" s="392"/>
      <c r="F20" s="392"/>
      <c r="G20" s="392"/>
      <c r="H20" s="392"/>
      <c r="I20" s="392"/>
      <c r="J20" s="392"/>
      <c r="K20" s="392"/>
      <c r="L20" s="392"/>
      <c r="M20" s="393"/>
    </row>
    <row r="21" spans="2:13" ht="15" customHeight="1" x14ac:dyDescent="0.25">
      <c r="B21" s="394"/>
      <c r="C21" s="395"/>
      <c r="D21" s="395"/>
      <c r="E21" s="395"/>
      <c r="F21" s="395"/>
      <c r="G21" s="395"/>
      <c r="H21" s="395"/>
      <c r="I21" s="395"/>
      <c r="J21" s="395"/>
      <c r="K21" s="395"/>
      <c r="L21" s="395"/>
      <c r="M21" s="396"/>
    </row>
    <row r="22" spans="2:13" ht="15" customHeight="1" x14ac:dyDescent="0.25">
      <c r="B22" s="394"/>
      <c r="C22" s="395"/>
      <c r="D22" s="395"/>
      <c r="E22" s="395"/>
      <c r="F22" s="395"/>
      <c r="G22" s="395"/>
      <c r="H22" s="395"/>
      <c r="I22" s="395"/>
      <c r="J22" s="395"/>
      <c r="K22" s="395"/>
      <c r="L22" s="395"/>
      <c r="M22" s="396"/>
    </row>
    <row r="23" spans="2:13" ht="15.75" customHeight="1" x14ac:dyDescent="0.25">
      <c r="B23" s="394"/>
      <c r="C23" s="395"/>
      <c r="D23" s="395"/>
      <c r="E23" s="395"/>
      <c r="F23" s="395"/>
      <c r="G23" s="395"/>
      <c r="H23" s="395"/>
      <c r="I23" s="395"/>
      <c r="J23" s="395"/>
      <c r="K23" s="395"/>
      <c r="L23" s="395"/>
      <c r="M23" s="396"/>
    </row>
    <row r="24" spans="2:13" ht="51.75" customHeight="1" thickBot="1" x14ac:dyDescent="0.3">
      <c r="B24" s="394"/>
      <c r="C24" s="395"/>
      <c r="D24" s="395"/>
      <c r="E24" s="395"/>
      <c r="F24" s="395"/>
      <c r="G24" s="395"/>
      <c r="H24" s="395"/>
      <c r="I24" s="395"/>
      <c r="J24" s="395"/>
      <c r="K24" s="395"/>
      <c r="L24" s="395"/>
      <c r="M24" s="396"/>
    </row>
    <row r="25" spans="2:13" ht="31.5" customHeight="1" thickBot="1" x14ac:dyDescent="0.3">
      <c r="B25" s="299"/>
      <c r="C25" s="300"/>
      <c r="D25" s="300"/>
      <c r="E25" s="300"/>
      <c r="F25" s="300"/>
      <c r="G25" s="300"/>
      <c r="H25" s="300"/>
      <c r="I25" s="300"/>
      <c r="J25" s="300"/>
      <c r="K25" s="300"/>
      <c r="L25" s="300"/>
      <c r="M25" s="301"/>
    </row>
    <row r="26" spans="2:13" ht="15.75" customHeight="1" x14ac:dyDescent="0.25">
      <c r="B26" s="397" t="s">
        <v>9</v>
      </c>
      <c r="C26" s="399" t="s">
        <v>10</v>
      </c>
      <c r="D26" s="400"/>
      <c r="E26" s="399" t="s">
        <v>11</v>
      </c>
      <c r="F26" s="400"/>
      <c r="G26" s="400"/>
      <c r="H26" s="403"/>
      <c r="I26" s="399" t="s">
        <v>12</v>
      </c>
      <c r="J26" s="403"/>
      <c r="K26" s="399" t="s">
        <v>13</v>
      </c>
      <c r="L26" s="400"/>
      <c r="M26" s="403"/>
    </row>
    <row r="27" spans="2:13" ht="15.75" customHeight="1" thickBot="1" x14ac:dyDescent="0.3">
      <c r="B27" s="398"/>
      <c r="C27" s="401"/>
      <c r="D27" s="402"/>
      <c r="E27" s="401"/>
      <c r="F27" s="402"/>
      <c r="G27" s="402"/>
      <c r="H27" s="404"/>
      <c r="I27" s="401"/>
      <c r="J27" s="404"/>
      <c r="K27" s="401"/>
      <c r="L27" s="402"/>
      <c r="M27" s="404"/>
    </row>
    <row r="28" spans="2:13" ht="49.5" customHeight="1" x14ac:dyDescent="0.25">
      <c r="B28" s="405">
        <v>24</v>
      </c>
      <c r="C28" s="312" t="s">
        <v>14</v>
      </c>
      <c r="D28" s="313"/>
      <c r="E28" s="331" t="s">
        <v>15</v>
      </c>
      <c r="F28" s="332"/>
      <c r="G28" s="332"/>
      <c r="H28" s="333"/>
      <c r="I28" s="318" t="s">
        <v>171</v>
      </c>
      <c r="J28" s="319"/>
      <c r="K28" s="322" t="s">
        <v>16</v>
      </c>
      <c r="L28" s="323"/>
      <c r="M28" s="324"/>
    </row>
    <row r="29" spans="2:13" ht="57" customHeight="1" thickBot="1" x14ac:dyDescent="0.3">
      <c r="B29" s="406"/>
      <c r="C29" s="314"/>
      <c r="D29" s="315"/>
      <c r="E29" s="337"/>
      <c r="F29" s="338"/>
      <c r="G29" s="338"/>
      <c r="H29" s="339"/>
      <c r="I29" s="320"/>
      <c r="J29" s="321"/>
      <c r="K29" s="328"/>
      <c r="L29" s="329"/>
      <c r="M29" s="330"/>
    </row>
    <row r="30" spans="2:13" ht="37.5" customHeight="1" thickBot="1" x14ac:dyDescent="0.3">
      <c r="B30" s="382"/>
      <c r="C30" s="383"/>
      <c r="D30" s="383"/>
      <c r="E30" s="383"/>
      <c r="F30" s="383"/>
      <c r="G30" s="383"/>
      <c r="H30" s="383"/>
      <c r="I30" s="383"/>
      <c r="J30" s="383"/>
      <c r="K30" s="383"/>
      <c r="L30" s="383"/>
      <c r="M30" s="384"/>
    </row>
    <row r="31" spans="2:13" ht="18.75" customHeight="1" x14ac:dyDescent="0.25">
      <c r="B31" s="375" t="s">
        <v>17</v>
      </c>
      <c r="C31" s="376"/>
      <c r="D31" s="376"/>
      <c r="E31" s="377"/>
      <c r="F31" s="375" t="s">
        <v>18</v>
      </c>
      <c r="G31" s="376"/>
      <c r="H31" s="376"/>
      <c r="I31" s="377"/>
      <c r="J31" s="375" t="s">
        <v>19</v>
      </c>
      <c r="K31" s="376"/>
      <c r="L31" s="376"/>
      <c r="M31" s="377"/>
    </row>
    <row r="32" spans="2:13"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B35:M35"/>
    <mergeCell ref="D39:E39"/>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64" orientation="portrait" r:id="rId1"/>
  <colBreaks count="1" manualBreakCount="1">
    <brk id="13" max="1048575" man="1"/>
  </colBreaks>
  <drawing r:id="rId2"/>
  <legacyDrawing r:id="rId3"/>
  <oleObjects>
    <mc:AlternateContent xmlns:mc="http://schemas.openxmlformats.org/markup-compatibility/2006">
      <mc:Choice Requires="x14">
        <oleObject progId="PBrush" shapeId="69637"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69637" r:id="rId4"/>
      </mc:Fallback>
    </mc:AlternateContent>
  </oleObjects>
  <mc:AlternateContent xmlns:mc="http://schemas.openxmlformats.org/markup-compatibility/2006">
    <mc:Choice Requires="x14">
      <controls>
        <mc:AlternateContent xmlns:mc="http://schemas.openxmlformats.org/markup-compatibility/2006">
          <mc:Choice Requires="x14">
            <control shapeId="69633" r:id="rId6" name="Check Box 1">
              <controlPr defaultSize="0" autoFill="0" autoLine="0" autoPict="0">
                <anchor moveWithCells="1">
                  <from>
                    <xdr:col>2</xdr:col>
                    <xdr:colOff>476250</xdr:colOff>
                    <xdr:row>34</xdr:row>
                    <xdr:rowOff>47625</xdr:rowOff>
                  </from>
                  <to>
                    <xdr:col>3</xdr:col>
                    <xdr:colOff>161925</xdr:colOff>
                    <xdr:row>34</xdr:row>
                    <xdr:rowOff>247650</xdr:rowOff>
                  </to>
                </anchor>
              </controlPr>
            </control>
          </mc:Choice>
        </mc:AlternateContent>
        <mc:AlternateContent xmlns:mc="http://schemas.openxmlformats.org/markup-compatibility/2006">
          <mc:Choice Requires="x14">
            <control shapeId="69634"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69635" r:id="rId8" name="Check Box 3">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69636" r:id="rId9" name="Check Box 4">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69638" r:id="rId10" name="Check Box 6">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sheetPr>
    <tabColor theme="9" tint="-0.249977111117893"/>
    <pageSetUpPr fitToPage="1"/>
  </sheetPr>
  <dimension ref="A1:AU68"/>
  <sheetViews>
    <sheetView rightToLeft="1" view="pageBreakPreview" zoomScale="20" zoomScaleNormal="100" zoomScaleSheetLayoutView="20" workbookViewId="0">
      <selection activeCell="B4" sqref="B4:N4"/>
    </sheetView>
  </sheetViews>
  <sheetFormatPr defaultRowHeight="23.25" x14ac:dyDescent="0.35"/>
  <cols>
    <col min="2" max="2" width="25.7109375" customWidth="1"/>
    <col min="3" max="3" width="32" customWidth="1"/>
    <col min="4" max="4" width="20.42578125" customWidth="1"/>
    <col min="5" max="5" width="32" customWidth="1"/>
    <col min="6" max="6" width="18.5703125" style="5" customWidth="1"/>
    <col min="7" max="7" width="170.140625" bestFit="1" customWidth="1"/>
    <col min="8" max="8" width="71" bestFit="1" customWidth="1"/>
    <col min="9" max="9" width="36.85546875" customWidth="1"/>
    <col min="10" max="10" width="74.42578125" bestFit="1" customWidth="1"/>
    <col min="11" max="11" width="84.140625" customWidth="1"/>
    <col min="12" max="12" width="65.85546875" bestFit="1" customWidth="1"/>
    <col min="13" max="13" width="54.42578125" bestFit="1" customWidth="1"/>
    <col min="14" max="14" width="68.140625" bestFit="1" customWidth="1"/>
    <col min="15" max="15" width="4.42578125" customWidth="1"/>
  </cols>
  <sheetData>
    <row r="1" spans="1:47" ht="24" thickBot="1" x14ac:dyDescent="0.4"/>
    <row r="2" spans="1:47" ht="234" customHeight="1" thickBot="1" x14ac:dyDescent="0.3">
      <c r="B2" s="594"/>
      <c r="C2" s="594"/>
      <c r="D2" s="594"/>
      <c r="E2" s="594"/>
      <c r="F2" s="594"/>
      <c r="G2" s="583" t="s">
        <v>167</v>
      </c>
      <c r="H2" s="583"/>
      <c r="I2" s="583"/>
      <c r="J2" s="583"/>
      <c r="K2" s="583"/>
      <c r="L2" s="594"/>
      <c r="M2" s="594"/>
      <c r="N2" s="594"/>
    </row>
    <row r="3" spans="1:47" ht="409.6" customHeight="1" thickBot="1" x14ac:dyDescent="0.3">
      <c r="B3" s="594"/>
      <c r="C3" s="594"/>
      <c r="D3" s="594"/>
      <c r="E3" s="594"/>
      <c r="F3" s="594"/>
      <c r="G3" s="583"/>
      <c r="H3" s="583"/>
      <c r="I3" s="583"/>
      <c r="J3" s="583"/>
      <c r="K3" s="583"/>
      <c r="L3" s="594"/>
      <c r="M3" s="594"/>
      <c r="N3" s="594"/>
    </row>
    <row r="4" spans="1:47" ht="259.5" customHeight="1" thickBot="1" x14ac:dyDescent="0.3">
      <c r="B4" s="522" t="s">
        <v>54</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1:47" ht="200.1" customHeight="1" thickBot="1" x14ac:dyDescent="0.3">
      <c r="B5" s="595" t="s">
        <v>21</v>
      </c>
      <c r="C5" s="595"/>
      <c r="D5" s="595"/>
      <c r="E5" s="595"/>
      <c r="F5" s="595"/>
      <c r="G5" s="595"/>
      <c r="H5" s="595"/>
      <c r="I5" s="595"/>
      <c r="J5" s="595"/>
      <c r="K5" s="595"/>
      <c r="L5" s="595"/>
      <c r="M5" s="595"/>
      <c r="N5" s="595"/>
      <c r="V5" s="6"/>
      <c r="W5" s="6"/>
      <c r="X5" s="6"/>
      <c r="Y5" s="6"/>
      <c r="Z5" s="6"/>
      <c r="AA5" s="6"/>
      <c r="AB5" s="6"/>
      <c r="AC5" s="6"/>
      <c r="AD5" s="6"/>
      <c r="AE5" s="6"/>
      <c r="AF5" s="6"/>
      <c r="AG5" s="6"/>
      <c r="AH5" s="6"/>
      <c r="AI5" s="6"/>
      <c r="AJ5" s="6"/>
      <c r="AK5" s="6"/>
      <c r="AL5" s="6"/>
      <c r="AM5" s="6"/>
      <c r="AN5" s="6"/>
      <c r="AO5" s="6"/>
      <c r="AP5" s="6"/>
      <c r="AQ5" s="6"/>
      <c r="AR5" s="6"/>
      <c r="AS5" s="6"/>
      <c r="AT5" s="6"/>
      <c r="AU5" s="6"/>
    </row>
    <row r="6" spans="1:47" s="35" customFormat="1" ht="200.1" customHeight="1" thickBot="1" x14ac:dyDescent="1.1499999999999999">
      <c r="A6" s="34"/>
      <c r="B6" s="59" t="s">
        <v>9</v>
      </c>
      <c r="C6" s="59"/>
      <c r="D6" s="593" t="s">
        <v>11</v>
      </c>
      <c r="E6" s="593"/>
      <c r="F6" s="593"/>
      <c r="G6" s="593"/>
      <c r="H6" s="59" t="s">
        <v>122</v>
      </c>
      <c r="I6" s="59" t="s">
        <v>23</v>
      </c>
      <c r="J6" s="59" t="s">
        <v>24</v>
      </c>
      <c r="K6" s="59" t="s">
        <v>121</v>
      </c>
      <c r="L6" s="59" t="s">
        <v>123</v>
      </c>
      <c r="M6" s="59" t="s">
        <v>124</v>
      </c>
      <c r="N6" s="59" t="s">
        <v>125</v>
      </c>
    </row>
    <row r="7" spans="1:47" s="36" customFormat="1" ht="200.1" customHeight="1" thickBot="1" x14ac:dyDescent="1.1000000000000001">
      <c r="B7" s="42">
        <v>1</v>
      </c>
      <c r="C7" s="564" t="s">
        <v>126</v>
      </c>
      <c r="D7" s="561" t="s">
        <v>127</v>
      </c>
      <c r="E7" s="561"/>
      <c r="F7" s="561"/>
      <c r="G7" s="41" t="str">
        <f>VLOOKUP(D7,'[1]FINAL (2)'!$D$5:$U$8101,18,FALSE)</f>
        <v>UC313*308*20*15</v>
      </c>
      <c r="H7" s="41">
        <f>VLOOKUP(D7,'[1]FINAL (2)'!$D$5:$U$8101,7,FALSE)</f>
        <v>1.8280000000000001</v>
      </c>
      <c r="I7" s="38">
        <v>2</v>
      </c>
      <c r="J7" s="60">
        <f>VLOOKUP(D7,'[1]FINAL (2)'!$D$5:$U$8101,5,FALSE)</f>
        <v>6000</v>
      </c>
      <c r="K7" s="60">
        <f>VLOOKUP(D7,'[1]FINAL (2)'!$D$5:$U$8101,6,FALSE)</f>
        <v>6000</v>
      </c>
      <c r="L7" s="60">
        <v>0</v>
      </c>
      <c r="M7" s="40">
        <f>K7*I7*H7/1000</f>
        <v>21.936</v>
      </c>
      <c r="N7" s="40">
        <f>M7-I7*L7</f>
        <v>21.936</v>
      </c>
    </row>
    <row r="8" spans="1:47" s="36" customFormat="1" ht="200.1" customHeight="1" thickBot="1" x14ac:dyDescent="1.1000000000000001">
      <c r="B8" s="42">
        <v>2</v>
      </c>
      <c r="C8" s="564"/>
      <c r="D8" s="561" t="s">
        <v>128</v>
      </c>
      <c r="E8" s="561"/>
      <c r="F8" s="561"/>
      <c r="G8" s="41" t="str">
        <f>VLOOKUP(D8,'[1]FINAL (2)'!$D$5:$U$8101,18,FALSE)</f>
        <v>UC220*210*12*8</v>
      </c>
      <c r="H8" s="41">
        <f>VLOOKUP(D8,'[1]FINAL (2)'!$D$5:$U$8101,7,FALSE)</f>
        <v>1.284</v>
      </c>
      <c r="I8" s="41">
        <v>1</v>
      </c>
      <c r="J8" s="60">
        <f>VLOOKUP(D8,'[1]FINAL (2)'!$D$5:$U$8101,5,FALSE)</f>
        <v>1510</v>
      </c>
      <c r="K8" s="60">
        <f>VLOOKUP(D8,'[1]FINAL (2)'!$D$5:$U$8101,6,FALSE)</f>
        <v>1510</v>
      </c>
      <c r="L8" s="60">
        <v>0</v>
      </c>
      <c r="M8" s="40">
        <f t="shared" ref="M8:M58" si="0">K8*I8*H8/1000</f>
        <v>1.9388400000000001</v>
      </c>
      <c r="N8" s="40">
        <f t="shared" ref="N8:N58" si="1">M8-I8*L8</f>
        <v>1.9388400000000001</v>
      </c>
    </row>
    <row r="9" spans="1:47" s="36" customFormat="1" ht="200.1" customHeight="1" thickBot="1" x14ac:dyDescent="1.1000000000000001">
      <c r="B9" s="42">
        <v>3</v>
      </c>
      <c r="C9" s="564"/>
      <c r="D9" s="561" t="s">
        <v>129</v>
      </c>
      <c r="E9" s="561"/>
      <c r="F9" s="561"/>
      <c r="G9" s="41" t="str">
        <f>VLOOKUP(D9,'[1]FINAL (2)'!$D$5:$U$8101,18,FALSE)</f>
        <v>UC160*160*12*8</v>
      </c>
      <c r="H9" s="41">
        <f>VLOOKUP(D9,'[1]FINAL (2)'!$D$5:$U$8101,7,FALSE)</f>
        <v>0.94399999999999995</v>
      </c>
      <c r="I9" s="41">
        <v>1</v>
      </c>
      <c r="J9" s="60">
        <f>VLOOKUP(D9,'[1]FINAL (2)'!$D$5:$U$8101,5,FALSE)</f>
        <v>2402</v>
      </c>
      <c r="K9" s="60">
        <f>VLOOKUP(D9,'[1]FINAL (2)'!$D$5:$U$8101,6,FALSE)</f>
        <v>2251</v>
      </c>
      <c r="L9" s="60">
        <v>0</v>
      </c>
      <c r="M9" s="40">
        <f t="shared" si="0"/>
        <v>2.1249440000000002</v>
      </c>
      <c r="N9" s="40">
        <f t="shared" si="1"/>
        <v>2.1249440000000002</v>
      </c>
    </row>
    <row r="10" spans="1:47" s="36" customFormat="1" ht="200.1" customHeight="1" thickBot="1" x14ac:dyDescent="1.1000000000000001">
      <c r="B10" s="42">
        <v>4</v>
      </c>
      <c r="C10" s="564"/>
      <c r="D10" s="561" t="s">
        <v>130</v>
      </c>
      <c r="E10" s="561"/>
      <c r="F10" s="561"/>
      <c r="G10" s="41" t="str">
        <f>VLOOKUP(D10,'[1]FINAL (2)'!$D$5:$U$8101,18,FALSE)</f>
        <v>UC120*130*10*8</v>
      </c>
      <c r="H10" s="41">
        <v>0.72399999999999998</v>
      </c>
      <c r="I10" s="41">
        <v>1</v>
      </c>
      <c r="J10" s="60">
        <f>VLOOKUP(D10,'[1]FINAL (2)'!$D$5:$U$8101,5,FALSE)</f>
        <v>1510</v>
      </c>
      <c r="K10" s="60">
        <f>VLOOKUP(D10,'[1]FINAL (2)'!$D$5:$U$8101,6,FALSE)</f>
        <v>1510</v>
      </c>
      <c r="L10" s="60">
        <v>0</v>
      </c>
      <c r="M10" s="40">
        <f t="shared" si="0"/>
        <v>1.09324</v>
      </c>
      <c r="N10" s="40">
        <f t="shared" si="1"/>
        <v>1.09324</v>
      </c>
    </row>
    <row r="11" spans="1:47" s="36" customFormat="1" ht="200.1" customHeight="1" thickBot="1" x14ac:dyDescent="1.1000000000000001">
      <c r="B11" s="42">
        <v>5</v>
      </c>
      <c r="C11" s="564" t="s">
        <v>131</v>
      </c>
      <c r="D11" s="561" t="s">
        <v>127</v>
      </c>
      <c r="E11" s="561"/>
      <c r="F11" s="561"/>
      <c r="G11" s="41" t="str">
        <f>VLOOKUP(D11,'[1]FINAL (2)'!$D$5:$U$8101,18,FALSE)</f>
        <v>UC313*308*20*15</v>
      </c>
      <c r="H11" s="41">
        <f>VLOOKUP(D11,'[1]FINAL (2)'!$D$5:$U$8101,7,FALSE)</f>
        <v>1.8280000000000001</v>
      </c>
      <c r="I11" s="38">
        <v>2</v>
      </c>
      <c r="J11" s="60">
        <f>VLOOKUP(D11,'[1]FINAL (2)'!$D$5:$U$8101,5,FALSE)</f>
        <v>6000</v>
      </c>
      <c r="K11" s="60">
        <f>VLOOKUP(D11,'[1]FINAL (2)'!$D$5:$U$8101,6,FALSE)</f>
        <v>6000</v>
      </c>
      <c r="L11" s="60">
        <v>0</v>
      </c>
      <c r="M11" s="40">
        <f t="shared" si="0"/>
        <v>21.936</v>
      </c>
      <c r="N11" s="40">
        <f t="shared" si="1"/>
        <v>21.936</v>
      </c>
    </row>
    <row r="12" spans="1:47" s="36" customFormat="1" ht="200.1" customHeight="1" thickBot="1" x14ac:dyDescent="1.1000000000000001">
      <c r="B12" s="42">
        <v>6</v>
      </c>
      <c r="C12" s="564"/>
      <c r="D12" s="561" t="s">
        <v>128</v>
      </c>
      <c r="E12" s="561"/>
      <c r="F12" s="561"/>
      <c r="G12" s="41" t="str">
        <f>VLOOKUP(D12,'[1]FINAL (2)'!$D$5:$U$8101,18,FALSE)</f>
        <v>UC220*210*12*8</v>
      </c>
      <c r="H12" s="41">
        <f>VLOOKUP(D12,'[1]FINAL (2)'!$D$5:$U$8101,7,FALSE)</f>
        <v>1.284</v>
      </c>
      <c r="I12" s="41">
        <v>1</v>
      </c>
      <c r="J12" s="60">
        <f>VLOOKUP(D12,'[1]FINAL (2)'!$D$5:$U$8101,5,FALSE)</f>
        <v>1510</v>
      </c>
      <c r="K12" s="60">
        <f>VLOOKUP(D12,'[1]FINAL (2)'!$D$5:$U$8101,6,FALSE)</f>
        <v>1510</v>
      </c>
      <c r="L12" s="60">
        <v>0</v>
      </c>
      <c r="M12" s="40">
        <f t="shared" si="0"/>
        <v>1.9388400000000001</v>
      </c>
      <c r="N12" s="40">
        <f t="shared" si="1"/>
        <v>1.9388400000000001</v>
      </c>
    </row>
    <row r="13" spans="1:47" s="36" customFormat="1" ht="200.1" customHeight="1" thickBot="1" x14ac:dyDescent="1.1000000000000001">
      <c r="B13" s="42">
        <v>7</v>
      </c>
      <c r="C13" s="564"/>
      <c r="D13" s="561" t="s">
        <v>129</v>
      </c>
      <c r="E13" s="561"/>
      <c r="F13" s="561"/>
      <c r="G13" s="41" t="str">
        <f>VLOOKUP(D13,'[1]FINAL (2)'!$D$5:$U$8101,18,FALSE)</f>
        <v>UC160*160*12*8</v>
      </c>
      <c r="H13" s="41">
        <f>VLOOKUP(D13,'[1]FINAL (2)'!$D$5:$U$8101,7,FALSE)</f>
        <v>0.94399999999999995</v>
      </c>
      <c r="I13" s="41">
        <v>2</v>
      </c>
      <c r="J13" s="60">
        <f>VLOOKUP(D13,'[1]FINAL (2)'!$D$5:$U$8101,5,FALSE)</f>
        <v>2402</v>
      </c>
      <c r="K13" s="60">
        <f>VLOOKUP(D13,'[1]FINAL (2)'!$D$5:$U$8101,6,FALSE)</f>
        <v>2251</v>
      </c>
      <c r="L13" s="60">
        <v>0</v>
      </c>
      <c r="M13" s="40">
        <f t="shared" si="0"/>
        <v>4.2498880000000003</v>
      </c>
      <c r="N13" s="40">
        <f t="shared" si="1"/>
        <v>4.2498880000000003</v>
      </c>
    </row>
    <row r="14" spans="1:47" s="36" customFormat="1" ht="200.1" customHeight="1" thickBot="1" x14ac:dyDescent="1.1000000000000001">
      <c r="B14" s="42">
        <v>8</v>
      </c>
      <c r="C14" s="564"/>
      <c r="D14" s="561" t="s">
        <v>130</v>
      </c>
      <c r="E14" s="561"/>
      <c r="F14" s="561"/>
      <c r="G14" s="41" t="str">
        <f>VLOOKUP(D14,'[1]FINAL (2)'!$D$5:$U$8101,18,FALSE)</f>
        <v>UC120*130*10*8</v>
      </c>
      <c r="H14" s="41">
        <v>0.72399999999999998</v>
      </c>
      <c r="I14" s="41">
        <v>2</v>
      </c>
      <c r="J14" s="60">
        <f>VLOOKUP(D14,'[1]FINAL (2)'!$D$5:$U$8101,5,FALSE)</f>
        <v>1510</v>
      </c>
      <c r="K14" s="60">
        <f>VLOOKUP(D14,'[1]FINAL (2)'!$D$5:$U$8101,6,FALSE)</f>
        <v>1510</v>
      </c>
      <c r="L14" s="60">
        <v>0</v>
      </c>
      <c r="M14" s="40">
        <f t="shared" si="0"/>
        <v>2.18648</v>
      </c>
      <c r="N14" s="40">
        <f t="shared" si="1"/>
        <v>2.18648</v>
      </c>
    </row>
    <row r="15" spans="1:47" s="36" customFormat="1" ht="200.1" customHeight="1" thickBot="1" x14ac:dyDescent="1.1000000000000001">
      <c r="B15" s="42">
        <v>9</v>
      </c>
      <c r="C15" s="564" t="s">
        <v>132</v>
      </c>
      <c r="D15" s="561" t="s">
        <v>127</v>
      </c>
      <c r="E15" s="561"/>
      <c r="F15" s="561"/>
      <c r="G15" s="41" t="str">
        <f>VLOOKUP(D15,'[1]FINAL (2)'!$D$5:$U$8101,18,FALSE)</f>
        <v>UC313*308*20*15</v>
      </c>
      <c r="H15" s="41">
        <f>VLOOKUP(D15,'[1]FINAL (2)'!$D$5:$U$8101,7,FALSE)</f>
        <v>1.8280000000000001</v>
      </c>
      <c r="I15" s="38">
        <v>2</v>
      </c>
      <c r="J15" s="60">
        <f>VLOOKUP(D15,'[1]FINAL (2)'!$D$5:$U$8101,5,FALSE)</f>
        <v>6000</v>
      </c>
      <c r="K15" s="60">
        <f>VLOOKUP(D15,'[1]FINAL (2)'!$D$5:$U$8101,6,FALSE)</f>
        <v>6000</v>
      </c>
      <c r="L15" s="60">
        <v>0</v>
      </c>
      <c r="M15" s="40">
        <f t="shared" si="0"/>
        <v>21.936</v>
      </c>
      <c r="N15" s="40">
        <f t="shared" si="1"/>
        <v>21.936</v>
      </c>
    </row>
    <row r="16" spans="1:47" s="36" customFormat="1" ht="200.1" customHeight="1" thickBot="1" x14ac:dyDescent="1.1000000000000001">
      <c r="B16" s="42">
        <v>10</v>
      </c>
      <c r="C16" s="564"/>
      <c r="D16" s="561" t="s">
        <v>128</v>
      </c>
      <c r="E16" s="561"/>
      <c r="F16" s="561"/>
      <c r="G16" s="41" t="str">
        <f>VLOOKUP(D16,'[1]FINAL (2)'!$D$5:$U$8101,18,FALSE)</f>
        <v>UC220*210*12*8</v>
      </c>
      <c r="H16" s="41">
        <f>VLOOKUP(D16,'[1]FINAL (2)'!$D$5:$U$8101,7,FALSE)</f>
        <v>1.284</v>
      </c>
      <c r="I16" s="41">
        <v>1</v>
      </c>
      <c r="J16" s="60">
        <f>VLOOKUP(D16,'[1]FINAL (2)'!$D$5:$U$8101,5,FALSE)</f>
        <v>1510</v>
      </c>
      <c r="K16" s="60">
        <f>VLOOKUP(D16,'[1]FINAL (2)'!$D$5:$U$8101,6,FALSE)</f>
        <v>1510</v>
      </c>
      <c r="L16" s="60">
        <v>0</v>
      </c>
      <c r="M16" s="40">
        <f t="shared" si="0"/>
        <v>1.9388400000000001</v>
      </c>
      <c r="N16" s="40">
        <f t="shared" si="1"/>
        <v>1.9388400000000001</v>
      </c>
    </row>
    <row r="17" spans="2:15" s="36" customFormat="1" ht="200.1" customHeight="1" thickBot="1" x14ac:dyDescent="1.1000000000000001">
      <c r="B17" s="42">
        <v>11</v>
      </c>
      <c r="C17" s="564"/>
      <c r="D17" s="561" t="s">
        <v>129</v>
      </c>
      <c r="E17" s="561"/>
      <c r="F17" s="561"/>
      <c r="G17" s="41" t="str">
        <f>VLOOKUP(D17,'[1]FINAL (2)'!$D$5:$U$8101,18,FALSE)</f>
        <v>UC160*160*12*8</v>
      </c>
      <c r="H17" s="41">
        <f>VLOOKUP(D17,'[1]FINAL (2)'!$D$5:$U$8101,7,FALSE)</f>
        <v>0.94399999999999995</v>
      </c>
      <c r="I17" s="41">
        <v>2</v>
      </c>
      <c r="J17" s="60">
        <f>VLOOKUP(D17,'[1]FINAL (2)'!$D$5:$U$8101,5,FALSE)</f>
        <v>2402</v>
      </c>
      <c r="K17" s="60">
        <f>VLOOKUP(D17,'[1]FINAL (2)'!$D$5:$U$8101,6,FALSE)</f>
        <v>2251</v>
      </c>
      <c r="L17" s="60">
        <v>0</v>
      </c>
      <c r="M17" s="40">
        <f t="shared" si="0"/>
        <v>4.2498880000000003</v>
      </c>
      <c r="N17" s="40">
        <f t="shared" si="1"/>
        <v>4.2498880000000003</v>
      </c>
    </row>
    <row r="18" spans="2:15" s="36" customFormat="1" ht="200.1" customHeight="1" thickBot="1" x14ac:dyDescent="1.1000000000000001">
      <c r="B18" s="42">
        <v>12</v>
      </c>
      <c r="C18" s="564"/>
      <c r="D18" s="561" t="s">
        <v>130</v>
      </c>
      <c r="E18" s="561"/>
      <c r="F18" s="561"/>
      <c r="G18" s="41" t="str">
        <f>VLOOKUP(D18,'[1]FINAL (2)'!$D$5:$U$8101,18,FALSE)</f>
        <v>UC120*130*10*8</v>
      </c>
      <c r="H18" s="41">
        <v>0.72399999999999998</v>
      </c>
      <c r="I18" s="41">
        <v>2</v>
      </c>
      <c r="J18" s="60">
        <f>VLOOKUP(D18,'[1]FINAL (2)'!$D$5:$U$8101,5,FALSE)</f>
        <v>1510</v>
      </c>
      <c r="K18" s="60">
        <f>VLOOKUP(D18,'[1]FINAL (2)'!$D$5:$U$8101,6,FALSE)</f>
        <v>1510</v>
      </c>
      <c r="L18" s="60">
        <v>0</v>
      </c>
      <c r="M18" s="40">
        <f t="shared" si="0"/>
        <v>2.18648</v>
      </c>
      <c r="N18" s="40">
        <f t="shared" si="1"/>
        <v>2.18648</v>
      </c>
    </row>
    <row r="19" spans="2:15" s="36" customFormat="1" ht="200.1" customHeight="1" thickBot="1" x14ac:dyDescent="1.1000000000000001">
      <c r="B19" s="42">
        <v>13</v>
      </c>
      <c r="C19" s="564" t="s">
        <v>133</v>
      </c>
      <c r="D19" s="561" t="s">
        <v>127</v>
      </c>
      <c r="E19" s="561"/>
      <c r="F19" s="561"/>
      <c r="G19" s="41" t="str">
        <f>VLOOKUP(D19,'[1]FINAL (2)'!$D$5:$U$8101,18,FALSE)</f>
        <v>UC313*308*20*15</v>
      </c>
      <c r="H19" s="41">
        <f>VLOOKUP(D19,'[1]FINAL (2)'!$D$5:$U$8101,7,FALSE)</f>
        <v>1.8280000000000001</v>
      </c>
      <c r="I19" s="38">
        <v>2</v>
      </c>
      <c r="J19" s="60">
        <f>VLOOKUP(D19,'[1]FINAL (2)'!$D$5:$U$8101,5,FALSE)</f>
        <v>6000</v>
      </c>
      <c r="K19" s="60">
        <f>VLOOKUP(D19,'[1]FINAL (2)'!$D$5:$U$8101,6,FALSE)</f>
        <v>6000</v>
      </c>
      <c r="L19" s="60">
        <v>0</v>
      </c>
      <c r="M19" s="40">
        <f t="shared" si="0"/>
        <v>21.936</v>
      </c>
      <c r="N19" s="40">
        <f t="shared" si="1"/>
        <v>21.936</v>
      </c>
    </row>
    <row r="20" spans="2:15" s="36" customFormat="1" ht="200.1" customHeight="1" thickBot="1" x14ac:dyDescent="1.1000000000000001">
      <c r="B20" s="42">
        <v>14</v>
      </c>
      <c r="C20" s="564"/>
      <c r="D20" s="561" t="s">
        <v>128</v>
      </c>
      <c r="E20" s="561"/>
      <c r="F20" s="561"/>
      <c r="G20" s="41" t="str">
        <f>VLOOKUP(D20,'[1]FINAL (2)'!$D$5:$U$8101,18,FALSE)</f>
        <v>UC220*210*12*8</v>
      </c>
      <c r="H20" s="41">
        <f>VLOOKUP(D20,'[1]FINAL (2)'!$D$5:$U$8101,7,FALSE)</f>
        <v>1.284</v>
      </c>
      <c r="I20" s="41">
        <v>1</v>
      </c>
      <c r="J20" s="60">
        <f>VLOOKUP(D20,'[1]FINAL (2)'!$D$5:$U$8101,5,FALSE)</f>
        <v>1510</v>
      </c>
      <c r="K20" s="60">
        <f>VLOOKUP(D20,'[1]FINAL (2)'!$D$5:$U$8101,6,FALSE)</f>
        <v>1510</v>
      </c>
      <c r="L20" s="60">
        <v>0</v>
      </c>
      <c r="M20" s="40">
        <f t="shared" si="0"/>
        <v>1.9388400000000001</v>
      </c>
      <c r="N20" s="40">
        <f t="shared" si="1"/>
        <v>1.9388400000000001</v>
      </c>
    </row>
    <row r="21" spans="2:15" s="36" customFormat="1" ht="200.1" customHeight="1" thickBot="1" x14ac:dyDescent="1.1000000000000001">
      <c r="B21" s="42">
        <v>15</v>
      </c>
      <c r="C21" s="564"/>
      <c r="D21" s="561" t="s">
        <v>129</v>
      </c>
      <c r="E21" s="561"/>
      <c r="F21" s="561"/>
      <c r="G21" s="41" t="str">
        <f>VLOOKUP(D21,'[1]FINAL (2)'!$D$5:$U$8101,18,FALSE)</f>
        <v>UC160*160*12*8</v>
      </c>
      <c r="H21" s="41">
        <f>VLOOKUP(D21,'[1]FINAL (2)'!$D$5:$U$8101,7,FALSE)</f>
        <v>0.94399999999999995</v>
      </c>
      <c r="I21" s="41">
        <v>2</v>
      </c>
      <c r="J21" s="60">
        <f>VLOOKUP(D21,'[1]FINAL (2)'!$D$5:$U$8101,5,FALSE)</f>
        <v>2402</v>
      </c>
      <c r="K21" s="60">
        <f>VLOOKUP(D21,'[1]FINAL (2)'!$D$5:$U$8101,6,FALSE)</f>
        <v>2251</v>
      </c>
      <c r="L21" s="60">
        <v>0</v>
      </c>
      <c r="M21" s="40">
        <f t="shared" si="0"/>
        <v>4.2498880000000003</v>
      </c>
      <c r="N21" s="40">
        <f t="shared" si="1"/>
        <v>4.2498880000000003</v>
      </c>
    </row>
    <row r="22" spans="2:15" s="36" customFormat="1" ht="200.1" customHeight="1" thickBot="1" x14ac:dyDescent="1.1000000000000001">
      <c r="B22" s="42">
        <v>16</v>
      </c>
      <c r="C22" s="564"/>
      <c r="D22" s="561" t="s">
        <v>130</v>
      </c>
      <c r="E22" s="561"/>
      <c r="F22" s="561"/>
      <c r="G22" s="41" t="str">
        <f>VLOOKUP(D22,'[1]FINAL (2)'!$D$5:$U$8101,18,FALSE)</f>
        <v>UC120*130*10*8</v>
      </c>
      <c r="H22" s="41">
        <v>0.72399999999999998</v>
      </c>
      <c r="I22" s="41">
        <v>2</v>
      </c>
      <c r="J22" s="60">
        <f>VLOOKUP(D22,'[1]FINAL (2)'!$D$5:$U$8101,5,FALSE)</f>
        <v>1510</v>
      </c>
      <c r="K22" s="60">
        <f>VLOOKUP(D22,'[1]FINAL (2)'!$D$5:$U$8101,6,FALSE)</f>
        <v>1510</v>
      </c>
      <c r="L22" s="60">
        <v>0</v>
      </c>
      <c r="M22" s="40">
        <f t="shared" si="0"/>
        <v>2.18648</v>
      </c>
      <c r="N22" s="40">
        <f t="shared" si="1"/>
        <v>2.18648</v>
      </c>
    </row>
    <row r="23" spans="2:15" s="36" customFormat="1" ht="200.1" customHeight="1" thickBot="1" x14ac:dyDescent="1.1000000000000001">
      <c r="B23" s="42">
        <v>17</v>
      </c>
      <c r="C23" s="564" t="s">
        <v>134</v>
      </c>
      <c r="D23" s="561" t="s">
        <v>127</v>
      </c>
      <c r="E23" s="561"/>
      <c r="F23" s="561"/>
      <c r="G23" s="41" t="str">
        <f>VLOOKUP(D23,'[1]FINAL (2)'!$D$5:$U$8101,18,FALSE)</f>
        <v>UC313*308*20*15</v>
      </c>
      <c r="H23" s="41">
        <f>VLOOKUP(D23,'[1]FINAL (2)'!$D$5:$U$8101,7,FALSE)</f>
        <v>1.8280000000000001</v>
      </c>
      <c r="I23" s="38">
        <v>2</v>
      </c>
      <c r="J23" s="60">
        <f>VLOOKUP(D23,'[1]FINAL (2)'!$D$5:$U$8101,5,FALSE)</f>
        <v>6000</v>
      </c>
      <c r="K23" s="60">
        <f>VLOOKUP(D23,'[1]FINAL (2)'!$D$5:$U$8101,6,FALSE)</f>
        <v>6000</v>
      </c>
      <c r="L23" s="60">
        <v>0</v>
      </c>
      <c r="M23" s="40">
        <f t="shared" si="0"/>
        <v>21.936</v>
      </c>
      <c r="N23" s="40">
        <f t="shared" si="1"/>
        <v>21.936</v>
      </c>
    </row>
    <row r="24" spans="2:15" s="36" customFormat="1" ht="200.1" customHeight="1" thickBot="1" x14ac:dyDescent="1.1000000000000001">
      <c r="B24" s="42">
        <v>18</v>
      </c>
      <c r="C24" s="564"/>
      <c r="D24" s="561" t="s">
        <v>135</v>
      </c>
      <c r="E24" s="561"/>
      <c r="F24" s="561"/>
      <c r="G24" s="41" t="str">
        <f>VLOOKUP(D24,'[1]FINAL (2)'!$D$5:$U$8101,18,FALSE)</f>
        <v>UC160*160*12*8</v>
      </c>
      <c r="H24" s="41">
        <f>VLOOKUP(D24,'[1]FINAL (2)'!$D$5:$U$8101,7,FALSE)</f>
        <v>0.94399999999999995</v>
      </c>
      <c r="I24" s="41">
        <v>1</v>
      </c>
      <c r="J24" s="60">
        <f>VLOOKUP(D24,'[1]FINAL (2)'!$D$5:$U$8101,5,FALSE)</f>
        <v>2415</v>
      </c>
      <c r="K24" s="60">
        <v>2253</v>
      </c>
      <c r="L24" s="60">
        <v>0</v>
      </c>
      <c r="M24" s="40">
        <f t="shared" si="0"/>
        <v>2.1268319999999998</v>
      </c>
      <c r="N24" s="40">
        <f t="shared" si="1"/>
        <v>2.1268319999999998</v>
      </c>
    </row>
    <row r="25" spans="2:15" s="36" customFormat="1" ht="200.1" customHeight="1" thickBot="1" x14ac:dyDescent="1.1000000000000001">
      <c r="B25" s="42">
        <v>19</v>
      </c>
      <c r="C25" s="564"/>
      <c r="D25" s="561" t="s">
        <v>136</v>
      </c>
      <c r="E25" s="561"/>
      <c r="F25" s="561"/>
      <c r="G25" s="41" t="str">
        <f>VLOOKUP(D25,'[1]FINAL (2)'!$D$5:$U$8101,18,FALSE)</f>
        <v>UC160*160*12*8</v>
      </c>
      <c r="H25" s="41">
        <f>VLOOKUP(D25,'[1]FINAL (2)'!$D$5:$U$8101,7,FALSE)</f>
        <v>0.94399999999999995</v>
      </c>
      <c r="I25" s="41">
        <v>1</v>
      </c>
      <c r="J25" s="60">
        <f>VLOOKUP(D25,'[1]FINAL (2)'!$D$5:$U$8101,5,FALSE)</f>
        <v>2383</v>
      </c>
      <c r="K25" s="60">
        <v>2217</v>
      </c>
      <c r="L25" s="60">
        <v>0</v>
      </c>
      <c r="M25" s="40">
        <f t="shared" si="0"/>
        <v>2.092848</v>
      </c>
      <c r="N25" s="40">
        <f t="shared" si="1"/>
        <v>2.092848</v>
      </c>
    </row>
    <row r="26" spans="2:15" s="36" customFormat="1" ht="200.1" customHeight="1" thickBot="1" x14ac:dyDescent="1.1000000000000001">
      <c r="B26" s="42">
        <v>20</v>
      </c>
      <c r="C26" s="564"/>
      <c r="D26" s="561" t="s">
        <v>128</v>
      </c>
      <c r="E26" s="561"/>
      <c r="F26" s="561"/>
      <c r="G26" s="41" t="str">
        <f>VLOOKUP(D26,'[1]FINAL (2)'!$D$5:$U$8101,18,FALSE)</f>
        <v>UC220*210*12*8</v>
      </c>
      <c r="H26" s="41">
        <f>VLOOKUP(D26,'[1]FINAL (2)'!$D$5:$U$8101,7,FALSE)</f>
        <v>1.284</v>
      </c>
      <c r="I26" s="41">
        <v>1</v>
      </c>
      <c r="J26" s="60">
        <f>VLOOKUP(D26,'[1]FINAL (2)'!$D$5:$U$8101,5,FALSE)</f>
        <v>1510</v>
      </c>
      <c r="K26" s="60">
        <f>VLOOKUP(D26,'[1]FINAL (2)'!$D$5:$U$8101,6,FALSE)</f>
        <v>1510</v>
      </c>
      <c r="L26" s="60">
        <v>0</v>
      </c>
      <c r="M26" s="40">
        <f t="shared" si="0"/>
        <v>1.9388400000000001</v>
      </c>
      <c r="N26" s="40">
        <f t="shared" si="1"/>
        <v>1.9388400000000001</v>
      </c>
    </row>
    <row r="27" spans="2:15" s="36" customFormat="1" ht="200.1" customHeight="1" thickBot="1" x14ac:dyDescent="1.1000000000000001">
      <c r="B27" s="42">
        <v>21</v>
      </c>
      <c r="C27" s="564"/>
      <c r="D27" s="561" t="s">
        <v>130</v>
      </c>
      <c r="E27" s="561"/>
      <c r="F27" s="561"/>
      <c r="G27" s="41" t="str">
        <f>VLOOKUP(D27,'[1]FINAL (2)'!$D$5:$U$8101,18,FALSE)</f>
        <v>UC120*130*10*8</v>
      </c>
      <c r="H27" s="41">
        <v>0.72399999999999998</v>
      </c>
      <c r="I27" s="41">
        <v>1</v>
      </c>
      <c r="J27" s="60">
        <f>VLOOKUP(D27,'[1]FINAL (2)'!$D$5:$U$8101,5,FALSE)</f>
        <v>1510</v>
      </c>
      <c r="K27" s="60">
        <f>VLOOKUP(D27,'[1]FINAL (2)'!$D$5:$U$8101,6,FALSE)</f>
        <v>1510</v>
      </c>
      <c r="L27" s="60">
        <v>0</v>
      </c>
      <c r="M27" s="40">
        <f t="shared" si="0"/>
        <v>1.09324</v>
      </c>
      <c r="N27" s="40">
        <f t="shared" si="1"/>
        <v>1.09324</v>
      </c>
    </row>
    <row r="28" spans="2:15" s="36" customFormat="1" ht="210" customHeight="1" thickBot="1" x14ac:dyDescent="1.1000000000000001">
      <c r="B28" s="42">
        <v>22</v>
      </c>
      <c r="C28" s="564" t="s">
        <v>137</v>
      </c>
      <c r="D28" s="561" t="s">
        <v>127</v>
      </c>
      <c r="E28" s="561"/>
      <c r="F28" s="561"/>
      <c r="G28" s="41" t="str">
        <f>VLOOKUP(D28,'[1]FINAL (2)'!$D$5:$U$8101,18,FALSE)</f>
        <v>UC313*308*20*15</v>
      </c>
      <c r="H28" s="41">
        <f>VLOOKUP(D28,'[1]FINAL (2)'!$D$5:$U$8101,7,FALSE)</f>
        <v>1.8280000000000001</v>
      </c>
      <c r="I28" s="38">
        <v>2</v>
      </c>
      <c r="J28" s="60">
        <f>VLOOKUP(D28,'[1]FINAL (2)'!$D$5:$U$8101,5,FALSE)</f>
        <v>6000</v>
      </c>
      <c r="K28" s="60">
        <f>VLOOKUP(D28,'[1]FINAL (2)'!$D$5:$U$8101,6,FALSE)</f>
        <v>6000</v>
      </c>
      <c r="L28" s="60">
        <v>0</v>
      </c>
      <c r="M28" s="40">
        <f t="shared" si="0"/>
        <v>21.936</v>
      </c>
      <c r="N28" s="40">
        <f t="shared" si="1"/>
        <v>21.936</v>
      </c>
    </row>
    <row r="29" spans="2:15" s="36" customFormat="1" ht="210" customHeight="1" thickBot="1" x14ac:dyDescent="1.1000000000000001">
      <c r="B29" s="42">
        <v>23</v>
      </c>
      <c r="C29" s="564"/>
      <c r="D29" s="561" t="s">
        <v>138</v>
      </c>
      <c r="E29" s="561"/>
      <c r="F29" s="561"/>
      <c r="G29" s="41" t="str">
        <f>VLOOKUP(D29,'[1]FINAL (2)'!$D$5:$U$8101,18,FALSE)</f>
        <v>UC220*210*12*8</v>
      </c>
      <c r="H29" s="41">
        <f>VLOOKUP(D29,'[1]FINAL (2)'!$D$5:$U$8101,7,FALSE)</f>
        <v>1.284</v>
      </c>
      <c r="I29" s="41">
        <v>1</v>
      </c>
      <c r="J29" s="60">
        <f>VLOOKUP(D29,'[1]FINAL (2)'!$D$5:$U$8101,5,FALSE)</f>
        <v>1510</v>
      </c>
      <c r="K29" s="60">
        <f>VLOOKUP(D29,'[1]FINAL (2)'!$D$5:$U$8101,6,FALSE)</f>
        <v>1510</v>
      </c>
      <c r="L29" s="60">
        <v>0</v>
      </c>
      <c r="M29" s="40">
        <f t="shared" si="0"/>
        <v>1.9388400000000001</v>
      </c>
      <c r="N29" s="40">
        <f t="shared" si="1"/>
        <v>1.9388400000000001</v>
      </c>
    </row>
    <row r="30" spans="2:15" s="36" customFormat="1" ht="210" customHeight="1" thickBot="1" x14ac:dyDescent="1.1000000000000001">
      <c r="B30" s="42">
        <v>24</v>
      </c>
      <c r="C30" s="564"/>
      <c r="D30" s="561" t="s">
        <v>139</v>
      </c>
      <c r="E30" s="561"/>
      <c r="F30" s="561"/>
      <c r="G30" s="41" t="str">
        <f>VLOOKUP(D30,'[1]FINAL (2)'!$D$5:$U$8101,18,FALSE)</f>
        <v>UC160*160*12*8</v>
      </c>
      <c r="H30" s="41">
        <f>VLOOKUP(D30,'[1]FINAL (2)'!$D$5:$U$8101,7,FALSE)</f>
        <v>0.94399999999999995</v>
      </c>
      <c r="I30" s="41">
        <v>1</v>
      </c>
      <c r="J30" s="60">
        <f>VLOOKUP(D30,'[1]FINAL (2)'!$D$5:$U$8101,5,FALSE)</f>
        <v>2402</v>
      </c>
      <c r="K30" s="60">
        <f>VLOOKUP(D30,'[1]FINAL (2)'!$D$5:$U$8101,6,FALSE)</f>
        <v>2251</v>
      </c>
      <c r="L30" s="60">
        <v>0</v>
      </c>
      <c r="M30" s="40">
        <f t="shared" si="0"/>
        <v>2.1249440000000002</v>
      </c>
      <c r="N30" s="40">
        <f t="shared" si="1"/>
        <v>2.1249440000000002</v>
      </c>
    </row>
    <row r="31" spans="2:15" s="36" customFormat="1" ht="210" customHeight="1" thickBot="1" x14ac:dyDescent="1.1000000000000001">
      <c r="B31" s="42">
        <v>25</v>
      </c>
      <c r="C31" s="564"/>
      <c r="D31" s="561" t="s">
        <v>140</v>
      </c>
      <c r="E31" s="561"/>
      <c r="F31" s="561"/>
      <c r="G31" s="41" t="str">
        <f>VLOOKUP(D31,'[1]FINAL (2)'!$D$5:$U$8101,18,FALSE)</f>
        <v>UC120*130*10*8</v>
      </c>
      <c r="H31" s="41">
        <v>0.72399999999999998</v>
      </c>
      <c r="I31" s="41">
        <v>1</v>
      </c>
      <c r="J31" s="60">
        <f>VLOOKUP(D31,'[1]FINAL (2)'!$D$5:$U$8101,5,FALSE)</f>
        <v>1510</v>
      </c>
      <c r="K31" s="60">
        <f>VLOOKUP(D31,'[1]FINAL (2)'!$D$5:$U$8101,6,FALSE)</f>
        <v>1510</v>
      </c>
      <c r="L31" s="60">
        <v>0</v>
      </c>
      <c r="M31" s="40">
        <f t="shared" si="0"/>
        <v>1.09324</v>
      </c>
      <c r="N31" s="40">
        <f t="shared" si="1"/>
        <v>1.09324</v>
      </c>
    </row>
    <row r="32" spans="2:15" s="36" customFormat="1" ht="210" customHeight="1" thickBot="1" x14ac:dyDescent="1.1000000000000001">
      <c r="B32" s="42">
        <v>26</v>
      </c>
      <c r="C32" s="564" t="s">
        <v>141</v>
      </c>
      <c r="D32" s="561" t="s">
        <v>127</v>
      </c>
      <c r="E32" s="561"/>
      <c r="F32" s="561"/>
      <c r="G32" s="41" t="str">
        <f>VLOOKUP(D32,'[1]FINAL (2)'!$D$5:$U$8101,18,FALSE)</f>
        <v>UC313*308*20*15</v>
      </c>
      <c r="H32" s="41">
        <f>VLOOKUP(D32,'[1]FINAL (2)'!$D$5:$U$8101,7,FALSE)</f>
        <v>1.8280000000000001</v>
      </c>
      <c r="I32" s="38">
        <v>2</v>
      </c>
      <c r="J32" s="60">
        <f>VLOOKUP(D32,'[1]FINAL (2)'!$D$5:$U$8101,5,FALSE)</f>
        <v>6000</v>
      </c>
      <c r="K32" s="60">
        <f>VLOOKUP(D32,'[1]FINAL (2)'!$D$5:$U$8101,6,FALSE)</f>
        <v>6000</v>
      </c>
      <c r="L32" s="60">
        <v>0</v>
      </c>
      <c r="M32" s="40">
        <f t="shared" si="0"/>
        <v>21.936</v>
      </c>
      <c r="N32" s="40">
        <f t="shared" si="1"/>
        <v>21.936</v>
      </c>
      <c r="O32" s="43"/>
    </row>
    <row r="33" spans="2:14" s="36" customFormat="1" ht="210" customHeight="1" thickBot="1" x14ac:dyDescent="1.1000000000000001">
      <c r="B33" s="42">
        <v>27</v>
      </c>
      <c r="C33" s="564"/>
      <c r="D33" s="561" t="s">
        <v>138</v>
      </c>
      <c r="E33" s="561"/>
      <c r="F33" s="561"/>
      <c r="G33" s="41" t="str">
        <f>VLOOKUP(D33,'[1]FINAL (2)'!$D$5:$U$8101,18,FALSE)</f>
        <v>UC220*210*12*8</v>
      </c>
      <c r="H33" s="41">
        <f>VLOOKUP(D33,'[1]FINAL (2)'!$D$5:$U$8101,7,FALSE)</f>
        <v>1.284</v>
      </c>
      <c r="I33" s="41">
        <v>1</v>
      </c>
      <c r="J33" s="60">
        <f>VLOOKUP(D33,'[1]FINAL (2)'!$D$5:$U$8101,5,FALSE)</f>
        <v>1510</v>
      </c>
      <c r="K33" s="60">
        <f>VLOOKUP(D33,'[1]FINAL (2)'!$D$5:$U$8101,6,FALSE)</f>
        <v>1510</v>
      </c>
      <c r="L33" s="60">
        <v>0</v>
      </c>
      <c r="M33" s="40">
        <f t="shared" si="0"/>
        <v>1.9388400000000001</v>
      </c>
      <c r="N33" s="40">
        <f t="shared" si="1"/>
        <v>1.9388400000000001</v>
      </c>
    </row>
    <row r="34" spans="2:14" s="36" customFormat="1" ht="210" customHeight="1" thickBot="1" x14ac:dyDescent="1.1000000000000001">
      <c r="B34" s="42">
        <v>28</v>
      </c>
      <c r="C34" s="564"/>
      <c r="D34" s="561" t="s">
        <v>139</v>
      </c>
      <c r="E34" s="561"/>
      <c r="F34" s="561"/>
      <c r="G34" s="41" t="str">
        <f>VLOOKUP(D34,'[1]FINAL (2)'!$D$5:$U$8101,18,FALSE)</f>
        <v>UC160*160*12*8</v>
      </c>
      <c r="H34" s="41">
        <f>VLOOKUP(D34,'[1]FINAL (2)'!$D$5:$U$8101,7,FALSE)</f>
        <v>0.94399999999999995</v>
      </c>
      <c r="I34" s="41">
        <v>2</v>
      </c>
      <c r="J34" s="60">
        <f>VLOOKUP(D34,'[1]FINAL (2)'!$D$5:$U$8101,5,FALSE)</f>
        <v>2402</v>
      </c>
      <c r="K34" s="60">
        <f>VLOOKUP(D34,'[1]FINAL (2)'!$D$5:$U$8101,6,FALSE)</f>
        <v>2251</v>
      </c>
      <c r="L34" s="60">
        <v>0</v>
      </c>
      <c r="M34" s="40">
        <f t="shared" si="0"/>
        <v>4.2498880000000003</v>
      </c>
      <c r="N34" s="40">
        <f t="shared" si="1"/>
        <v>4.2498880000000003</v>
      </c>
    </row>
    <row r="35" spans="2:14" s="36" customFormat="1" ht="210" customHeight="1" thickBot="1" x14ac:dyDescent="1.1000000000000001">
      <c r="B35" s="42">
        <v>29</v>
      </c>
      <c r="C35" s="564"/>
      <c r="D35" s="561" t="s">
        <v>140</v>
      </c>
      <c r="E35" s="561"/>
      <c r="F35" s="561"/>
      <c r="G35" s="41" t="str">
        <f>VLOOKUP(D35,'[1]FINAL (2)'!$D$5:$U$8101,18,FALSE)</f>
        <v>UC120*130*10*8</v>
      </c>
      <c r="H35" s="41">
        <v>0.72399999999999998</v>
      </c>
      <c r="I35" s="41">
        <v>2</v>
      </c>
      <c r="J35" s="60">
        <f>VLOOKUP(D35,'[1]FINAL (2)'!$D$5:$U$8101,5,FALSE)</f>
        <v>1510</v>
      </c>
      <c r="K35" s="60">
        <f>VLOOKUP(D35,'[1]FINAL (2)'!$D$5:$U$8101,6,FALSE)</f>
        <v>1510</v>
      </c>
      <c r="L35" s="60">
        <v>0</v>
      </c>
      <c r="M35" s="40">
        <f t="shared" si="0"/>
        <v>2.18648</v>
      </c>
      <c r="N35" s="40">
        <f t="shared" si="1"/>
        <v>2.18648</v>
      </c>
    </row>
    <row r="36" spans="2:14" s="36" customFormat="1" ht="210" customHeight="1" thickBot="1" x14ac:dyDescent="1.1000000000000001">
      <c r="B36" s="42">
        <v>30</v>
      </c>
      <c r="C36" s="564" t="s">
        <v>142</v>
      </c>
      <c r="D36" s="561" t="s">
        <v>127</v>
      </c>
      <c r="E36" s="561"/>
      <c r="F36" s="561"/>
      <c r="G36" s="41" t="str">
        <f>VLOOKUP(D36,'[1]FINAL (2)'!$D$5:$U$8101,18,FALSE)</f>
        <v>UC313*308*20*15</v>
      </c>
      <c r="H36" s="41">
        <f>VLOOKUP(D36,'[1]FINAL (2)'!$D$5:$U$8101,7,FALSE)</f>
        <v>1.8280000000000001</v>
      </c>
      <c r="I36" s="38">
        <v>2</v>
      </c>
      <c r="J36" s="60">
        <f>VLOOKUP(D36,'[1]FINAL (2)'!$D$5:$U$8101,5,FALSE)</f>
        <v>6000</v>
      </c>
      <c r="K36" s="60">
        <f>VLOOKUP(D36,'[1]FINAL (2)'!$D$5:$U$8101,6,FALSE)</f>
        <v>6000</v>
      </c>
      <c r="L36" s="60">
        <v>0</v>
      </c>
      <c r="M36" s="40">
        <f t="shared" si="0"/>
        <v>21.936</v>
      </c>
      <c r="N36" s="40">
        <f t="shared" si="1"/>
        <v>21.936</v>
      </c>
    </row>
    <row r="37" spans="2:14" s="36" customFormat="1" ht="210" customHeight="1" thickBot="1" x14ac:dyDescent="1.1000000000000001">
      <c r="B37" s="42">
        <v>31</v>
      </c>
      <c r="C37" s="564"/>
      <c r="D37" s="561" t="s">
        <v>138</v>
      </c>
      <c r="E37" s="561"/>
      <c r="F37" s="561"/>
      <c r="G37" s="41" t="str">
        <f>VLOOKUP(D37,'[1]FINAL (2)'!$D$5:$U$8101,18,FALSE)</f>
        <v>UC220*210*12*8</v>
      </c>
      <c r="H37" s="41">
        <f>VLOOKUP(D37,'[1]FINAL (2)'!$D$5:$U$8101,7,FALSE)</f>
        <v>1.284</v>
      </c>
      <c r="I37" s="41">
        <v>1</v>
      </c>
      <c r="J37" s="60">
        <f>VLOOKUP(D37,'[1]FINAL (2)'!$D$5:$U$8101,5,FALSE)</f>
        <v>1510</v>
      </c>
      <c r="K37" s="60">
        <f>VLOOKUP(D37,'[1]FINAL (2)'!$D$5:$U$8101,6,FALSE)</f>
        <v>1510</v>
      </c>
      <c r="L37" s="60">
        <v>0</v>
      </c>
      <c r="M37" s="40">
        <f t="shared" si="0"/>
        <v>1.9388400000000001</v>
      </c>
      <c r="N37" s="40">
        <f t="shared" si="1"/>
        <v>1.9388400000000001</v>
      </c>
    </row>
    <row r="38" spans="2:14" s="36" customFormat="1" ht="210" customHeight="1" thickBot="1" x14ac:dyDescent="1.1000000000000001">
      <c r="B38" s="42">
        <v>32</v>
      </c>
      <c r="C38" s="564"/>
      <c r="D38" s="561" t="s">
        <v>139</v>
      </c>
      <c r="E38" s="561"/>
      <c r="F38" s="561"/>
      <c r="G38" s="41" t="str">
        <f>VLOOKUP(D38,'[1]FINAL (2)'!$D$5:$U$8101,18,FALSE)</f>
        <v>UC160*160*12*8</v>
      </c>
      <c r="H38" s="41">
        <f>VLOOKUP(D38,'[1]FINAL (2)'!$D$5:$U$8101,7,FALSE)</f>
        <v>0.94399999999999995</v>
      </c>
      <c r="I38" s="41">
        <v>2</v>
      </c>
      <c r="J38" s="60">
        <f>VLOOKUP(D38,'[1]FINAL (2)'!$D$5:$U$8101,5,FALSE)</f>
        <v>2402</v>
      </c>
      <c r="K38" s="60">
        <f>VLOOKUP(D38,'[1]FINAL (2)'!$D$5:$U$8101,6,FALSE)</f>
        <v>2251</v>
      </c>
      <c r="L38" s="60">
        <v>0</v>
      </c>
      <c r="M38" s="40">
        <f t="shared" si="0"/>
        <v>4.2498880000000003</v>
      </c>
      <c r="N38" s="40">
        <f t="shared" si="1"/>
        <v>4.2498880000000003</v>
      </c>
    </row>
    <row r="39" spans="2:14" s="36" customFormat="1" ht="210" customHeight="1" thickBot="1" x14ac:dyDescent="1.1000000000000001">
      <c r="B39" s="42">
        <v>33</v>
      </c>
      <c r="C39" s="564"/>
      <c r="D39" s="561" t="s">
        <v>140</v>
      </c>
      <c r="E39" s="561"/>
      <c r="F39" s="561"/>
      <c r="G39" s="41" t="str">
        <f>VLOOKUP(D39,'[1]FINAL (2)'!$D$5:$U$8101,18,FALSE)</f>
        <v>UC120*130*10*8</v>
      </c>
      <c r="H39" s="41">
        <v>0.72399999999999998</v>
      </c>
      <c r="I39" s="41">
        <v>2</v>
      </c>
      <c r="J39" s="60">
        <f>VLOOKUP(D39,'[1]FINAL (2)'!$D$5:$U$8101,5,FALSE)</f>
        <v>1510</v>
      </c>
      <c r="K39" s="60">
        <f>VLOOKUP(D39,'[1]FINAL (2)'!$D$5:$U$8101,6,FALSE)</f>
        <v>1510</v>
      </c>
      <c r="L39" s="60">
        <v>0</v>
      </c>
      <c r="M39" s="40">
        <f t="shared" si="0"/>
        <v>2.18648</v>
      </c>
      <c r="N39" s="40">
        <f t="shared" si="1"/>
        <v>2.18648</v>
      </c>
    </row>
    <row r="40" spans="2:14" s="36" customFormat="1" ht="210" customHeight="1" thickBot="1" x14ac:dyDescent="1.1000000000000001">
      <c r="B40" s="42">
        <v>34</v>
      </c>
      <c r="C40" s="564" t="s">
        <v>143</v>
      </c>
      <c r="D40" s="561" t="s">
        <v>127</v>
      </c>
      <c r="E40" s="561"/>
      <c r="F40" s="561"/>
      <c r="G40" s="41" t="str">
        <f>VLOOKUP(D40,'[1]FINAL (2)'!$D$5:$U$8101,18,FALSE)</f>
        <v>UC313*308*20*15</v>
      </c>
      <c r="H40" s="41">
        <f>VLOOKUP(D40,'[1]FINAL (2)'!$D$5:$U$8101,7,FALSE)</f>
        <v>1.8280000000000001</v>
      </c>
      <c r="I40" s="38">
        <v>2</v>
      </c>
      <c r="J40" s="60">
        <f>VLOOKUP(D40,'[1]FINAL (2)'!$D$5:$U$8101,5,FALSE)</f>
        <v>6000</v>
      </c>
      <c r="K40" s="60">
        <f>VLOOKUP(D40,'[1]FINAL (2)'!$D$5:$U$8101,6,FALSE)</f>
        <v>6000</v>
      </c>
      <c r="L40" s="60">
        <v>0</v>
      </c>
      <c r="M40" s="40">
        <f t="shared" si="0"/>
        <v>21.936</v>
      </c>
      <c r="N40" s="40">
        <f t="shared" si="1"/>
        <v>21.936</v>
      </c>
    </row>
    <row r="41" spans="2:14" s="36" customFormat="1" ht="210" customHeight="1" thickBot="1" x14ac:dyDescent="1.1000000000000001">
      <c r="B41" s="42">
        <v>35</v>
      </c>
      <c r="C41" s="564"/>
      <c r="D41" s="561" t="s">
        <v>138</v>
      </c>
      <c r="E41" s="561"/>
      <c r="F41" s="561"/>
      <c r="G41" s="41" t="str">
        <f>VLOOKUP(D41,'[1]FINAL (2)'!$D$5:$U$8101,18,FALSE)</f>
        <v>UC220*210*12*8</v>
      </c>
      <c r="H41" s="41">
        <f>VLOOKUP(D41,'[1]FINAL (2)'!$D$5:$U$8101,7,FALSE)</f>
        <v>1.284</v>
      </c>
      <c r="I41" s="41">
        <v>1</v>
      </c>
      <c r="J41" s="60">
        <f>VLOOKUP(D41,'[1]FINAL (2)'!$D$5:$U$8101,5,FALSE)</f>
        <v>1510</v>
      </c>
      <c r="K41" s="60">
        <f>VLOOKUP(D41,'[1]FINAL (2)'!$D$5:$U$8101,6,FALSE)</f>
        <v>1510</v>
      </c>
      <c r="L41" s="60">
        <v>0</v>
      </c>
      <c r="M41" s="40">
        <f t="shared" si="0"/>
        <v>1.9388400000000001</v>
      </c>
      <c r="N41" s="40">
        <f t="shared" si="1"/>
        <v>1.9388400000000001</v>
      </c>
    </row>
    <row r="42" spans="2:14" s="36" customFormat="1" ht="210" customHeight="1" thickBot="1" x14ac:dyDescent="1.1000000000000001">
      <c r="B42" s="42">
        <v>36</v>
      </c>
      <c r="C42" s="564"/>
      <c r="D42" s="561" t="s">
        <v>139</v>
      </c>
      <c r="E42" s="561"/>
      <c r="F42" s="561"/>
      <c r="G42" s="41" t="str">
        <f>VLOOKUP(D42,'[1]FINAL (2)'!$D$5:$U$8101,18,FALSE)</f>
        <v>UC160*160*12*8</v>
      </c>
      <c r="H42" s="41">
        <f>VLOOKUP(D42,'[1]FINAL (2)'!$D$5:$U$8101,7,FALSE)</f>
        <v>0.94399999999999995</v>
      </c>
      <c r="I42" s="41">
        <v>2</v>
      </c>
      <c r="J42" s="60">
        <f>VLOOKUP(D42,'[1]FINAL (2)'!$D$5:$U$8101,5,FALSE)</f>
        <v>2402</v>
      </c>
      <c r="K42" s="60">
        <f>VLOOKUP(D42,'[1]FINAL (2)'!$D$5:$U$8101,6,FALSE)</f>
        <v>2251</v>
      </c>
      <c r="L42" s="60">
        <v>0</v>
      </c>
      <c r="M42" s="40">
        <f t="shared" si="0"/>
        <v>4.2498880000000003</v>
      </c>
      <c r="N42" s="40">
        <f t="shared" si="1"/>
        <v>4.2498880000000003</v>
      </c>
    </row>
    <row r="43" spans="2:14" s="36" customFormat="1" ht="210" customHeight="1" thickBot="1" x14ac:dyDescent="1.1000000000000001">
      <c r="B43" s="42">
        <v>37</v>
      </c>
      <c r="C43" s="564"/>
      <c r="D43" s="561" t="s">
        <v>140</v>
      </c>
      <c r="E43" s="561"/>
      <c r="F43" s="561"/>
      <c r="G43" s="41" t="str">
        <f>VLOOKUP(D43,'[1]FINAL (2)'!$D$5:$U$8101,18,FALSE)</f>
        <v>UC120*130*10*8</v>
      </c>
      <c r="H43" s="41">
        <v>0.72399999999999998</v>
      </c>
      <c r="I43" s="41">
        <v>2</v>
      </c>
      <c r="J43" s="60">
        <f>VLOOKUP(D43,'[1]FINAL (2)'!$D$5:$U$8101,5,FALSE)</f>
        <v>1510</v>
      </c>
      <c r="K43" s="60">
        <f>VLOOKUP(D43,'[1]FINAL (2)'!$D$5:$U$8101,6,FALSE)</f>
        <v>1510</v>
      </c>
      <c r="L43" s="60">
        <v>0</v>
      </c>
      <c r="M43" s="40">
        <f t="shared" si="0"/>
        <v>2.18648</v>
      </c>
      <c r="N43" s="40">
        <f t="shared" si="1"/>
        <v>2.18648</v>
      </c>
    </row>
    <row r="44" spans="2:14" s="36" customFormat="1" ht="210" customHeight="1" thickBot="1" x14ac:dyDescent="1.1000000000000001">
      <c r="B44" s="42">
        <v>38</v>
      </c>
      <c r="C44" s="564" t="s">
        <v>144</v>
      </c>
      <c r="D44" s="561" t="s">
        <v>145</v>
      </c>
      <c r="E44" s="561"/>
      <c r="F44" s="561"/>
      <c r="G44" s="41" t="str">
        <f>VLOOKUP(D44,'[1]FINAL (2)'!$D$5:$U$8101,18,FALSE)</f>
        <v>UC370*370*25*15</v>
      </c>
      <c r="H44" s="41">
        <f>VLOOKUP(D44,'[1]FINAL (2)'!$D$5:$U$8101,7,FALSE)</f>
        <v>2.19</v>
      </c>
      <c r="I44" s="41">
        <v>2</v>
      </c>
      <c r="J44" s="60">
        <f>VLOOKUP(D44,'[1]FINAL (2)'!$D$5:$U$8101,5,FALSE)</f>
        <v>6000</v>
      </c>
      <c r="K44" s="60">
        <f>VLOOKUP(D44,'[1]FINAL (2)'!$D$5:$U$8101,6,FALSE)</f>
        <v>6000</v>
      </c>
      <c r="L44" s="60">
        <v>0</v>
      </c>
      <c r="M44" s="40">
        <f t="shared" si="0"/>
        <v>26.28</v>
      </c>
      <c r="N44" s="40">
        <f t="shared" si="1"/>
        <v>26.28</v>
      </c>
    </row>
    <row r="45" spans="2:14" s="36" customFormat="1" ht="210" customHeight="1" thickBot="1" x14ac:dyDescent="1.1000000000000001">
      <c r="B45" s="42">
        <v>39</v>
      </c>
      <c r="C45" s="564"/>
      <c r="D45" s="561" t="s">
        <v>146</v>
      </c>
      <c r="E45" s="561"/>
      <c r="F45" s="561"/>
      <c r="G45" s="41" t="str">
        <f>VLOOKUP(D45,'[1]FINAL (2)'!$D$5:$U$8101,18,FALSE)</f>
        <v>UC160*155*10*8</v>
      </c>
      <c r="H45" s="41">
        <f>VLOOKUP(D45,'[1]FINAL (2)'!$D$5:$U$8101,7,FALSE)</f>
        <v>0.93400000000000005</v>
      </c>
      <c r="I45" s="41">
        <v>1</v>
      </c>
      <c r="J45" s="60">
        <f>VLOOKUP(D45,'[1]FINAL (2)'!$D$5:$U$8101,5,FALSE)</f>
        <v>1794</v>
      </c>
      <c r="K45" s="60">
        <f>VLOOKUP(D45,'[1]FINAL (2)'!$D$5:$U$8101,6,FALSE)</f>
        <v>1794</v>
      </c>
      <c r="L45" s="60">
        <v>0</v>
      </c>
      <c r="M45" s="40">
        <f t="shared" si="0"/>
        <v>1.6755960000000001</v>
      </c>
      <c r="N45" s="40">
        <f t="shared" si="1"/>
        <v>1.6755960000000001</v>
      </c>
    </row>
    <row r="46" spans="2:14" s="36" customFormat="1" ht="210" customHeight="1" thickBot="1" x14ac:dyDescent="1.1000000000000001">
      <c r="B46" s="42">
        <v>40</v>
      </c>
      <c r="C46" s="564"/>
      <c r="D46" s="561" t="s">
        <v>147</v>
      </c>
      <c r="E46" s="561"/>
      <c r="F46" s="561"/>
      <c r="G46" s="41" t="str">
        <f>VLOOKUP(D46,'[1]FINAL (2)'!$D$5:$U$8101,18,FALSE)</f>
        <v>UC160*155*10*8</v>
      </c>
      <c r="H46" s="41">
        <f>VLOOKUP(D46,'[1]FINAL (2)'!$D$5:$U$8101,7,FALSE)</f>
        <v>0.93400000000000005</v>
      </c>
      <c r="I46" s="41">
        <v>2</v>
      </c>
      <c r="J46" s="60">
        <f>VLOOKUP(D46,'[1]FINAL (2)'!$D$5:$U$8101,5,FALSE)</f>
        <v>3124</v>
      </c>
      <c r="K46" s="60">
        <v>2866</v>
      </c>
      <c r="L46" s="60">
        <v>0</v>
      </c>
      <c r="M46" s="40">
        <f t="shared" si="0"/>
        <v>5.353688</v>
      </c>
      <c r="N46" s="40">
        <f t="shared" si="1"/>
        <v>5.353688</v>
      </c>
    </row>
    <row r="47" spans="2:14" s="36" customFormat="1" ht="210" customHeight="1" thickBot="1" x14ac:dyDescent="1.1000000000000001">
      <c r="B47" s="42">
        <v>41</v>
      </c>
      <c r="C47" s="564"/>
      <c r="D47" s="561" t="s">
        <v>103</v>
      </c>
      <c r="E47" s="561"/>
      <c r="F47" s="561"/>
      <c r="G47" s="41" t="str">
        <f>VLOOKUP(D47,'[1]FINAL (2)'!$D$5:$U$8101,18,FALSE)</f>
        <v>UC220*210*12*8</v>
      </c>
      <c r="H47" s="41">
        <f>VLOOKUP(D47,'[1]FINAL (2)'!$D$5:$U$8101,7,FALSE)</f>
        <v>1.284</v>
      </c>
      <c r="I47" s="41">
        <v>1</v>
      </c>
      <c r="J47" s="60">
        <f>VLOOKUP(D47,'[1]FINAL (2)'!$D$5:$U$8101,5,FALSE)</f>
        <v>1814</v>
      </c>
      <c r="K47" s="60">
        <f>VLOOKUP(D47,'[1]FINAL (2)'!$D$5:$U$8101,6,FALSE)</f>
        <v>1814</v>
      </c>
      <c r="L47" s="60">
        <v>0</v>
      </c>
      <c r="M47" s="40">
        <f t="shared" si="0"/>
        <v>2.3291759999999999</v>
      </c>
      <c r="N47" s="40">
        <f t="shared" si="1"/>
        <v>2.3291759999999999</v>
      </c>
    </row>
    <row r="48" spans="2:14" s="36" customFormat="1" ht="210" customHeight="1" thickBot="1" x14ac:dyDescent="1.1000000000000001">
      <c r="B48" s="42">
        <v>42</v>
      </c>
      <c r="C48" s="564"/>
      <c r="D48" s="561" t="s">
        <v>104</v>
      </c>
      <c r="E48" s="561"/>
      <c r="F48" s="561"/>
      <c r="G48" s="41" t="str">
        <f>VLOOKUP(D48,'[1]FINAL (2)'!$D$5:$U$8101,18,FALSE)</f>
        <v>UC220*210*12*8</v>
      </c>
      <c r="H48" s="41">
        <f>VLOOKUP(D48,'[1]FINAL (2)'!$D$5:$U$8101,7,FALSE)</f>
        <v>1.284</v>
      </c>
      <c r="I48" s="41">
        <v>1</v>
      </c>
      <c r="J48" s="60">
        <f>VLOOKUP(D48,'[1]FINAL (2)'!$D$5:$U$8101,5,FALSE)</f>
        <v>1814</v>
      </c>
      <c r="K48" s="60">
        <f>VLOOKUP(D48,'[1]FINAL (2)'!$D$5:$U$8101,6,FALSE)</f>
        <v>1814</v>
      </c>
      <c r="L48" s="60">
        <v>0</v>
      </c>
      <c r="M48" s="40">
        <f t="shared" si="0"/>
        <v>2.3291759999999999</v>
      </c>
      <c r="N48" s="40">
        <f t="shared" si="1"/>
        <v>2.3291759999999999</v>
      </c>
    </row>
    <row r="49" spans="2:14" s="36" customFormat="1" ht="210" customHeight="1" thickBot="1" x14ac:dyDescent="1.1000000000000001">
      <c r="B49" s="42">
        <v>43</v>
      </c>
      <c r="C49" s="564" t="s">
        <v>148</v>
      </c>
      <c r="D49" s="561" t="s">
        <v>145</v>
      </c>
      <c r="E49" s="561"/>
      <c r="F49" s="561"/>
      <c r="G49" s="41" t="str">
        <f>VLOOKUP(D49,'[1]FINAL (2)'!$D$5:$U$8101,18,FALSE)</f>
        <v>UC370*370*25*15</v>
      </c>
      <c r="H49" s="41">
        <f>VLOOKUP(D49,'[1]FINAL (2)'!$D$5:$U$8101,7,FALSE)</f>
        <v>2.19</v>
      </c>
      <c r="I49" s="41">
        <v>2</v>
      </c>
      <c r="J49" s="60">
        <f>VLOOKUP(D49,'[1]FINAL (2)'!$D$5:$U$8101,5,FALSE)</f>
        <v>6000</v>
      </c>
      <c r="K49" s="60">
        <f>VLOOKUP(D49,'[1]FINAL (2)'!$D$5:$U$8101,6,FALSE)</f>
        <v>6000</v>
      </c>
      <c r="L49" s="60">
        <v>0</v>
      </c>
      <c r="M49" s="40">
        <f t="shared" si="0"/>
        <v>26.28</v>
      </c>
      <c r="N49" s="40">
        <f t="shared" si="1"/>
        <v>26.28</v>
      </c>
    </row>
    <row r="50" spans="2:14" s="36" customFormat="1" ht="210" customHeight="1" thickBot="1" x14ac:dyDescent="1.1000000000000001">
      <c r="B50" s="42">
        <v>44</v>
      </c>
      <c r="C50" s="564"/>
      <c r="D50" s="561" t="s">
        <v>149</v>
      </c>
      <c r="E50" s="561"/>
      <c r="F50" s="561"/>
      <c r="G50" s="41" t="str">
        <f>VLOOKUP(D50,'[1]FINAL (2)'!$D$5:$U$8101,18,FALSE)</f>
        <v>UC160*155*10*8</v>
      </c>
      <c r="H50" s="41">
        <f>VLOOKUP(D50,'[1]FINAL (2)'!$D$5:$U$8101,7,FALSE)</f>
        <v>0.93400000000000005</v>
      </c>
      <c r="I50" s="41">
        <v>1</v>
      </c>
      <c r="J50" s="60">
        <f>VLOOKUP(D50,'[1]FINAL (2)'!$D$5:$U$8101,5,FALSE)</f>
        <v>1794</v>
      </c>
      <c r="K50" s="60">
        <f>VLOOKUP(D50,'[1]FINAL (2)'!$D$5:$U$8101,6,FALSE)</f>
        <v>1794</v>
      </c>
      <c r="L50" s="60">
        <v>0</v>
      </c>
      <c r="M50" s="40">
        <f t="shared" si="0"/>
        <v>1.6755960000000001</v>
      </c>
      <c r="N50" s="40">
        <f t="shared" si="1"/>
        <v>1.6755960000000001</v>
      </c>
    </row>
    <row r="51" spans="2:14" s="36" customFormat="1" ht="210" customHeight="1" thickBot="1" x14ac:dyDescent="1.1000000000000001">
      <c r="B51" s="42">
        <v>45</v>
      </c>
      <c r="C51" s="564"/>
      <c r="D51" s="561" t="s">
        <v>150</v>
      </c>
      <c r="E51" s="561"/>
      <c r="F51" s="561"/>
      <c r="G51" s="41" t="str">
        <f>VLOOKUP(D51,'[1]FINAL (2)'!$D$5:$U$8101,18,FALSE)</f>
        <v>UC160*155*10*8</v>
      </c>
      <c r="H51" s="41">
        <f>VLOOKUP(D51,'[1]FINAL (2)'!$D$5:$U$8101,7,FALSE)</f>
        <v>0.93400000000000005</v>
      </c>
      <c r="I51" s="41">
        <v>1</v>
      </c>
      <c r="J51" s="60">
        <f>VLOOKUP(D51,'[1]FINAL (2)'!$D$5:$U$8101,5,FALSE)</f>
        <v>3124</v>
      </c>
      <c r="K51" s="60">
        <v>2866</v>
      </c>
      <c r="L51" s="60">
        <v>0</v>
      </c>
      <c r="M51" s="40">
        <f t="shared" si="0"/>
        <v>2.676844</v>
      </c>
      <c r="N51" s="40">
        <f t="shared" si="1"/>
        <v>2.676844</v>
      </c>
    </row>
    <row r="52" spans="2:14" s="36" customFormat="1" ht="210" customHeight="1" thickBot="1" x14ac:dyDescent="1.1000000000000001">
      <c r="B52" s="42">
        <v>46</v>
      </c>
      <c r="C52" s="564"/>
      <c r="D52" s="561" t="s">
        <v>151</v>
      </c>
      <c r="E52" s="561"/>
      <c r="F52" s="561"/>
      <c r="G52" s="41" t="str">
        <f>VLOOKUP(D52,'[1]FINAL (2)'!$D$5:$U$8101,18,FALSE)</f>
        <v>UC220*210*12*8</v>
      </c>
      <c r="H52" s="41">
        <f>VLOOKUP(D52,'[1]FINAL (2)'!$D$5:$U$8101,7,FALSE)</f>
        <v>1.284</v>
      </c>
      <c r="I52" s="41">
        <v>1</v>
      </c>
      <c r="J52" s="60">
        <f>VLOOKUP(D52,'[1]FINAL (2)'!$D$5:$U$8101,5,FALSE)</f>
        <v>1814</v>
      </c>
      <c r="K52" s="60">
        <f>VLOOKUP(D52,'[1]FINAL (2)'!$D$5:$U$8101,6,FALSE)</f>
        <v>1814</v>
      </c>
      <c r="L52" s="60">
        <v>0</v>
      </c>
      <c r="M52" s="40">
        <f t="shared" si="0"/>
        <v>2.3291759999999999</v>
      </c>
      <c r="N52" s="40">
        <f t="shared" si="1"/>
        <v>2.3291759999999999</v>
      </c>
    </row>
    <row r="53" spans="2:14" s="36" customFormat="1" ht="210" customHeight="1" thickBot="1" x14ac:dyDescent="1.1000000000000001">
      <c r="B53" s="42">
        <v>47</v>
      </c>
      <c r="C53" s="564" t="s">
        <v>152</v>
      </c>
      <c r="D53" s="561" t="s">
        <v>145</v>
      </c>
      <c r="E53" s="561"/>
      <c r="F53" s="561"/>
      <c r="G53" s="41" t="str">
        <f>VLOOKUP(D53,'[1]FINAL (2)'!$D$5:$U$8101,18,FALSE)</f>
        <v>UC370*370*25*15</v>
      </c>
      <c r="H53" s="41">
        <f>VLOOKUP(D53,'[1]FINAL (2)'!$D$5:$U$8101,7,FALSE)</f>
        <v>2.19</v>
      </c>
      <c r="I53" s="41">
        <v>2</v>
      </c>
      <c r="J53" s="60">
        <f>VLOOKUP(D53,'[1]FINAL (2)'!$D$5:$U$8101,5,FALSE)</f>
        <v>6000</v>
      </c>
      <c r="K53" s="60">
        <f>VLOOKUP(D53,'[1]FINAL (2)'!$D$5:$U$8101,6,FALSE)</f>
        <v>6000</v>
      </c>
      <c r="L53" s="60">
        <v>0</v>
      </c>
      <c r="M53" s="40">
        <f t="shared" si="0"/>
        <v>26.28</v>
      </c>
      <c r="N53" s="40">
        <f t="shared" si="1"/>
        <v>26.28</v>
      </c>
    </row>
    <row r="54" spans="2:14" s="36" customFormat="1" ht="210" customHeight="1" thickBot="1" x14ac:dyDescent="1.1000000000000001">
      <c r="B54" s="42">
        <v>48</v>
      </c>
      <c r="C54" s="564"/>
      <c r="D54" s="561" t="s">
        <v>153</v>
      </c>
      <c r="E54" s="561"/>
      <c r="F54" s="561"/>
      <c r="G54" s="41" t="str">
        <f>VLOOKUP(D54,'[1]FINAL (2)'!$D$5:$U$8101,18,FALSE)</f>
        <v>UC370*370*25*15</v>
      </c>
      <c r="H54" s="41">
        <f>VLOOKUP(D54,'[1]FINAL (2)'!$D$5:$U$8101,7,FALSE)</f>
        <v>2.19</v>
      </c>
      <c r="I54" s="41">
        <v>1</v>
      </c>
      <c r="J54" s="60">
        <f>VLOOKUP(D54,'[1]FINAL (2)'!$D$5:$U$8101,5,FALSE)</f>
        <v>1819</v>
      </c>
      <c r="K54" s="60">
        <f>VLOOKUP(D54,'[1]FINAL (2)'!$D$5:$U$8101,6,FALSE)</f>
        <v>1573</v>
      </c>
      <c r="L54" s="60">
        <v>0</v>
      </c>
      <c r="M54" s="40">
        <v>3.42</v>
      </c>
      <c r="N54" s="40">
        <f t="shared" si="1"/>
        <v>3.42</v>
      </c>
    </row>
    <row r="55" spans="2:14" s="36" customFormat="1" ht="210" customHeight="1" thickBot="1" x14ac:dyDescent="1.1000000000000001">
      <c r="B55" s="42">
        <v>49</v>
      </c>
      <c r="C55" s="564"/>
      <c r="D55" s="561" t="s">
        <v>154</v>
      </c>
      <c r="E55" s="561"/>
      <c r="F55" s="561"/>
      <c r="G55" s="41" t="str">
        <f>VLOOKUP(D55,'[1]FINAL (2)'!$D$5:$U$8101,18,FALSE)</f>
        <v>UC160*155*10*8</v>
      </c>
      <c r="H55" s="41">
        <f>VLOOKUP(D55,'[1]FINAL (2)'!$D$5:$U$8101,7,FALSE)</f>
        <v>0.93400000000000005</v>
      </c>
      <c r="I55" s="41">
        <v>2</v>
      </c>
      <c r="J55" s="60">
        <f>VLOOKUP(D55,'[1]FINAL (2)'!$D$5:$U$8101,5,FALSE)</f>
        <v>2134</v>
      </c>
      <c r="K55" s="60">
        <f>VLOOKUP(D55,'[1]FINAL (2)'!$D$5:$U$8101,6,FALSE)</f>
        <v>2057</v>
      </c>
      <c r="L55" s="60">
        <v>0</v>
      </c>
      <c r="M55" s="40">
        <f t="shared" si="0"/>
        <v>3.842476</v>
      </c>
      <c r="N55" s="40">
        <f t="shared" si="1"/>
        <v>3.842476</v>
      </c>
    </row>
    <row r="56" spans="2:14" s="36" customFormat="1" ht="210" customHeight="1" thickBot="1" x14ac:dyDescent="1.1000000000000001">
      <c r="B56" s="42">
        <v>50</v>
      </c>
      <c r="C56" s="564"/>
      <c r="D56" s="561" t="s">
        <v>155</v>
      </c>
      <c r="E56" s="561"/>
      <c r="F56" s="561"/>
      <c r="G56" s="41" t="str">
        <f>VLOOKUP(D56,'[1]FINAL (2)'!$D$5:$U$8101,18,FALSE)</f>
        <v>UC220*210*12*8</v>
      </c>
      <c r="H56" s="41">
        <f>VLOOKUP(D56,'[1]FINAL (2)'!$D$5:$U$8101,7,FALSE)</f>
        <v>1.284</v>
      </c>
      <c r="I56" s="41">
        <v>1</v>
      </c>
      <c r="J56" s="60">
        <f>VLOOKUP(D56,'[1]FINAL (2)'!$D$5:$U$8101,5,FALSE)</f>
        <v>1814</v>
      </c>
      <c r="K56" s="60">
        <f>VLOOKUP(D56,'[1]FINAL (2)'!$D$5:$U$8101,6,FALSE)</f>
        <v>1814</v>
      </c>
      <c r="L56" s="60">
        <v>0</v>
      </c>
      <c r="M56" s="40">
        <f t="shared" si="0"/>
        <v>2.3291759999999999</v>
      </c>
      <c r="N56" s="40">
        <f t="shared" si="1"/>
        <v>2.3291759999999999</v>
      </c>
    </row>
    <row r="57" spans="2:14" s="36" customFormat="1" ht="210" customHeight="1" thickBot="1" x14ac:dyDescent="1.1000000000000001">
      <c r="B57" s="42">
        <v>51</v>
      </c>
      <c r="C57" s="564"/>
      <c r="D57" s="561" t="s">
        <v>156</v>
      </c>
      <c r="E57" s="561"/>
      <c r="F57" s="561"/>
      <c r="G57" s="41" t="str">
        <f>VLOOKUP(D57,'[1]FINAL (2)'!$D$5:$U$8101,18,FALSE)</f>
        <v>UC370*370*25*15</v>
      </c>
      <c r="H57" s="41">
        <f>VLOOKUP(D57,'[1]FINAL (2)'!$D$5:$U$8101,7,FALSE)</f>
        <v>2.19</v>
      </c>
      <c r="I57" s="41">
        <v>1</v>
      </c>
      <c r="J57" s="60">
        <f>VLOOKUP(D57,'[1]FINAL (2)'!$D$5:$U$8101,5,FALSE)</f>
        <v>1812</v>
      </c>
      <c r="K57" s="60">
        <f>VLOOKUP(D57,'[1]FINAL (2)'!$D$5:$U$8101,6,FALSE)</f>
        <v>1573</v>
      </c>
      <c r="L57" s="60">
        <v>0</v>
      </c>
      <c r="M57" s="40">
        <f t="shared" si="0"/>
        <v>3.4448699999999999</v>
      </c>
      <c r="N57" s="40">
        <f t="shared" si="1"/>
        <v>3.4448699999999999</v>
      </c>
    </row>
    <row r="58" spans="2:14" s="36" customFormat="1" ht="210" customHeight="1" thickBot="1" x14ac:dyDescent="1.1000000000000001">
      <c r="B58" s="42">
        <v>52</v>
      </c>
      <c r="C58" s="44" t="s">
        <v>157</v>
      </c>
      <c r="D58" s="561" t="s">
        <v>36</v>
      </c>
      <c r="E58" s="561"/>
      <c r="F58" s="561"/>
      <c r="G58" s="41" t="str">
        <f>VLOOKUP(D58,'[1]FINAL (2)'!$D$5:$U$8101,18,FALSE)</f>
        <v>UC160*160*12*8</v>
      </c>
      <c r="H58" s="41">
        <f>VLOOKUP(D58,'[1]FINAL (2)'!$D$5:$U$8101,7,FALSE)</f>
        <v>0.94399999999999995</v>
      </c>
      <c r="I58" s="41">
        <v>4</v>
      </c>
      <c r="J58" s="60">
        <f>VLOOKUP(D58,'[1]FINAL (2)'!$D$5:$U$8101,5,FALSE)</f>
        <v>2402</v>
      </c>
      <c r="K58" s="60">
        <f>VLOOKUP(D58,'[1]FINAL (2)'!$D$5:$U$8101,6,FALSE)</f>
        <v>2251</v>
      </c>
      <c r="L58" s="60">
        <v>0</v>
      </c>
      <c r="M58" s="40">
        <f t="shared" si="0"/>
        <v>8.4997760000000007</v>
      </c>
      <c r="N58" s="40">
        <f t="shared" si="1"/>
        <v>8.4997760000000007</v>
      </c>
    </row>
    <row r="59" spans="2:14" s="36" customFormat="1" ht="210" customHeight="1" thickBot="1" x14ac:dyDescent="1.1000000000000001">
      <c r="B59" s="42">
        <v>53</v>
      </c>
      <c r="C59" s="561" t="s">
        <v>158</v>
      </c>
      <c r="D59" s="561"/>
      <c r="E59" s="561"/>
      <c r="F59" s="561"/>
      <c r="G59" s="47" t="s">
        <v>159</v>
      </c>
      <c r="H59" s="45">
        <v>0.4244</v>
      </c>
      <c r="I59" s="41">
        <v>25</v>
      </c>
      <c r="J59" s="60" t="s">
        <v>160</v>
      </c>
      <c r="K59" s="60" t="s">
        <v>160</v>
      </c>
      <c r="L59" s="46">
        <f>0.4244-0.402</f>
        <v>2.2399999999999975E-2</v>
      </c>
      <c r="M59" s="40">
        <f>I59*H59</f>
        <v>10.61</v>
      </c>
      <c r="N59" s="40">
        <f>I59*H59-I59*L59</f>
        <v>10.050000000000001</v>
      </c>
    </row>
    <row r="60" spans="2:14" s="36" customFormat="1" ht="210" customHeight="1" thickBot="1" x14ac:dyDescent="1.1000000000000001">
      <c r="B60" s="42">
        <v>54</v>
      </c>
      <c r="C60" s="561" t="s">
        <v>161</v>
      </c>
      <c r="D60" s="561"/>
      <c r="E60" s="561"/>
      <c r="F60" s="561"/>
      <c r="G60" s="47" t="s">
        <v>162</v>
      </c>
      <c r="H60" s="41">
        <v>45.869</v>
      </c>
      <c r="I60" s="38">
        <v>1</v>
      </c>
      <c r="J60" s="60" t="s">
        <v>160</v>
      </c>
      <c r="K60" s="60" t="s">
        <v>160</v>
      </c>
      <c r="L60" s="48">
        <f>M60-45</f>
        <v>0.86899999999999977</v>
      </c>
      <c r="M60" s="49">
        <v>45.869</v>
      </c>
      <c r="N60" s="40">
        <f>M60-L60</f>
        <v>45</v>
      </c>
    </row>
    <row r="61" spans="2:14" s="50" customFormat="1" ht="174.95" customHeight="1" thickBot="1" x14ac:dyDescent="1.1000000000000001">
      <c r="B61" s="513" t="s">
        <v>30</v>
      </c>
      <c r="C61" s="513"/>
      <c r="D61" s="513"/>
      <c r="E61" s="513"/>
      <c r="F61" s="513"/>
      <c r="G61" s="513"/>
      <c r="H61" s="513"/>
      <c r="I61" s="513"/>
      <c r="J61" s="513"/>
      <c r="K61" s="513"/>
      <c r="L61" s="513"/>
      <c r="M61" s="513"/>
      <c r="N61" s="40">
        <f>SUM(N7:N60)</f>
        <v>439.03660600000006</v>
      </c>
    </row>
    <row r="62" spans="2:14" s="50" customFormat="1" ht="174.95" customHeight="1" thickBot="1" x14ac:dyDescent="1.1000000000000001">
      <c r="B62" s="513" t="s">
        <v>53</v>
      </c>
      <c r="C62" s="513"/>
      <c r="D62" s="513"/>
      <c r="E62" s="513"/>
      <c r="F62" s="513"/>
      <c r="G62" s="513"/>
      <c r="H62" s="513"/>
      <c r="I62" s="513"/>
      <c r="J62" s="513"/>
      <c r="K62" s="513"/>
      <c r="L62" s="513"/>
      <c r="M62" s="513"/>
      <c r="N62" s="40">
        <f>N61*2</f>
        <v>878.07321200000013</v>
      </c>
    </row>
    <row r="63" spans="2:14" s="51" customFormat="1" ht="58.5" customHeight="1" thickBot="1" x14ac:dyDescent="1.1499999999999999">
      <c r="B63" s="596"/>
      <c r="C63" s="596"/>
      <c r="D63" s="596"/>
      <c r="E63" s="596"/>
      <c r="F63" s="596"/>
      <c r="G63" s="596"/>
      <c r="H63" s="596"/>
      <c r="I63" s="596"/>
      <c r="J63" s="596"/>
      <c r="K63" s="596"/>
      <c r="L63" s="596"/>
      <c r="M63" s="596"/>
      <c r="N63" s="596"/>
    </row>
    <row r="64" spans="2:14" s="51" customFormat="1" ht="43.5" customHeight="1" thickBot="1" x14ac:dyDescent="1.1499999999999999">
      <c r="B64" s="596"/>
      <c r="C64" s="596"/>
      <c r="D64" s="596"/>
      <c r="E64" s="596"/>
      <c r="F64" s="596"/>
      <c r="G64" s="596"/>
      <c r="H64" s="596"/>
      <c r="I64" s="596"/>
      <c r="J64" s="596"/>
      <c r="K64" s="596"/>
      <c r="L64" s="596"/>
      <c r="M64" s="596"/>
      <c r="N64" s="596"/>
    </row>
    <row r="65" spans="2:18" s="52" customFormat="1" ht="174.95" customHeight="1" thickBot="1" x14ac:dyDescent="0.3">
      <c r="B65" s="597" t="s">
        <v>31</v>
      </c>
      <c r="C65" s="597"/>
      <c r="D65" s="597"/>
      <c r="E65" s="597"/>
      <c r="F65" s="597"/>
      <c r="G65" s="597"/>
      <c r="H65" s="597"/>
      <c r="I65" s="597" t="s">
        <v>32</v>
      </c>
      <c r="J65" s="597"/>
      <c r="K65" s="597"/>
      <c r="L65" s="597"/>
      <c r="M65" s="597"/>
      <c r="N65" s="597"/>
    </row>
    <row r="66" spans="2:18" s="51" customFormat="1" ht="345.75" customHeight="1" thickBot="1" x14ac:dyDescent="1.1499999999999999">
      <c r="B66" s="597"/>
      <c r="C66" s="597"/>
      <c r="D66" s="597"/>
      <c r="E66" s="597"/>
      <c r="F66" s="597"/>
      <c r="G66" s="597"/>
      <c r="H66" s="597"/>
      <c r="I66" s="597"/>
      <c r="J66" s="597"/>
      <c r="K66" s="597"/>
      <c r="L66" s="597"/>
      <c r="M66" s="597"/>
      <c r="N66" s="597"/>
    </row>
    <row r="67" spans="2:18" s="58" customFormat="1" ht="174.95" customHeight="1" thickBot="1" x14ac:dyDescent="1.1499999999999999">
      <c r="B67" s="53" t="s">
        <v>45</v>
      </c>
      <c r="C67" s="54"/>
      <c r="D67" s="54"/>
      <c r="E67" s="54"/>
      <c r="F67" s="54"/>
      <c r="G67" s="54"/>
      <c r="H67" s="54"/>
      <c r="I67" s="54"/>
      <c r="J67" s="54"/>
      <c r="K67" s="54"/>
      <c r="L67" s="54"/>
      <c r="M67" s="54"/>
      <c r="N67" s="55"/>
      <c r="O67" s="56"/>
      <c r="P67" s="57"/>
      <c r="Q67" s="35"/>
      <c r="R67" s="35"/>
    </row>
    <row r="68" spans="2:18" s="51" customFormat="1" ht="174.95" customHeight="1" x14ac:dyDescent="1.1000000000000001"/>
  </sheetData>
  <mergeCells count="77">
    <mergeCell ref="B63:N64"/>
    <mergeCell ref="B65:H66"/>
    <mergeCell ref="I65:N66"/>
    <mergeCell ref="D57:F57"/>
    <mergeCell ref="D58:F58"/>
    <mergeCell ref="C59:F59"/>
    <mergeCell ref="C60:F60"/>
    <mergeCell ref="B61:M61"/>
    <mergeCell ref="B62:M62"/>
    <mergeCell ref="C53:C57"/>
    <mergeCell ref="D53:F53"/>
    <mergeCell ref="D54:F54"/>
    <mergeCell ref="D55:F55"/>
    <mergeCell ref="D56:F56"/>
    <mergeCell ref="C49:C52"/>
    <mergeCell ref="D49:F49"/>
    <mergeCell ref="D50:F50"/>
    <mergeCell ref="D51:F51"/>
    <mergeCell ref="D52:F52"/>
    <mergeCell ref="C44:C48"/>
    <mergeCell ref="D44:F44"/>
    <mergeCell ref="D45:F45"/>
    <mergeCell ref="D46:F46"/>
    <mergeCell ref="D47:F47"/>
    <mergeCell ref="D48:F48"/>
    <mergeCell ref="C36:C39"/>
    <mergeCell ref="D36:F36"/>
    <mergeCell ref="D37:F37"/>
    <mergeCell ref="D38:F38"/>
    <mergeCell ref="D39:F39"/>
    <mergeCell ref="C40:C43"/>
    <mergeCell ref="D40:F40"/>
    <mergeCell ref="D41:F41"/>
    <mergeCell ref="D42:F42"/>
    <mergeCell ref="D43:F43"/>
    <mergeCell ref="C28:C31"/>
    <mergeCell ref="D28:F28"/>
    <mergeCell ref="D29:F29"/>
    <mergeCell ref="D30:F30"/>
    <mergeCell ref="D31:F31"/>
    <mergeCell ref="C32:C35"/>
    <mergeCell ref="D32:F32"/>
    <mergeCell ref="D33:F33"/>
    <mergeCell ref="D34:F34"/>
    <mergeCell ref="D35:F35"/>
    <mergeCell ref="C23:C27"/>
    <mergeCell ref="D23:F23"/>
    <mergeCell ref="D24:F24"/>
    <mergeCell ref="D25:F25"/>
    <mergeCell ref="D26:F26"/>
    <mergeCell ref="D27:F27"/>
    <mergeCell ref="C15:C18"/>
    <mergeCell ref="D15:F15"/>
    <mergeCell ref="D16:F16"/>
    <mergeCell ref="D17:F17"/>
    <mergeCell ref="D18:F18"/>
    <mergeCell ref="C19:C22"/>
    <mergeCell ref="D19:F19"/>
    <mergeCell ref="D20:F20"/>
    <mergeCell ref="D21:F21"/>
    <mergeCell ref="D22:F22"/>
    <mergeCell ref="C7:C10"/>
    <mergeCell ref="D7:F7"/>
    <mergeCell ref="D8:F8"/>
    <mergeCell ref="D9:F9"/>
    <mergeCell ref="D10:F10"/>
    <mergeCell ref="C11:C14"/>
    <mergeCell ref="D11:F11"/>
    <mergeCell ref="D12:F12"/>
    <mergeCell ref="D13:F13"/>
    <mergeCell ref="D14:F14"/>
    <mergeCell ref="D6:G6"/>
    <mergeCell ref="B2:F3"/>
    <mergeCell ref="G2:K3"/>
    <mergeCell ref="L2:N3"/>
    <mergeCell ref="B4:N4"/>
    <mergeCell ref="B5:N5"/>
  </mergeCells>
  <printOptions horizontalCentered="1"/>
  <pageMargins left="1" right="1" top="1" bottom="1" header="0.5" footer="0.5"/>
  <pageSetup paperSize="9" scale="10" fitToHeight="0" orientation="portrait" r:id="rId1"/>
  <rowBreaks count="2" manualBreakCount="2">
    <brk id="27" max="14" man="1"/>
    <brk id="52" max="14" man="1"/>
  </rowBreaks>
  <drawing r:id="rId2"/>
</worksheet>
</file>

<file path=xl/worksheets/sheet2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sheetPr>
    <tabColor theme="9" tint="-0.499984740745262"/>
    <pageSetUpPr fitToPage="1"/>
  </sheetPr>
  <dimension ref="B1:M35"/>
  <sheetViews>
    <sheetView rightToLeft="1" view="pageBreakPreview" topLeftCell="A4" zoomScale="80" zoomScaleNormal="85" zoomScaleSheetLayoutView="80" workbookViewId="0">
      <selection activeCell="J14" sqref="J14:M16"/>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166</v>
      </c>
      <c r="G11" s="332"/>
      <c r="H11" s="332"/>
      <c r="I11" s="333"/>
      <c r="J11" s="331" t="s">
        <v>170</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174</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3" ht="15" customHeight="1" x14ac:dyDescent="0.25">
      <c r="B17" s="385" t="s">
        <v>55</v>
      </c>
      <c r="C17" s="386"/>
      <c r="D17" s="386"/>
      <c r="E17" s="386"/>
      <c r="F17" s="386"/>
      <c r="G17" s="386"/>
      <c r="H17" s="386"/>
      <c r="I17" s="386"/>
      <c r="J17" s="386"/>
      <c r="K17" s="386"/>
      <c r="L17" s="386"/>
      <c r="M17" s="387"/>
    </row>
    <row r="18" spans="2:13" ht="15" customHeight="1" x14ac:dyDescent="0.25">
      <c r="B18" s="388"/>
      <c r="C18" s="389"/>
      <c r="D18" s="389"/>
      <c r="E18" s="389"/>
      <c r="F18" s="389"/>
      <c r="G18" s="389"/>
      <c r="H18" s="389"/>
      <c r="I18" s="389"/>
      <c r="J18" s="389"/>
      <c r="K18" s="389"/>
      <c r="L18" s="389"/>
      <c r="M18" s="390"/>
    </row>
    <row r="19" spans="2:13" ht="41.25" customHeight="1" thickBot="1" x14ac:dyDescent="0.3">
      <c r="B19" s="388"/>
      <c r="C19" s="389"/>
      <c r="D19" s="389"/>
      <c r="E19" s="389"/>
      <c r="F19" s="389"/>
      <c r="G19" s="389"/>
      <c r="H19" s="389"/>
      <c r="I19" s="389"/>
      <c r="J19" s="389"/>
      <c r="K19" s="389"/>
      <c r="L19" s="389"/>
      <c r="M19" s="390"/>
    </row>
    <row r="20" spans="2:13" ht="15" customHeight="1" x14ac:dyDescent="0.25">
      <c r="B20" s="391" t="s">
        <v>179</v>
      </c>
      <c r="C20" s="392"/>
      <c r="D20" s="392"/>
      <c r="E20" s="392"/>
      <c r="F20" s="392"/>
      <c r="G20" s="392"/>
      <c r="H20" s="392"/>
      <c r="I20" s="392"/>
      <c r="J20" s="392"/>
      <c r="K20" s="392"/>
      <c r="L20" s="392"/>
      <c r="M20" s="393"/>
    </row>
    <row r="21" spans="2:13" ht="15" customHeight="1" x14ac:dyDescent="0.25">
      <c r="B21" s="394"/>
      <c r="C21" s="395"/>
      <c r="D21" s="395"/>
      <c r="E21" s="395"/>
      <c r="F21" s="395"/>
      <c r="G21" s="395"/>
      <c r="H21" s="395"/>
      <c r="I21" s="395"/>
      <c r="J21" s="395"/>
      <c r="K21" s="395"/>
      <c r="L21" s="395"/>
      <c r="M21" s="396"/>
    </row>
    <row r="22" spans="2:13" ht="15" customHeight="1" x14ac:dyDescent="0.25">
      <c r="B22" s="394"/>
      <c r="C22" s="395"/>
      <c r="D22" s="395"/>
      <c r="E22" s="395"/>
      <c r="F22" s="395"/>
      <c r="G22" s="395"/>
      <c r="H22" s="395"/>
      <c r="I22" s="395"/>
      <c r="J22" s="395"/>
      <c r="K22" s="395"/>
      <c r="L22" s="395"/>
      <c r="M22" s="396"/>
    </row>
    <row r="23" spans="2:13" ht="15.75" customHeight="1" x14ac:dyDescent="0.25">
      <c r="B23" s="394"/>
      <c r="C23" s="395"/>
      <c r="D23" s="395"/>
      <c r="E23" s="395"/>
      <c r="F23" s="395"/>
      <c r="G23" s="395"/>
      <c r="H23" s="395"/>
      <c r="I23" s="395"/>
      <c r="J23" s="395"/>
      <c r="K23" s="395"/>
      <c r="L23" s="395"/>
      <c r="M23" s="396"/>
    </row>
    <row r="24" spans="2:13" ht="51.75" customHeight="1" thickBot="1" x14ac:dyDescent="0.3">
      <c r="B24" s="394"/>
      <c r="C24" s="395"/>
      <c r="D24" s="395"/>
      <c r="E24" s="395"/>
      <c r="F24" s="395"/>
      <c r="G24" s="395"/>
      <c r="H24" s="395"/>
      <c r="I24" s="395"/>
      <c r="J24" s="395"/>
      <c r="K24" s="395"/>
      <c r="L24" s="395"/>
      <c r="M24" s="396"/>
    </row>
    <row r="25" spans="2:13" ht="31.5" customHeight="1" thickBot="1" x14ac:dyDescent="0.3">
      <c r="B25" s="299"/>
      <c r="C25" s="300"/>
      <c r="D25" s="300"/>
      <c r="E25" s="300"/>
      <c r="F25" s="300"/>
      <c r="G25" s="300"/>
      <c r="H25" s="300"/>
      <c r="I25" s="300"/>
      <c r="J25" s="300"/>
      <c r="K25" s="300"/>
      <c r="L25" s="300"/>
      <c r="M25" s="301"/>
    </row>
    <row r="26" spans="2:13" ht="15.75" customHeight="1" x14ac:dyDescent="0.25">
      <c r="B26" s="397" t="s">
        <v>9</v>
      </c>
      <c r="C26" s="399" t="s">
        <v>10</v>
      </c>
      <c r="D26" s="400"/>
      <c r="E26" s="399" t="s">
        <v>11</v>
      </c>
      <c r="F26" s="400"/>
      <c r="G26" s="400"/>
      <c r="H26" s="403"/>
      <c r="I26" s="399" t="s">
        <v>12</v>
      </c>
      <c r="J26" s="403"/>
      <c r="K26" s="399" t="s">
        <v>13</v>
      </c>
      <c r="L26" s="400"/>
      <c r="M26" s="403"/>
    </row>
    <row r="27" spans="2:13" ht="15.75" customHeight="1" thickBot="1" x14ac:dyDescent="0.3">
      <c r="B27" s="398"/>
      <c r="C27" s="401"/>
      <c r="D27" s="402"/>
      <c r="E27" s="401"/>
      <c r="F27" s="402"/>
      <c r="G27" s="402"/>
      <c r="H27" s="404"/>
      <c r="I27" s="401"/>
      <c r="J27" s="404"/>
      <c r="K27" s="401"/>
      <c r="L27" s="402"/>
      <c r="M27" s="404"/>
    </row>
    <row r="28" spans="2:13" ht="36" customHeight="1" x14ac:dyDescent="0.25">
      <c r="B28" s="405">
        <v>21</v>
      </c>
      <c r="C28" s="312">
        <v>641903122</v>
      </c>
      <c r="D28" s="313"/>
      <c r="E28" s="322" t="s">
        <v>56</v>
      </c>
      <c r="F28" s="323"/>
      <c r="G28" s="323"/>
      <c r="H28" s="324"/>
      <c r="I28" s="318" t="s">
        <v>173</v>
      </c>
      <c r="J28" s="319"/>
      <c r="K28" s="322" t="s">
        <v>16</v>
      </c>
      <c r="L28" s="323"/>
      <c r="M28" s="324"/>
    </row>
    <row r="29" spans="2:13" ht="57" customHeight="1" thickBot="1" x14ac:dyDescent="0.3">
      <c r="B29" s="406"/>
      <c r="C29" s="314"/>
      <c r="D29" s="315"/>
      <c r="E29" s="328"/>
      <c r="F29" s="329"/>
      <c r="G29" s="329"/>
      <c r="H29" s="330"/>
      <c r="I29" s="320"/>
      <c r="J29" s="321"/>
      <c r="K29" s="328"/>
      <c r="L29" s="329"/>
      <c r="M29" s="330"/>
    </row>
    <row r="30" spans="2:13" ht="37.5" customHeight="1" thickBot="1" x14ac:dyDescent="0.3">
      <c r="B30" s="382"/>
      <c r="C30" s="383"/>
      <c r="D30" s="383"/>
      <c r="E30" s="383"/>
      <c r="F30" s="383"/>
      <c r="G30" s="383"/>
      <c r="H30" s="383"/>
      <c r="I30" s="383"/>
      <c r="J30" s="383"/>
      <c r="K30" s="383"/>
      <c r="L30" s="383"/>
      <c r="M30" s="384"/>
    </row>
    <row r="31" spans="2:13" ht="18.75" customHeight="1" x14ac:dyDescent="0.25">
      <c r="B31" s="375" t="s">
        <v>17</v>
      </c>
      <c r="C31" s="376"/>
      <c r="D31" s="376"/>
      <c r="E31" s="377"/>
      <c r="F31" s="375" t="s">
        <v>18</v>
      </c>
      <c r="G31" s="376"/>
      <c r="H31" s="376"/>
      <c r="I31" s="377"/>
      <c r="J31" s="375" t="s">
        <v>19</v>
      </c>
      <c r="K31" s="376"/>
      <c r="L31" s="376"/>
      <c r="M31" s="377"/>
    </row>
    <row r="32" spans="2:13"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5.5" customHeight="1" thickBot="1" x14ac:dyDescent="0.3">
      <c r="B35" s="370" t="s">
        <v>47</v>
      </c>
      <c r="C35" s="371"/>
      <c r="D35" s="371"/>
      <c r="E35" s="371"/>
      <c r="F35" s="371"/>
      <c r="G35" s="371"/>
      <c r="H35" s="371"/>
      <c r="I35" s="371"/>
      <c r="J35" s="371"/>
      <c r="K35" s="371"/>
      <c r="L35" s="371"/>
      <c r="M35" s="372"/>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67585"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67585" r:id="rId4"/>
      </mc:Fallback>
    </mc:AlternateContent>
  </oleObjects>
  <mc:AlternateContent xmlns:mc="http://schemas.openxmlformats.org/markup-compatibility/2006">
    <mc:Choice Requires="x14">
      <controls>
        <mc:AlternateContent xmlns:mc="http://schemas.openxmlformats.org/markup-compatibility/2006">
          <mc:Choice Requires="x14">
            <control shapeId="67586"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67587"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67588"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67589"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67590"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sheetPr>
    <tabColor theme="9" tint="-0.249977111117893"/>
    <pageSetUpPr fitToPage="1"/>
  </sheetPr>
  <dimension ref="A1:AU68"/>
  <sheetViews>
    <sheetView rightToLeft="1" view="pageBreakPreview" zoomScale="20" zoomScaleNormal="100" zoomScaleSheetLayoutView="20" workbookViewId="0">
      <selection activeCell="B4" sqref="B4:N4"/>
    </sheetView>
  </sheetViews>
  <sheetFormatPr defaultRowHeight="23.25" x14ac:dyDescent="0.35"/>
  <cols>
    <col min="2" max="2" width="25.7109375" customWidth="1"/>
    <col min="3" max="3" width="32" customWidth="1"/>
    <col min="4" max="4" width="20.42578125" customWidth="1"/>
    <col min="5" max="5" width="32" customWidth="1"/>
    <col min="6" max="6" width="18.5703125" style="5" customWidth="1"/>
    <col min="7" max="7" width="170.140625" bestFit="1" customWidth="1"/>
    <col min="8" max="8" width="71" bestFit="1" customWidth="1"/>
    <col min="9" max="9" width="36.85546875" customWidth="1"/>
    <col min="10" max="10" width="74.42578125" bestFit="1" customWidth="1"/>
    <col min="11" max="11" width="84.140625" customWidth="1"/>
    <col min="12" max="12" width="65.85546875" bestFit="1" customWidth="1"/>
    <col min="13" max="13" width="54.42578125" bestFit="1" customWidth="1"/>
    <col min="14" max="14" width="68.140625" bestFit="1" customWidth="1"/>
    <col min="15" max="15" width="4.42578125" customWidth="1"/>
  </cols>
  <sheetData>
    <row r="1" spans="1:47" ht="24" thickBot="1" x14ac:dyDescent="0.4"/>
    <row r="2" spans="1:47" ht="234" customHeight="1" thickBot="1" x14ac:dyDescent="0.3">
      <c r="B2" s="594"/>
      <c r="C2" s="594"/>
      <c r="D2" s="594"/>
      <c r="E2" s="594"/>
      <c r="F2" s="594"/>
      <c r="G2" s="583" t="s">
        <v>165</v>
      </c>
      <c r="H2" s="583"/>
      <c r="I2" s="583"/>
      <c r="J2" s="583"/>
      <c r="K2" s="583"/>
      <c r="L2" s="594"/>
      <c r="M2" s="594"/>
      <c r="N2" s="594"/>
    </row>
    <row r="3" spans="1:47" ht="409.6" customHeight="1" thickBot="1" x14ac:dyDescent="0.3">
      <c r="B3" s="594"/>
      <c r="C3" s="594"/>
      <c r="D3" s="594"/>
      <c r="E3" s="594"/>
      <c r="F3" s="594"/>
      <c r="G3" s="583"/>
      <c r="H3" s="583"/>
      <c r="I3" s="583"/>
      <c r="J3" s="583"/>
      <c r="K3" s="583"/>
      <c r="L3" s="594"/>
      <c r="M3" s="594"/>
      <c r="N3" s="594"/>
    </row>
    <row r="4" spans="1:47" ht="259.5" customHeight="1" thickBot="1" x14ac:dyDescent="0.3">
      <c r="B4" s="522" t="s">
        <v>33</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1:47" ht="200.1" customHeight="1" thickBot="1" x14ac:dyDescent="0.3">
      <c r="B5" s="595" t="s">
        <v>21</v>
      </c>
      <c r="C5" s="595"/>
      <c r="D5" s="595"/>
      <c r="E5" s="595"/>
      <c r="F5" s="595"/>
      <c r="G5" s="595"/>
      <c r="H5" s="595"/>
      <c r="I5" s="595"/>
      <c r="J5" s="595"/>
      <c r="K5" s="595"/>
      <c r="L5" s="595"/>
      <c r="M5" s="595"/>
      <c r="N5" s="595"/>
      <c r="V5" s="6"/>
      <c r="W5" s="6"/>
      <c r="X5" s="6"/>
      <c r="Y5" s="6"/>
      <c r="Z5" s="6"/>
      <c r="AA5" s="6"/>
      <c r="AB5" s="6"/>
      <c r="AC5" s="6"/>
      <c r="AD5" s="6"/>
      <c r="AE5" s="6"/>
      <c r="AF5" s="6"/>
      <c r="AG5" s="6"/>
      <c r="AH5" s="6"/>
      <c r="AI5" s="6"/>
      <c r="AJ5" s="6"/>
      <c r="AK5" s="6"/>
      <c r="AL5" s="6"/>
      <c r="AM5" s="6"/>
      <c r="AN5" s="6"/>
      <c r="AO5" s="6"/>
      <c r="AP5" s="6"/>
      <c r="AQ5" s="6"/>
      <c r="AR5" s="6"/>
      <c r="AS5" s="6"/>
      <c r="AT5" s="6"/>
      <c r="AU5" s="6"/>
    </row>
    <row r="6" spans="1:47" s="35" customFormat="1" ht="200.1" customHeight="1" thickBot="1" x14ac:dyDescent="1.1499999999999999">
      <c r="A6" s="34"/>
      <c r="B6" s="64" t="s">
        <v>9</v>
      </c>
      <c r="C6" s="64"/>
      <c r="D6" s="434" t="s">
        <v>11</v>
      </c>
      <c r="E6" s="435"/>
      <c r="F6" s="435"/>
      <c r="G6" s="436"/>
      <c r="H6" s="64" t="s">
        <v>122</v>
      </c>
      <c r="I6" s="64" t="s">
        <v>23</v>
      </c>
      <c r="J6" s="64" t="s">
        <v>24</v>
      </c>
      <c r="K6" s="64" t="s">
        <v>121</v>
      </c>
      <c r="L6" s="64" t="s">
        <v>123</v>
      </c>
      <c r="M6" s="64" t="s">
        <v>124</v>
      </c>
      <c r="N6" s="64" t="s">
        <v>125</v>
      </c>
    </row>
    <row r="7" spans="1:47" s="36" customFormat="1" ht="200.1" customHeight="1" thickBot="1" x14ac:dyDescent="1.1000000000000001">
      <c r="B7" s="42">
        <v>1</v>
      </c>
      <c r="C7" s="564" t="s">
        <v>126</v>
      </c>
      <c r="D7" s="561" t="s">
        <v>127</v>
      </c>
      <c r="E7" s="561"/>
      <c r="F7" s="561"/>
      <c r="G7" s="61" t="str">
        <f>VLOOKUP(D7,'[1]FINAL (2)'!$D$5:$U$8101,18,FALSE)</f>
        <v>UC313*308*20*15</v>
      </c>
      <c r="H7" s="61">
        <f>VLOOKUP(D7,'[1]FINAL (2)'!$D$5:$U$8101,7,FALSE)</f>
        <v>1.8280000000000001</v>
      </c>
      <c r="I7" s="38">
        <v>0</v>
      </c>
      <c r="J7" s="62">
        <f>VLOOKUP(D7,'[1]FINAL (2)'!$D$5:$U$8101,5,FALSE)</f>
        <v>6000</v>
      </c>
      <c r="K7" s="62">
        <f>VLOOKUP(D7,'[1]FINAL (2)'!$D$5:$U$8101,6,FALSE)</f>
        <v>6000</v>
      </c>
      <c r="L7" s="62">
        <v>0</v>
      </c>
      <c r="M7" s="40">
        <f>K7*I7*H7/1000</f>
        <v>0</v>
      </c>
      <c r="N7" s="40">
        <f>M7-I7*L7</f>
        <v>0</v>
      </c>
    </row>
    <row r="8" spans="1:47" s="36" customFormat="1" ht="200.1" customHeight="1" thickBot="1" x14ac:dyDescent="1.1000000000000001">
      <c r="B8" s="42">
        <v>2</v>
      </c>
      <c r="C8" s="564"/>
      <c r="D8" s="561" t="s">
        <v>128</v>
      </c>
      <c r="E8" s="561"/>
      <c r="F8" s="561"/>
      <c r="G8" s="61" t="str">
        <f>VLOOKUP(D8,'[1]FINAL (2)'!$D$5:$U$8101,18,FALSE)</f>
        <v>UC220*210*12*8</v>
      </c>
      <c r="H8" s="61">
        <f>VLOOKUP(D8,'[1]FINAL (2)'!$D$5:$U$8101,7,FALSE)</f>
        <v>1.284</v>
      </c>
      <c r="I8" s="38">
        <v>0</v>
      </c>
      <c r="J8" s="62">
        <f>VLOOKUP(D8,'[1]FINAL (2)'!$D$5:$U$8101,5,FALSE)</f>
        <v>1510</v>
      </c>
      <c r="K8" s="62">
        <f>VLOOKUP(D8,'[1]FINAL (2)'!$D$5:$U$8101,6,FALSE)</f>
        <v>1510</v>
      </c>
      <c r="L8" s="62">
        <v>0</v>
      </c>
      <c r="M8" s="40">
        <f t="shared" ref="M8:M58" si="0">K8*I8*H8/1000</f>
        <v>0</v>
      </c>
      <c r="N8" s="40">
        <f t="shared" ref="N8:N58" si="1">M8-I8*L8</f>
        <v>0</v>
      </c>
    </row>
    <row r="9" spans="1:47" s="36" customFormat="1" ht="200.1" customHeight="1" thickBot="1" x14ac:dyDescent="1.1000000000000001">
      <c r="B9" s="42">
        <v>3</v>
      </c>
      <c r="C9" s="564"/>
      <c r="D9" s="561" t="s">
        <v>129</v>
      </c>
      <c r="E9" s="561"/>
      <c r="F9" s="561"/>
      <c r="G9" s="61" t="str">
        <f>VLOOKUP(D9,'[1]FINAL (2)'!$D$5:$U$8101,18,FALSE)</f>
        <v>UC160*160*12*8</v>
      </c>
      <c r="H9" s="61">
        <f>VLOOKUP(D9,'[1]FINAL (2)'!$D$5:$U$8101,7,FALSE)</f>
        <v>0.94399999999999995</v>
      </c>
      <c r="I9" s="61">
        <v>1</v>
      </c>
      <c r="J9" s="62">
        <f>VLOOKUP(D9,'[1]FINAL (2)'!$D$5:$U$8101,5,FALSE)</f>
        <v>2402</v>
      </c>
      <c r="K9" s="62">
        <f>VLOOKUP(D9,'[1]FINAL (2)'!$D$5:$U$8101,6,FALSE)</f>
        <v>2251</v>
      </c>
      <c r="L9" s="62">
        <v>0</v>
      </c>
      <c r="M9" s="40">
        <f t="shared" si="0"/>
        <v>2.1249440000000002</v>
      </c>
      <c r="N9" s="40">
        <f t="shared" si="1"/>
        <v>2.1249440000000002</v>
      </c>
    </row>
    <row r="10" spans="1:47" s="36" customFormat="1" ht="200.1" customHeight="1" thickBot="1" x14ac:dyDescent="1.1000000000000001">
      <c r="B10" s="42">
        <v>4</v>
      </c>
      <c r="C10" s="564"/>
      <c r="D10" s="561" t="s">
        <v>130</v>
      </c>
      <c r="E10" s="561"/>
      <c r="F10" s="561"/>
      <c r="G10" s="61" t="str">
        <f>VLOOKUP(D10,'[1]FINAL (2)'!$D$5:$U$8101,18,FALSE)</f>
        <v>UC120*130*10*8</v>
      </c>
      <c r="H10" s="61">
        <v>0.72399999999999998</v>
      </c>
      <c r="I10" s="61">
        <v>1</v>
      </c>
      <c r="J10" s="62">
        <f>VLOOKUP(D10,'[1]FINAL (2)'!$D$5:$U$8101,5,FALSE)</f>
        <v>1510</v>
      </c>
      <c r="K10" s="62">
        <f>VLOOKUP(D10,'[1]FINAL (2)'!$D$5:$U$8101,6,FALSE)</f>
        <v>1510</v>
      </c>
      <c r="L10" s="62">
        <v>0</v>
      </c>
      <c r="M10" s="40">
        <f t="shared" si="0"/>
        <v>1.09324</v>
      </c>
      <c r="N10" s="40">
        <f t="shared" si="1"/>
        <v>1.09324</v>
      </c>
    </row>
    <row r="11" spans="1:47" s="36" customFormat="1" ht="200.1" customHeight="1" thickBot="1" x14ac:dyDescent="1.1000000000000001">
      <c r="B11" s="42">
        <v>5</v>
      </c>
      <c r="C11" s="564" t="s">
        <v>131</v>
      </c>
      <c r="D11" s="561" t="s">
        <v>127</v>
      </c>
      <c r="E11" s="561"/>
      <c r="F11" s="561"/>
      <c r="G11" s="61" t="str">
        <f>VLOOKUP(D11,'[1]FINAL (2)'!$D$5:$U$8101,18,FALSE)</f>
        <v>UC313*308*20*15</v>
      </c>
      <c r="H11" s="61">
        <f>VLOOKUP(D11,'[1]FINAL (2)'!$D$5:$U$8101,7,FALSE)</f>
        <v>1.8280000000000001</v>
      </c>
      <c r="I11" s="38">
        <v>0</v>
      </c>
      <c r="J11" s="62">
        <f>VLOOKUP(D11,'[1]FINAL (2)'!$D$5:$U$8101,5,FALSE)</f>
        <v>6000</v>
      </c>
      <c r="K11" s="62">
        <f>VLOOKUP(D11,'[1]FINAL (2)'!$D$5:$U$8101,6,FALSE)</f>
        <v>6000</v>
      </c>
      <c r="L11" s="62">
        <v>0</v>
      </c>
      <c r="M11" s="40">
        <f t="shared" si="0"/>
        <v>0</v>
      </c>
      <c r="N11" s="40">
        <f t="shared" si="1"/>
        <v>0</v>
      </c>
    </row>
    <row r="12" spans="1:47" s="36" customFormat="1" ht="200.1" customHeight="1" thickBot="1" x14ac:dyDescent="1.1000000000000001">
      <c r="B12" s="42">
        <v>6</v>
      </c>
      <c r="C12" s="564"/>
      <c r="D12" s="561" t="s">
        <v>128</v>
      </c>
      <c r="E12" s="561"/>
      <c r="F12" s="561"/>
      <c r="G12" s="61" t="str">
        <f>VLOOKUP(D12,'[1]FINAL (2)'!$D$5:$U$8101,18,FALSE)</f>
        <v>UC220*210*12*8</v>
      </c>
      <c r="H12" s="61">
        <f>VLOOKUP(D12,'[1]FINAL (2)'!$D$5:$U$8101,7,FALSE)</f>
        <v>1.284</v>
      </c>
      <c r="I12" s="38">
        <v>0</v>
      </c>
      <c r="J12" s="62">
        <f>VLOOKUP(D12,'[1]FINAL (2)'!$D$5:$U$8101,5,FALSE)</f>
        <v>1510</v>
      </c>
      <c r="K12" s="62">
        <f>VLOOKUP(D12,'[1]FINAL (2)'!$D$5:$U$8101,6,FALSE)</f>
        <v>1510</v>
      </c>
      <c r="L12" s="62">
        <v>0</v>
      </c>
      <c r="M12" s="40">
        <f t="shared" si="0"/>
        <v>0</v>
      </c>
      <c r="N12" s="40">
        <f t="shared" si="1"/>
        <v>0</v>
      </c>
    </row>
    <row r="13" spans="1:47" s="36" customFormat="1" ht="200.1" customHeight="1" thickBot="1" x14ac:dyDescent="1.1000000000000001">
      <c r="B13" s="42">
        <v>7</v>
      </c>
      <c r="C13" s="564"/>
      <c r="D13" s="561" t="s">
        <v>129</v>
      </c>
      <c r="E13" s="561"/>
      <c r="F13" s="561"/>
      <c r="G13" s="61" t="str">
        <f>VLOOKUP(D13,'[1]FINAL (2)'!$D$5:$U$8101,18,FALSE)</f>
        <v>UC160*160*12*8</v>
      </c>
      <c r="H13" s="61">
        <f>VLOOKUP(D13,'[1]FINAL (2)'!$D$5:$U$8101,7,FALSE)</f>
        <v>0.94399999999999995</v>
      </c>
      <c r="I13" s="61">
        <v>2</v>
      </c>
      <c r="J13" s="62">
        <f>VLOOKUP(D13,'[1]FINAL (2)'!$D$5:$U$8101,5,FALSE)</f>
        <v>2402</v>
      </c>
      <c r="K13" s="62">
        <f>VLOOKUP(D13,'[1]FINAL (2)'!$D$5:$U$8101,6,FALSE)</f>
        <v>2251</v>
      </c>
      <c r="L13" s="62">
        <v>0</v>
      </c>
      <c r="M13" s="40">
        <f t="shared" si="0"/>
        <v>4.2498880000000003</v>
      </c>
      <c r="N13" s="40">
        <f t="shared" si="1"/>
        <v>4.2498880000000003</v>
      </c>
    </row>
    <row r="14" spans="1:47" s="36" customFormat="1" ht="200.1" customHeight="1" thickBot="1" x14ac:dyDescent="1.1000000000000001">
      <c r="B14" s="42">
        <v>8</v>
      </c>
      <c r="C14" s="564"/>
      <c r="D14" s="561" t="s">
        <v>130</v>
      </c>
      <c r="E14" s="561"/>
      <c r="F14" s="561"/>
      <c r="G14" s="61" t="str">
        <f>VLOOKUP(D14,'[1]FINAL (2)'!$D$5:$U$8101,18,FALSE)</f>
        <v>UC120*130*10*8</v>
      </c>
      <c r="H14" s="61">
        <v>0.72399999999999998</v>
      </c>
      <c r="I14" s="61">
        <v>2</v>
      </c>
      <c r="J14" s="62">
        <f>VLOOKUP(D14,'[1]FINAL (2)'!$D$5:$U$8101,5,FALSE)</f>
        <v>1510</v>
      </c>
      <c r="K14" s="62">
        <f>VLOOKUP(D14,'[1]FINAL (2)'!$D$5:$U$8101,6,FALSE)</f>
        <v>1510</v>
      </c>
      <c r="L14" s="62">
        <v>0</v>
      </c>
      <c r="M14" s="40">
        <f t="shared" si="0"/>
        <v>2.18648</v>
      </c>
      <c r="N14" s="40">
        <f t="shared" si="1"/>
        <v>2.18648</v>
      </c>
    </row>
    <row r="15" spans="1:47" s="36" customFormat="1" ht="200.1" customHeight="1" thickBot="1" x14ac:dyDescent="1.1000000000000001">
      <c r="B15" s="42">
        <v>9</v>
      </c>
      <c r="C15" s="564" t="s">
        <v>132</v>
      </c>
      <c r="D15" s="561" t="s">
        <v>127</v>
      </c>
      <c r="E15" s="561"/>
      <c r="F15" s="561"/>
      <c r="G15" s="61" t="str">
        <f>VLOOKUP(D15,'[1]FINAL (2)'!$D$5:$U$8101,18,FALSE)</f>
        <v>UC313*308*20*15</v>
      </c>
      <c r="H15" s="61">
        <f>VLOOKUP(D15,'[1]FINAL (2)'!$D$5:$U$8101,7,FALSE)</f>
        <v>1.8280000000000001</v>
      </c>
      <c r="I15" s="38">
        <v>0</v>
      </c>
      <c r="J15" s="62">
        <f>VLOOKUP(D15,'[1]FINAL (2)'!$D$5:$U$8101,5,FALSE)</f>
        <v>6000</v>
      </c>
      <c r="K15" s="62">
        <f>VLOOKUP(D15,'[1]FINAL (2)'!$D$5:$U$8101,6,FALSE)</f>
        <v>6000</v>
      </c>
      <c r="L15" s="62">
        <v>0</v>
      </c>
      <c r="M15" s="40">
        <f t="shared" si="0"/>
        <v>0</v>
      </c>
      <c r="N15" s="40">
        <f t="shared" si="1"/>
        <v>0</v>
      </c>
    </row>
    <row r="16" spans="1:47" s="36" customFormat="1" ht="200.1" customHeight="1" thickBot="1" x14ac:dyDescent="1.1000000000000001">
      <c r="B16" s="42">
        <v>10</v>
      </c>
      <c r="C16" s="564"/>
      <c r="D16" s="561" t="s">
        <v>128</v>
      </c>
      <c r="E16" s="561"/>
      <c r="F16" s="561"/>
      <c r="G16" s="61" t="str">
        <f>VLOOKUP(D16,'[1]FINAL (2)'!$D$5:$U$8101,18,FALSE)</f>
        <v>UC220*210*12*8</v>
      </c>
      <c r="H16" s="61">
        <f>VLOOKUP(D16,'[1]FINAL (2)'!$D$5:$U$8101,7,FALSE)</f>
        <v>1.284</v>
      </c>
      <c r="I16" s="38">
        <v>0</v>
      </c>
      <c r="J16" s="62">
        <f>VLOOKUP(D16,'[1]FINAL (2)'!$D$5:$U$8101,5,FALSE)</f>
        <v>1510</v>
      </c>
      <c r="K16" s="62">
        <f>VLOOKUP(D16,'[1]FINAL (2)'!$D$5:$U$8101,6,FALSE)</f>
        <v>1510</v>
      </c>
      <c r="L16" s="62">
        <v>0</v>
      </c>
      <c r="M16" s="40">
        <f t="shared" si="0"/>
        <v>0</v>
      </c>
      <c r="N16" s="40">
        <f t="shared" si="1"/>
        <v>0</v>
      </c>
    </row>
    <row r="17" spans="2:15" s="36" customFormat="1" ht="200.1" customHeight="1" thickBot="1" x14ac:dyDescent="1.1000000000000001">
      <c r="B17" s="42">
        <v>11</v>
      </c>
      <c r="C17" s="564"/>
      <c r="D17" s="561" t="s">
        <v>129</v>
      </c>
      <c r="E17" s="561"/>
      <c r="F17" s="561"/>
      <c r="G17" s="61" t="str">
        <f>VLOOKUP(D17,'[1]FINAL (2)'!$D$5:$U$8101,18,FALSE)</f>
        <v>UC160*160*12*8</v>
      </c>
      <c r="H17" s="61">
        <f>VLOOKUP(D17,'[1]FINAL (2)'!$D$5:$U$8101,7,FALSE)</f>
        <v>0.94399999999999995</v>
      </c>
      <c r="I17" s="61">
        <v>2</v>
      </c>
      <c r="J17" s="62">
        <f>VLOOKUP(D17,'[1]FINAL (2)'!$D$5:$U$8101,5,FALSE)</f>
        <v>2402</v>
      </c>
      <c r="K17" s="62">
        <f>VLOOKUP(D17,'[1]FINAL (2)'!$D$5:$U$8101,6,FALSE)</f>
        <v>2251</v>
      </c>
      <c r="L17" s="62">
        <v>0</v>
      </c>
      <c r="M17" s="40">
        <f t="shared" si="0"/>
        <v>4.2498880000000003</v>
      </c>
      <c r="N17" s="40">
        <f t="shared" si="1"/>
        <v>4.2498880000000003</v>
      </c>
    </row>
    <row r="18" spans="2:15" s="36" customFormat="1" ht="200.1" customHeight="1" thickBot="1" x14ac:dyDescent="1.1000000000000001">
      <c r="B18" s="42">
        <v>12</v>
      </c>
      <c r="C18" s="564"/>
      <c r="D18" s="561" t="s">
        <v>130</v>
      </c>
      <c r="E18" s="561"/>
      <c r="F18" s="561"/>
      <c r="G18" s="61" t="str">
        <f>VLOOKUP(D18,'[1]FINAL (2)'!$D$5:$U$8101,18,FALSE)</f>
        <v>UC120*130*10*8</v>
      </c>
      <c r="H18" s="61">
        <v>0.72399999999999998</v>
      </c>
      <c r="I18" s="61">
        <v>2</v>
      </c>
      <c r="J18" s="62">
        <f>VLOOKUP(D18,'[1]FINAL (2)'!$D$5:$U$8101,5,FALSE)</f>
        <v>1510</v>
      </c>
      <c r="K18" s="62">
        <f>VLOOKUP(D18,'[1]FINAL (2)'!$D$5:$U$8101,6,FALSE)</f>
        <v>1510</v>
      </c>
      <c r="L18" s="62">
        <v>0</v>
      </c>
      <c r="M18" s="40">
        <f t="shared" si="0"/>
        <v>2.18648</v>
      </c>
      <c r="N18" s="40">
        <f t="shared" si="1"/>
        <v>2.18648</v>
      </c>
    </row>
    <row r="19" spans="2:15" s="36" customFormat="1" ht="200.1" customHeight="1" thickBot="1" x14ac:dyDescent="1.1000000000000001">
      <c r="B19" s="42">
        <v>13</v>
      </c>
      <c r="C19" s="564" t="s">
        <v>133</v>
      </c>
      <c r="D19" s="561" t="s">
        <v>127</v>
      </c>
      <c r="E19" s="561"/>
      <c r="F19" s="561"/>
      <c r="G19" s="61" t="str">
        <f>VLOOKUP(D19,'[1]FINAL (2)'!$D$5:$U$8101,18,FALSE)</f>
        <v>UC313*308*20*15</v>
      </c>
      <c r="H19" s="61">
        <f>VLOOKUP(D19,'[1]FINAL (2)'!$D$5:$U$8101,7,FALSE)</f>
        <v>1.8280000000000001</v>
      </c>
      <c r="I19" s="38">
        <v>0</v>
      </c>
      <c r="J19" s="62">
        <f>VLOOKUP(D19,'[1]FINAL (2)'!$D$5:$U$8101,5,FALSE)</f>
        <v>6000</v>
      </c>
      <c r="K19" s="62">
        <f>VLOOKUP(D19,'[1]FINAL (2)'!$D$5:$U$8101,6,FALSE)</f>
        <v>6000</v>
      </c>
      <c r="L19" s="62">
        <v>0</v>
      </c>
      <c r="M19" s="40">
        <f t="shared" si="0"/>
        <v>0</v>
      </c>
      <c r="N19" s="40">
        <f t="shared" si="1"/>
        <v>0</v>
      </c>
    </row>
    <row r="20" spans="2:15" s="36" customFormat="1" ht="200.1" customHeight="1" thickBot="1" x14ac:dyDescent="1.1000000000000001">
      <c r="B20" s="42">
        <v>14</v>
      </c>
      <c r="C20" s="564"/>
      <c r="D20" s="561" t="s">
        <v>128</v>
      </c>
      <c r="E20" s="561"/>
      <c r="F20" s="561"/>
      <c r="G20" s="61" t="str">
        <f>VLOOKUP(D20,'[1]FINAL (2)'!$D$5:$U$8101,18,FALSE)</f>
        <v>UC220*210*12*8</v>
      </c>
      <c r="H20" s="61">
        <f>VLOOKUP(D20,'[1]FINAL (2)'!$D$5:$U$8101,7,FALSE)</f>
        <v>1.284</v>
      </c>
      <c r="I20" s="38">
        <v>0</v>
      </c>
      <c r="J20" s="62">
        <f>VLOOKUP(D20,'[1]FINAL (2)'!$D$5:$U$8101,5,FALSE)</f>
        <v>1510</v>
      </c>
      <c r="K20" s="62">
        <f>VLOOKUP(D20,'[1]FINAL (2)'!$D$5:$U$8101,6,FALSE)</f>
        <v>1510</v>
      </c>
      <c r="L20" s="62">
        <v>0</v>
      </c>
      <c r="M20" s="40">
        <f t="shared" si="0"/>
        <v>0</v>
      </c>
      <c r="N20" s="40">
        <f t="shared" si="1"/>
        <v>0</v>
      </c>
    </row>
    <row r="21" spans="2:15" s="36" customFormat="1" ht="200.1" customHeight="1" thickBot="1" x14ac:dyDescent="1.1000000000000001">
      <c r="B21" s="42">
        <v>15</v>
      </c>
      <c r="C21" s="564"/>
      <c r="D21" s="561" t="s">
        <v>129</v>
      </c>
      <c r="E21" s="561"/>
      <c r="F21" s="561"/>
      <c r="G21" s="61" t="str">
        <f>VLOOKUP(D21,'[1]FINAL (2)'!$D$5:$U$8101,18,FALSE)</f>
        <v>UC160*160*12*8</v>
      </c>
      <c r="H21" s="61">
        <f>VLOOKUP(D21,'[1]FINAL (2)'!$D$5:$U$8101,7,FALSE)</f>
        <v>0.94399999999999995</v>
      </c>
      <c r="I21" s="61">
        <v>2</v>
      </c>
      <c r="J21" s="62">
        <f>VLOOKUP(D21,'[1]FINAL (2)'!$D$5:$U$8101,5,FALSE)</f>
        <v>2402</v>
      </c>
      <c r="K21" s="62">
        <f>VLOOKUP(D21,'[1]FINAL (2)'!$D$5:$U$8101,6,FALSE)</f>
        <v>2251</v>
      </c>
      <c r="L21" s="62">
        <v>0</v>
      </c>
      <c r="M21" s="40">
        <f t="shared" si="0"/>
        <v>4.2498880000000003</v>
      </c>
      <c r="N21" s="40">
        <f t="shared" si="1"/>
        <v>4.2498880000000003</v>
      </c>
    </row>
    <row r="22" spans="2:15" s="36" customFormat="1" ht="200.1" customHeight="1" thickBot="1" x14ac:dyDescent="1.1000000000000001">
      <c r="B22" s="42">
        <v>16</v>
      </c>
      <c r="C22" s="564"/>
      <c r="D22" s="561" t="s">
        <v>130</v>
      </c>
      <c r="E22" s="561"/>
      <c r="F22" s="561"/>
      <c r="G22" s="61" t="str">
        <f>VLOOKUP(D22,'[1]FINAL (2)'!$D$5:$U$8101,18,FALSE)</f>
        <v>UC120*130*10*8</v>
      </c>
      <c r="H22" s="61">
        <v>0.72399999999999998</v>
      </c>
      <c r="I22" s="61">
        <v>2</v>
      </c>
      <c r="J22" s="62">
        <f>VLOOKUP(D22,'[1]FINAL (2)'!$D$5:$U$8101,5,FALSE)</f>
        <v>1510</v>
      </c>
      <c r="K22" s="62">
        <f>VLOOKUP(D22,'[1]FINAL (2)'!$D$5:$U$8101,6,FALSE)</f>
        <v>1510</v>
      </c>
      <c r="L22" s="62">
        <v>0</v>
      </c>
      <c r="M22" s="40">
        <f t="shared" si="0"/>
        <v>2.18648</v>
      </c>
      <c r="N22" s="40">
        <f t="shared" si="1"/>
        <v>2.18648</v>
      </c>
    </row>
    <row r="23" spans="2:15" s="36" customFormat="1" ht="200.1" customHeight="1" thickBot="1" x14ac:dyDescent="1.1000000000000001">
      <c r="B23" s="42">
        <v>17</v>
      </c>
      <c r="C23" s="564" t="s">
        <v>134</v>
      </c>
      <c r="D23" s="561" t="s">
        <v>127</v>
      </c>
      <c r="E23" s="561"/>
      <c r="F23" s="561"/>
      <c r="G23" s="61" t="str">
        <f>VLOOKUP(D23,'[1]FINAL (2)'!$D$5:$U$8101,18,FALSE)</f>
        <v>UC313*308*20*15</v>
      </c>
      <c r="H23" s="61">
        <f>VLOOKUP(D23,'[1]FINAL (2)'!$D$5:$U$8101,7,FALSE)</f>
        <v>1.8280000000000001</v>
      </c>
      <c r="I23" s="38">
        <v>0</v>
      </c>
      <c r="J23" s="62">
        <f>VLOOKUP(D23,'[1]FINAL (2)'!$D$5:$U$8101,5,FALSE)</f>
        <v>6000</v>
      </c>
      <c r="K23" s="62">
        <f>VLOOKUP(D23,'[1]FINAL (2)'!$D$5:$U$8101,6,FALSE)</f>
        <v>6000</v>
      </c>
      <c r="L23" s="62">
        <v>0</v>
      </c>
      <c r="M23" s="40">
        <f t="shared" si="0"/>
        <v>0</v>
      </c>
      <c r="N23" s="40">
        <f t="shared" si="1"/>
        <v>0</v>
      </c>
    </row>
    <row r="24" spans="2:15" s="36" customFormat="1" ht="200.1" customHeight="1" thickBot="1" x14ac:dyDescent="1.1000000000000001">
      <c r="B24" s="42">
        <v>18</v>
      </c>
      <c r="C24" s="564"/>
      <c r="D24" s="561" t="s">
        <v>135</v>
      </c>
      <c r="E24" s="561"/>
      <c r="F24" s="561"/>
      <c r="G24" s="61" t="str">
        <f>VLOOKUP(D24,'[1]FINAL (2)'!$D$5:$U$8101,18,FALSE)</f>
        <v>UC160*160*12*8</v>
      </c>
      <c r="H24" s="61">
        <f>VLOOKUP(D24,'[1]FINAL (2)'!$D$5:$U$8101,7,FALSE)</f>
        <v>0.94399999999999995</v>
      </c>
      <c r="I24" s="61">
        <v>1</v>
      </c>
      <c r="J24" s="62">
        <f>VLOOKUP(D24,'[1]FINAL (2)'!$D$5:$U$8101,5,FALSE)</f>
        <v>2415</v>
      </c>
      <c r="K24" s="62">
        <v>2253</v>
      </c>
      <c r="L24" s="62">
        <v>0</v>
      </c>
      <c r="M24" s="40">
        <f t="shared" si="0"/>
        <v>2.1268319999999998</v>
      </c>
      <c r="N24" s="40">
        <f t="shared" si="1"/>
        <v>2.1268319999999998</v>
      </c>
    </row>
    <row r="25" spans="2:15" s="36" customFormat="1" ht="200.1" customHeight="1" thickBot="1" x14ac:dyDescent="1.1000000000000001">
      <c r="B25" s="42">
        <v>19</v>
      </c>
      <c r="C25" s="564"/>
      <c r="D25" s="561" t="s">
        <v>136</v>
      </c>
      <c r="E25" s="561"/>
      <c r="F25" s="561"/>
      <c r="G25" s="61" t="str">
        <f>VLOOKUP(D25,'[1]FINAL (2)'!$D$5:$U$8101,18,FALSE)</f>
        <v>UC160*160*12*8</v>
      </c>
      <c r="H25" s="61">
        <f>VLOOKUP(D25,'[1]FINAL (2)'!$D$5:$U$8101,7,FALSE)</f>
        <v>0.94399999999999995</v>
      </c>
      <c r="I25" s="61">
        <v>1</v>
      </c>
      <c r="J25" s="62">
        <f>VLOOKUP(D25,'[1]FINAL (2)'!$D$5:$U$8101,5,FALSE)</f>
        <v>2383</v>
      </c>
      <c r="K25" s="62">
        <v>2217</v>
      </c>
      <c r="L25" s="62">
        <v>0</v>
      </c>
      <c r="M25" s="40">
        <f t="shared" si="0"/>
        <v>2.092848</v>
      </c>
      <c r="N25" s="40">
        <f t="shared" si="1"/>
        <v>2.092848</v>
      </c>
    </row>
    <row r="26" spans="2:15" s="36" customFormat="1" ht="200.1" customHeight="1" thickBot="1" x14ac:dyDescent="1.1000000000000001">
      <c r="B26" s="42">
        <v>20</v>
      </c>
      <c r="C26" s="564"/>
      <c r="D26" s="561" t="s">
        <v>128</v>
      </c>
      <c r="E26" s="561"/>
      <c r="F26" s="561"/>
      <c r="G26" s="61" t="str">
        <f>VLOOKUP(D26,'[1]FINAL (2)'!$D$5:$U$8101,18,FALSE)</f>
        <v>UC220*210*12*8</v>
      </c>
      <c r="H26" s="61">
        <f>VLOOKUP(D26,'[1]FINAL (2)'!$D$5:$U$8101,7,FALSE)</f>
        <v>1.284</v>
      </c>
      <c r="I26" s="38">
        <v>0</v>
      </c>
      <c r="J26" s="62">
        <f>VLOOKUP(D26,'[1]FINAL (2)'!$D$5:$U$8101,5,FALSE)</f>
        <v>1510</v>
      </c>
      <c r="K26" s="62">
        <f>VLOOKUP(D26,'[1]FINAL (2)'!$D$5:$U$8101,6,FALSE)</f>
        <v>1510</v>
      </c>
      <c r="L26" s="62">
        <v>0</v>
      </c>
      <c r="M26" s="40">
        <f t="shared" si="0"/>
        <v>0</v>
      </c>
      <c r="N26" s="40">
        <f t="shared" si="1"/>
        <v>0</v>
      </c>
    </row>
    <row r="27" spans="2:15" s="36" customFormat="1" ht="200.1" customHeight="1" thickBot="1" x14ac:dyDescent="1.1000000000000001">
      <c r="B27" s="42">
        <v>21</v>
      </c>
      <c r="C27" s="564"/>
      <c r="D27" s="561" t="s">
        <v>130</v>
      </c>
      <c r="E27" s="561"/>
      <c r="F27" s="561"/>
      <c r="G27" s="61" t="str">
        <f>VLOOKUP(D27,'[1]FINAL (2)'!$D$5:$U$8101,18,FALSE)</f>
        <v>UC120*130*10*8</v>
      </c>
      <c r="H27" s="61">
        <v>0.72399999999999998</v>
      </c>
      <c r="I27" s="61">
        <v>1</v>
      </c>
      <c r="J27" s="62">
        <f>VLOOKUP(D27,'[1]FINAL (2)'!$D$5:$U$8101,5,FALSE)</f>
        <v>1510</v>
      </c>
      <c r="K27" s="62">
        <f>VLOOKUP(D27,'[1]FINAL (2)'!$D$5:$U$8101,6,FALSE)</f>
        <v>1510</v>
      </c>
      <c r="L27" s="62">
        <v>0</v>
      </c>
      <c r="M27" s="40">
        <f t="shared" si="0"/>
        <v>1.09324</v>
      </c>
      <c r="N27" s="40">
        <f t="shared" si="1"/>
        <v>1.09324</v>
      </c>
    </row>
    <row r="28" spans="2:15" s="36" customFormat="1" ht="210" customHeight="1" thickBot="1" x14ac:dyDescent="1.1000000000000001">
      <c r="B28" s="42">
        <v>22</v>
      </c>
      <c r="C28" s="564" t="s">
        <v>137</v>
      </c>
      <c r="D28" s="561" t="s">
        <v>127</v>
      </c>
      <c r="E28" s="561"/>
      <c r="F28" s="561"/>
      <c r="G28" s="61" t="str">
        <f>VLOOKUP(D28,'[1]FINAL (2)'!$D$5:$U$8101,18,FALSE)</f>
        <v>UC313*308*20*15</v>
      </c>
      <c r="H28" s="61">
        <f>VLOOKUP(D28,'[1]FINAL (2)'!$D$5:$U$8101,7,FALSE)</f>
        <v>1.8280000000000001</v>
      </c>
      <c r="I28" s="38">
        <v>0</v>
      </c>
      <c r="J28" s="62">
        <f>VLOOKUP(D28,'[1]FINAL (2)'!$D$5:$U$8101,5,FALSE)</f>
        <v>6000</v>
      </c>
      <c r="K28" s="62">
        <f>VLOOKUP(D28,'[1]FINAL (2)'!$D$5:$U$8101,6,FALSE)</f>
        <v>6000</v>
      </c>
      <c r="L28" s="62">
        <v>0</v>
      </c>
      <c r="M28" s="40">
        <f t="shared" si="0"/>
        <v>0</v>
      </c>
      <c r="N28" s="40">
        <f t="shared" si="1"/>
        <v>0</v>
      </c>
    </row>
    <row r="29" spans="2:15" s="36" customFormat="1" ht="210" customHeight="1" thickBot="1" x14ac:dyDescent="1.1000000000000001">
      <c r="B29" s="42">
        <v>23</v>
      </c>
      <c r="C29" s="564"/>
      <c r="D29" s="561" t="s">
        <v>138</v>
      </c>
      <c r="E29" s="561"/>
      <c r="F29" s="561"/>
      <c r="G29" s="61" t="str">
        <f>VLOOKUP(D29,'[1]FINAL (2)'!$D$5:$U$8101,18,FALSE)</f>
        <v>UC220*210*12*8</v>
      </c>
      <c r="H29" s="61">
        <f>VLOOKUP(D29,'[1]FINAL (2)'!$D$5:$U$8101,7,FALSE)</f>
        <v>1.284</v>
      </c>
      <c r="I29" s="38">
        <v>0</v>
      </c>
      <c r="J29" s="62">
        <f>VLOOKUP(D29,'[1]FINAL (2)'!$D$5:$U$8101,5,FALSE)</f>
        <v>1510</v>
      </c>
      <c r="K29" s="62">
        <f>VLOOKUP(D29,'[1]FINAL (2)'!$D$5:$U$8101,6,FALSE)</f>
        <v>1510</v>
      </c>
      <c r="L29" s="62">
        <v>0</v>
      </c>
      <c r="M29" s="40">
        <f t="shared" si="0"/>
        <v>0</v>
      </c>
      <c r="N29" s="40">
        <f t="shared" si="1"/>
        <v>0</v>
      </c>
    </row>
    <row r="30" spans="2:15" s="36" customFormat="1" ht="210" customHeight="1" thickBot="1" x14ac:dyDescent="1.1000000000000001">
      <c r="B30" s="42">
        <v>24</v>
      </c>
      <c r="C30" s="564"/>
      <c r="D30" s="561" t="s">
        <v>139</v>
      </c>
      <c r="E30" s="561"/>
      <c r="F30" s="561"/>
      <c r="G30" s="61" t="str">
        <f>VLOOKUP(D30,'[1]FINAL (2)'!$D$5:$U$8101,18,FALSE)</f>
        <v>UC160*160*12*8</v>
      </c>
      <c r="H30" s="61">
        <f>VLOOKUP(D30,'[1]FINAL (2)'!$D$5:$U$8101,7,FALSE)</f>
        <v>0.94399999999999995</v>
      </c>
      <c r="I30" s="61">
        <v>1</v>
      </c>
      <c r="J30" s="62">
        <f>VLOOKUP(D30,'[1]FINAL (2)'!$D$5:$U$8101,5,FALSE)</f>
        <v>2402</v>
      </c>
      <c r="K30" s="62">
        <f>VLOOKUP(D30,'[1]FINAL (2)'!$D$5:$U$8101,6,FALSE)</f>
        <v>2251</v>
      </c>
      <c r="L30" s="62">
        <v>0</v>
      </c>
      <c r="M30" s="40">
        <f t="shared" si="0"/>
        <v>2.1249440000000002</v>
      </c>
      <c r="N30" s="40">
        <f t="shared" si="1"/>
        <v>2.1249440000000002</v>
      </c>
    </row>
    <row r="31" spans="2:15" s="36" customFormat="1" ht="210" customHeight="1" thickBot="1" x14ac:dyDescent="1.1000000000000001">
      <c r="B31" s="42">
        <v>25</v>
      </c>
      <c r="C31" s="564"/>
      <c r="D31" s="561" t="s">
        <v>140</v>
      </c>
      <c r="E31" s="561"/>
      <c r="F31" s="561"/>
      <c r="G31" s="61" t="str">
        <f>VLOOKUP(D31,'[1]FINAL (2)'!$D$5:$U$8101,18,FALSE)</f>
        <v>UC120*130*10*8</v>
      </c>
      <c r="H31" s="61">
        <v>0.72399999999999998</v>
      </c>
      <c r="I31" s="61">
        <v>1</v>
      </c>
      <c r="J31" s="62">
        <f>VLOOKUP(D31,'[1]FINAL (2)'!$D$5:$U$8101,5,FALSE)</f>
        <v>1510</v>
      </c>
      <c r="K31" s="62">
        <f>VLOOKUP(D31,'[1]FINAL (2)'!$D$5:$U$8101,6,FALSE)</f>
        <v>1510</v>
      </c>
      <c r="L31" s="62">
        <v>0</v>
      </c>
      <c r="M31" s="40">
        <f t="shared" si="0"/>
        <v>1.09324</v>
      </c>
      <c r="N31" s="40">
        <f t="shared" si="1"/>
        <v>1.09324</v>
      </c>
    </row>
    <row r="32" spans="2:15" s="36" customFormat="1" ht="210" customHeight="1" thickBot="1" x14ac:dyDescent="1.1000000000000001">
      <c r="B32" s="42">
        <v>26</v>
      </c>
      <c r="C32" s="564" t="s">
        <v>141</v>
      </c>
      <c r="D32" s="561" t="s">
        <v>127</v>
      </c>
      <c r="E32" s="561"/>
      <c r="F32" s="561"/>
      <c r="G32" s="61" t="str">
        <f>VLOOKUP(D32,'[1]FINAL (2)'!$D$5:$U$8101,18,FALSE)</f>
        <v>UC313*308*20*15</v>
      </c>
      <c r="H32" s="61">
        <f>VLOOKUP(D32,'[1]FINAL (2)'!$D$5:$U$8101,7,FALSE)</f>
        <v>1.8280000000000001</v>
      </c>
      <c r="I32" s="38">
        <v>0</v>
      </c>
      <c r="J32" s="62">
        <f>VLOOKUP(D32,'[1]FINAL (2)'!$D$5:$U$8101,5,FALSE)</f>
        <v>6000</v>
      </c>
      <c r="K32" s="62">
        <f>VLOOKUP(D32,'[1]FINAL (2)'!$D$5:$U$8101,6,FALSE)</f>
        <v>6000</v>
      </c>
      <c r="L32" s="62">
        <v>0</v>
      </c>
      <c r="M32" s="40">
        <f t="shared" si="0"/>
        <v>0</v>
      </c>
      <c r="N32" s="40">
        <f t="shared" si="1"/>
        <v>0</v>
      </c>
      <c r="O32" s="43"/>
    </row>
    <row r="33" spans="2:14" s="36" customFormat="1" ht="210" customHeight="1" thickBot="1" x14ac:dyDescent="1.1000000000000001">
      <c r="B33" s="42">
        <v>27</v>
      </c>
      <c r="C33" s="564"/>
      <c r="D33" s="561" t="s">
        <v>138</v>
      </c>
      <c r="E33" s="561"/>
      <c r="F33" s="561"/>
      <c r="G33" s="61" t="str">
        <f>VLOOKUP(D33,'[1]FINAL (2)'!$D$5:$U$8101,18,FALSE)</f>
        <v>UC220*210*12*8</v>
      </c>
      <c r="H33" s="61">
        <f>VLOOKUP(D33,'[1]FINAL (2)'!$D$5:$U$8101,7,FALSE)</f>
        <v>1.284</v>
      </c>
      <c r="I33" s="38">
        <v>0</v>
      </c>
      <c r="J33" s="62">
        <f>VLOOKUP(D33,'[1]FINAL (2)'!$D$5:$U$8101,5,FALSE)</f>
        <v>1510</v>
      </c>
      <c r="K33" s="62">
        <f>VLOOKUP(D33,'[1]FINAL (2)'!$D$5:$U$8101,6,FALSE)</f>
        <v>1510</v>
      </c>
      <c r="L33" s="62">
        <v>0</v>
      </c>
      <c r="M33" s="40">
        <f t="shared" si="0"/>
        <v>0</v>
      </c>
      <c r="N33" s="40">
        <f t="shared" si="1"/>
        <v>0</v>
      </c>
    </row>
    <row r="34" spans="2:14" s="36" customFormat="1" ht="210" customHeight="1" thickBot="1" x14ac:dyDescent="1.1000000000000001">
      <c r="B34" s="42">
        <v>28</v>
      </c>
      <c r="C34" s="564"/>
      <c r="D34" s="561" t="s">
        <v>139</v>
      </c>
      <c r="E34" s="561"/>
      <c r="F34" s="561"/>
      <c r="G34" s="61" t="str">
        <f>VLOOKUP(D34,'[1]FINAL (2)'!$D$5:$U$8101,18,FALSE)</f>
        <v>UC160*160*12*8</v>
      </c>
      <c r="H34" s="61">
        <f>VLOOKUP(D34,'[1]FINAL (2)'!$D$5:$U$8101,7,FALSE)</f>
        <v>0.94399999999999995</v>
      </c>
      <c r="I34" s="61">
        <v>2</v>
      </c>
      <c r="J34" s="62">
        <f>VLOOKUP(D34,'[1]FINAL (2)'!$D$5:$U$8101,5,FALSE)</f>
        <v>2402</v>
      </c>
      <c r="K34" s="62">
        <f>VLOOKUP(D34,'[1]FINAL (2)'!$D$5:$U$8101,6,FALSE)</f>
        <v>2251</v>
      </c>
      <c r="L34" s="62">
        <v>0</v>
      </c>
      <c r="M34" s="40">
        <f t="shared" si="0"/>
        <v>4.2498880000000003</v>
      </c>
      <c r="N34" s="40">
        <f t="shared" si="1"/>
        <v>4.2498880000000003</v>
      </c>
    </row>
    <row r="35" spans="2:14" s="36" customFormat="1" ht="210" customHeight="1" thickBot="1" x14ac:dyDescent="1.1000000000000001">
      <c r="B35" s="42">
        <v>29</v>
      </c>
      <c r="C35" s="564"/>
      <c r="D35" s="561" t="s">
        <v>140</v>
      </c>
      <c r="E35" s="561"/>
      <c r="F35" s="561"/>
      <c r="G35" s="61" t="str">
        <f>VLOOKUP(D35,'[1]FINAL (2)'!$D$5:$U$8101,18,FALSE)</f>
        <v>UC120*130*10*8</v>
      </c>
      <c r="H35" s="61">
        <v>0.72399999999999998</v>
      </c>
      <c r="I35" s="61">
        <v>2</v>
      </c>
      <c r="J35" s="62">
        <f>VLOOKUP(D35,'[1]FINAL (2)'!$D$5:$U$8101,5,FALSE)</f>
        <v>1510</v>
      </c>
      <c r="K35" s="62">
        <f>VLOOKUP(D35,'[1]FINAL (2)'!$D$5:$U$8101,6,FALSE)</f>
        <v>1510</v>
      </c>
      <c r="L35" s="62">
        <v>0</v>
      </c>
      <c r="M35" s="40">
        <f t="shared" si="0"/>
        <v>2.18648</v>
      </c>
      <c r="N35" s="40">
        <f t="shared" si="1"/>
        <v>2.18648</v>
      </c>
    </row>
    <row r="36" spans="2:14" s="36" customFormat="1" ht="210" customHeight="1" thickBot="1" x14ac:dyDescent="1.1000000000000001">
      <c r="B36" s="42">
        <v>30</v>
      </c>
      <c r="C36" s="564" t="s">
        <v>142</v>
      </c>
      <c r="D36" s="561" t="s">
        <v>127</v>
      </c>
      <c r="E36" s="561"/>
      <c r="F36" s="561"/>
      <c r="G36" s="61" t="str">
        <f>VLOOKUP(D36,'[1]FINAL (2)'!$D$5:$U$8101,18,FALSE)</f>
        <v>UC313*308*20*15</v>
      </c>
      <c r="H36" s="61">
        <f>VLOOKUP(D36,'[1]FINAL (2)'!$D$5:$U$8101,7,FALSE)</f>
        <v>1.8280000000000001</v>
      </c>
      <c r="I36" s="38">
        <v>0</v>
      </c>
      <c r="J36" s="62">
        <f>VLOOKUP(D36,'[1]FINAL (2)'!$D$5:$U$8101,5,FALSE)</f>
        <v>6000</v>
      </c>
      <c r="K36" s="62">
        <f>VLOOKUP(D36,'[1]FINAL (2)'!$D$5:$U$8101,6,FALSE)</f>
        <v>6000</v>
      </c>
      <c r="L36" s="62">
        <v>0</v>
      </c>
      <c r="M36" s="40">
        <f t="shared" si="0"/>
        <v>0</v>
      </c>
      <c r="N36" s="40">
        <f t="shared" si="1"/>
        <v>0</v>
      </c>
    </row>
    <row r="37" spans="2:14" s="36" customFormat="1" ht="210" customHeight="1" thickBot="1" x14ac:dyDescent="1.1000000000000001">
      <c r="B37" s="42">
        <v>31</v>
      </c>
      <c r="C37" s="564"/>
      <c r="D37" s="561" t="s">
        <v>138</v>
      </c>
      <c r="E37" s="561"/>
      <c r="F37" s="561"/>
      <c r="G37" s="61" t="str">
        <f>VLOOKUP(D37,'[1]FINAL (2)'!$D$5:$U$8101,18,FALSE)</f>
        <v>UC220*210*12*8</v>
      </c>
      <c r="H37" s="61">
        <f>VLOOKUP(D37,'[1]FINAL (2)'!$D$5:$U$8101,7,FALSE)</f>
        <v>1.284</v>
      </c>
      <c r="I37" s="38">
        <v>0</v>
      </c>
      <c r="J37" s="62">
        <f>VLOOKUP(D37,'[1]FINAL (2)'!$D$5:$U$8101,5,FALSE)</f>
        <v>1510</v>
      </c>
      <c r="K37" s="62">
        <f>VLOOKUP(D37,'[1]FINAL (2)'!$D$5:$U$8101,6,FALSE)</f>
        <v>1510</v>
      </c>
      <c r="L37" s="62">
        <v>0</v>
      </c>
      <c r="M37" s="40">
        <f t="shared" si="0"/>
        <v>0</v>
      </c>
      <c r="N37" s="40">
        <f t="shared" si="1"/>
        <v>0</v>
      </c>
    </row>
    <row r="38" spans="2:14" s="36" customFormat="1" ht="210" customHeight="1" thickBot="1" x14ac:dyDescent="1.1000000000000001">
      <c r="B38" s="42">
        <v>32</v>
      </c>
      <c r="C38" s="564"/>
      <c r="D38" s="561" t="s">
        <v>139</v>
      </c>
      <c r="E38" s="561"/>
      <c r="F38" s="561"/>
      <c r="G38" s="61" t="str">
        <f>VLOOKUP(D38,'[1]FINAL (2)'!$D$5:$U$8101,18,FALSE)</f>
        <v>UC160*160*12*8</v>
      </c>
      <c r="H38" s="61">
        <f>VLOOKUP(D38,'[1]FINAL (2)'!$D$5:$U$8101,7,FALSE)</f>
        <v>0.94399999999999995</v>
      </c>
      <c r="I38" s="61">
        <v>2</v>
      </c>
      <c r="J38" s="62">
        <f>VLOOKUP(D38,'[1]FINAL (2)'!$D$5:$U$8101,5,FALSE)</f>
        <v>2402</v>
      </c>
      <c r="K38" s="62">
        <f>VLOOKUP(D38,'[1]FINAL (2)'!$D$5:$U$8101,6,FALSE)</f>
        <v>2251</v>
      </c>
      <c r="L38" s="62">
        <v>0</v>
      </c>
      <c r="M38" s="40">
        <f t="shared" si="0"/>
        <v>4.2498880000000003</v>
      </c>
      <c r="N38" s="40">
        <f t="shared" si="1"/>
        <v>4.2498880000000003</v>
      </c>
    </row>
    <row r="39" spans="2:14" s="36" customFormat="1" ht="210" customHeight="1" thickBot="1" x14ac:dyDescent="1.1000000000000001">
      <c r="B39" s="42">
        <v>33</v>
      </c>
      <c r="C39" s="564"/>
      <c r="D39" s="561" t="s">
        <v>140</v>
      </c>
      <c r="E39" s="561"/>
      <c r="F39" s="561"/>
      <c r="G39" s="61" t="str">
        <f>VLOOKUP(D39,'[1]FINAL (2)'!$D$5:$U$8101,18,FALSE)</f>
        <v>UC120*130*10*8</v>
      </c>
      <c r="H39" s="61">
        <v>0.72399999999999998</v>
      </c>
      <c r="I39" s="61">
        <v>2</v>
      </c>
      <c r="J39" s="62">
        <f>VLOOKUP(D39,'[1]FINAL (2)'!$D$5:$U$8101,5,FALSE)</f>
        <v>1510</v>
      </c>
      <c r="K39" s="62">
        <f>VLOOKUP(D39,'[1]FINAL (2)'!$D$5:$U$8101,6,FALSE)</f>
        <v>1510</v>
      </c>
      <c r="L39" s="62">
        <v>0</v>
      </c>
      <c r="M39" s="40">
        <f t="shared" si="0"/>
        <v>2.18648</v>
      </c>
      <c r="N39" s="40">
        <f t="shared" si="1"/>
        <v>2.18648</v>
      </c>
    </row>
    <row r="40" spans="2:14" s="36" customFormat="1" ht="210" customHeight="1" thickBot="1" x14ac:dyDescent="1.1000000000000001">
      <c r="B40" s="42">
        <v>34</v>
      </c>
      <c r="C40" s="564" t="s">
        <v>143</v>
      </c>
      <c r="D40" s="561" t="s">
        <v>127</v>
      </c>
      <c r="E40" s="561"/>
      <c r="F40" s="561"/>
      <c r="G40" s="61" t="str">
        <f>VLOOKUP(D40,'[1]FINAL (2)'!$D$5:$U$8101,18,FALSE)</f>
        <v>UC313*308*20*15</v>
      </c>
      <c r="H40" s="61">
        <f>VLOOKUP(D40,'[1]FINAL (2)'!$D$5:$U$8101,7,FALSE)</f>
        <v>1.8280000000000001</v>
      </c>
      <c r="I40" s="38">
        <v>0</v>
      </c>
      <c r="J40" s="62">
        <f>VLOOKUP(D40,'[1]FINAL (2)'!$D$5:$U$8101,5,FALSE)</f>
        <v>6000</v>
      </c>
      <c r="K40" s="62">
        <f>VLOOKUP(D40,'[1]FINAL (2)'!$D$5:$U$8101,6,FALSE)</f>
        <v>6000</v>
      </c>
      <c r="L40" s="62">
        <v>0</v>
      </c>
      <c r="M40" s="40">
        <f t="shared" si="0"/>
        <v>0</v>
      </c>
      <c r="N40" s="40">
        <f t="shared" si="1"/>
        <v>0</v>
      </c>
    </row>
    <row r="41" spans="2:14" s="36" customFormat="1" ht="210" customHeight="1" thickBot="1" x14ac:dyDescent="1.1000000000000001">
      <c r="B41" s="42">
        <v>35</v>
      </c>
      <c r="C41" s="564"/>
      <c r="D41" s="561" t="s">
        <v>138</v>
      </c>
      <c r="E41" s="561"/>
      <c r="F41" s="561"/>
      <c r="G41" s="61" t="str">
        <f>VLOOKUP(D41,'[1]FINAL (2)'!$D$5:$U$8101,18,FALSE)</f>
        <v>UC220*210*12*8</v>
      </c>
      <c r="H41" s="61">
        <f>VLOOKUP(D41,'[1]FINAL (2)'!$D$5:$U$8101,7,FALSE)</f>
        <v>1.284</v>
      </c>
      <c r="I41" s="38">
        <v>0</v>
      </c>
      <c r="J41" s="62">
        <f>VLOOKUP(D41,'[1]FINAL (2)'!$D$5:$U$8101,5,FALSE)</f>
        <v>1510</v>
      </c>
      <c r="K41" s="62">
        <f>VLOOKUP(D41,'[1]FINAL (2)'!$D$5:$U$8101,6,FALSE)</f>
        <v>1510</v>
      </c>
      <c r="L41" s="62">
        <v>0</v>
      </c>
      <c r="M41" s="40">
        <f t="shared" si="0"/>
        <v>0</v>
      </c>
      <c r="N41" s="40">
        <f t="shared" si="1"/>
        <v>0</v>
      </c>
    </row>
    <row r="42" spans="2:14" s="36" customFormat="1" ht="210" customHeight="1" thickBot="1" x14ac:dyDescent="1.1000000000000001">
      <c r="B42" s="42">
        <v>36</v>
      </c>
      <c r="C42" s="564"/>
      <c r="D42" s="561" t="s">
        <v>139</v>
      </c>
      <c r="E42" s="561"/>
      <c r="F42" s="561"/>
      <c r="G42" s="61" t="str">
        <f>VLOOKUP(D42,'[1]FINAL (2)'!$D$5:$U$8101,18,FALSE)</f>
        <v>UC160*160*12*8</v>
      </c>
      <c r="H42" s="61">
        <f>VLOOKUP(D42,'[1]FINAL (2)'!$D$5:$U$8101,7,FALSE)</f>
        <v>0.94399999999999995</v>
      </c>
      <c r="I42" s="61">
        <v>2</v>
      </c>
      <c r="J42" s="62">
        <f>VLOOKUP(D42,'[1]FINAL (2)'!$D$5:$U$8101,5,FALSE)</f>
        <v>2402</v>
      </c>
      <c r="K42" s="62">
        <f>VLOOKUP(D42,'[1]FINAL (2)'!$D$5:$U$8101,6,FALSE)</f>
        <v>2251</v>
      </c>
      <c r="L42" s="62">
        <v>0</v>
      </c>
      <c r="M42" s="40">
        <f t="shared" si="0"/>
        <v>4.2498880000000003</v>
      </c>
      <c r="N42" s="40">
        <f t="shared" si="1"/>
        <v>4.2498880000000003</v>
      </c>
    </row>
    <row r="43" spans="2:14" s="36" customFormat="1" ht="210" customHeight="1" thickBot="1" x14ac:dyDescent="1.1000000000000001">
      <c r="B43" s="42">
        <v>37</v>
      </c>
      <c r="C43" s="564"/>
      <c r="D43" s="561" t="s">
        <v>140</v>
      </c>
      <c r="E43" s="561"/>
      <c r="F43" s="561"/>
      <c r="G43" s="61" t="str">
        <f>VLOOKUP(D43,'[1]FINAL (2)'!$D$5:$U$8101,18,FALSE)</f>
        <v>UC120*130*10*8</v>
      </c>
      <c r="H43" s="61">
        <v>0.72399999999999998</v>
      </c>
      <c r="I43" s="61">
        <v>2</v>
      </c>
      <c r="J43" s="62">
        <f>VLOOKUP(D43,'[1]FINAL (2)'!$D$5:$U$8101,5,FALSE)</f>
        <v>1510</v>
      </c>
      <c r="K43" s="62">
        <f>VLOOKUP(D43,'[1]FINAL (2)'!$D$5:$U$8101,6,FALSE)</f>
        <v>1510</v>
      </c>
      <c r="L43" s="62">
        <v>0</v>
      </c>
      <c r="M43" s="40">
        <f t="shared" si="0"/>
        <v>2.18648</v>
      </c>
      <c r="N43" s="40">
        <f t="shared" si="1"/>
        <v>2.18648</v>
      </c>
    </row>
    <row r="44" spans="2:14" s="36" customFormat="1" ht="210" customHeight="1" thickBot="1" x14ac:dyDescent="1.1000000000000001">
      <c r="B44" s="42">
        <v>38</v>
      </c>
      <c r="C44" s="564" t="s">
        <v>144</v>
      </c>
      <c r="D44" s="561" t="s">
        <v>145</v>
      </c>
      <c r="E44" s="561"/>
      <c r="F44" s="561"/>
      <c r="G44" s="61" t="str">
        <f>VLOOKUP(D44,'[1]FINAL (2)'!$D$5:$U$8101,18,FALSE)</f>
        <v>UC370*370*25*15</v>
      </c>
      <c r="H44" s="61">
        <f>VLOOKUP(D44,'[1]FINAL (2)'!$D$5:$U$8101,7,FALSE)</f>
        <v>2.19</v>
      </c>
      <c r="I44" s="38">
        <v>0</v>
      </c>
      <c r="J44" s="62">
        <f>VLOOKUP(D44,'[1]FINAL (2)'!$D$5:$U$8101,5,FALSE)</f>
        <v>6000</v>
      </c>
      <c r="K44" s="62">
        <f>VLOOKUP(D44,'[1]FINAL (2)'!$D$5:$U$8101,6,FALSE)</f>
        <v>6000</v>
      </c>
      <c r="L44" s="62">
        <v>0</v>
      </c>
      <c r="M44" s="40">
        <f t="shared" si="0"/>
        <v>0</v>
      </c>
      <c r="N44" s="40">
        <f t="shared" si="1"/>
        <v>0</v>
      </c>
    </row>
    <row r="45" spans="2:14" s="36" customFormat="1" ht="210" customHeight="1" thickBot="1" x14ac:dyDescent="1.1000000000000001">
      <c r="B45" s="42">
        <v>39</v>
      </c>
      <c r="C45" s="564"/>
      <c r="D45" s="561" t="s">
        <v>146</v>
      </c>
      <c r="E45" s="561"/>
      <c r="F45" s="561"/>
      <c r="G45" s="61" t="str">
        <f>VLOOKUP(D45,'[1]FINAL (2)'!$D$5:$U$8101,18,FALSE)</f>
        <v>UC160*155*10*8</v>
      </c>
      <c r="H45" s="61">
        <f>VLOOKUP(D45,'[1]FINAL (2)'!$D$5:$U$8101,7,FALSE)</f>
        <v>0.93400000000000005</v>
      </c>
      <c r="I45" s="61">
        <v>1</v>
      </c>
      <c r="J45" s="62">
        <f>VLOOKUP(D45,'[1]FINAL (2)'!$D$5:$U$8101,5,FALSE)</f>
        <v>1794</v>
      </c>
      <c r="K45" s="62">
        <f>VLOOKUP(D45,'[1]FINAL (2)'!$D$5:$U$8101,6,FALSE)</f>
        <v>1794</v>
      </c>
      <c r="L45" s="62">
        <v>0</v>
      </c>
      <c r="M45" s="40">
        <f t="shared" si="0"/>
        <v>1.6755960000000001</v>
      </c>
      <c r="N45" s="40">
        <f t="shared" si="1"/>
        <v>1.6755960000000001</v>
      </c>
    </row>
    <row r="46" spans="2:14" s="36" customFormat="1" ht="210" customHeight="1" thickBot="1" x14ac:dyDescent="1.1000000000000001">
      <c r="B46" s="42">
        <v>40</v>
      </c>
      <c r="C46" s="564"/>
      <c r="D46" s="561" t="s">
        <v>147</v>
      </c>
      <c r="E46" s="561"/>
      <c r="F46" s="561"/>
      <c r="G46" s="61" t="str">
        <f>VLOOKUP(D46,'[1]FINAL (2)'!$D$5:$U$8101,18,FALSE)</f>
        <v>UC160*155*10*8</v>
      </c>
      <c r="H46" s="61">
        <f>VLOOKUP(D46,'[1]FINAL (2)'!$D$5:$U$8101,7,FALSE)</f>
        <v>0.93400000000000005</v>
      </c>
      <c r="I46" s="61">
        <v>2</v>
      </c>
      <c r="J46" s="62">
        <f>VLOOKUP(D46,'[1]FINAL (2)'!$D$5:$U$8101,5,FALSE)</f>
        <v>3124</v>
      </c>
      <c r="K46" s="62">
        <v>2866</v>
      </c>
      <c r="L46" s="62">
        <v>0</v>
      </c>
      <c r="M46" s="40">
        <f t="shared" si="0"/>
        <v>5.353688</v>
      </c>
      <c r="N46" s="40">
        <f t="shared" si="1"/>
        <v>5.353688</v>
      </c>
    </row>
    <row r="47" spans="2:14" s="36" customFormat="1" ht="210" customHeight="1" thickBot="1" x14ac:dyDescent="1.1000000000000001">
      <c r="B47" s="42">
        <v>41</v>
      </c>
      <c r="C47" s="564"/>
      <c r="D47" s="561" t="s">
        <v>103</v>
      </c>
      <c r="E47" s="561"/>
      <c r="F47" s="561"/>
      <c r="G47" s="61" t="str">
        <f>VLOOKUP(D47,'[1]FINAL (2)'!$D$5:$U$8101,18,FALSE)</f>
        <v>UC220*210*12*8</v>
      </c>
      <c r="H47" s="61">
        <f>VLOOKUP(D47,'[1]FINAL (2)'!$D$5:$U$8101,7,FALSE)</f>
        <v>1.284</v>
      </c>
      <c r="I47" s="38">
        <v>0</v>
      </c>
      <c r="J47" s="62">
        <f>VLOOKUP(D47,'[1]FINAL (2)'!$D$5:$U$8101,5,FALSE)</f>
        <v>1814</v>
      </c>
      <c r="K47" s="62">
        <f>VLOOKUP(D47,'[1]FINAL (2)'!$D$5:$U$8101,6,FALSE)</f>
        <v>1814</v>
      </c>
      <c r="L47" s="62">
        <v>0</v>
      </c>
      <c r="M47" s="40">
        <f t="shared" si="0"/>
        <v>0</v>
      </c>
      <c r="N47" s="40">
        <f t="shared" si="1"/>
        <v>0</v>
      </c>
    </row>
    <row r="48" spans="2:14" s="36" customFormat="1" ht="210" customHeight="1" thickBot="1" x14ac:dyDescent="1.1000000000000001">
      <c r="B48" s="42">
        <v>42</v>
      </c>
      <c r="C48" s="564"/>
      <c r="D48" s="561" t="s">
        <v>104</v>
      </c>
      <c r="E48" s="561"/>
      <c r="F48" s="561"/>
      <c r="G48" s="61" t="str">
        <f>VLOOKUP(D48,'[1]FINAL (2)'!$D$5:$U$8101,18,FALSE)</f>
        <v>UC220*210*12*8</v>
      </c>
      <c r="H48" s="61">
        <f>VLOOKUP(D48,'[1]FINAL (2)'!$D$5:$U$8101,7,FALSE)</f>
        <v>1.284</v>
      </c>
      <c r="I48" s="38">
        <v>0</v>
      </c>
      <c r="J48" s="62">
        <f>VLOOKUP(D48,'[1]FINAL (2)'!$D$5:$U$8101,5,FALSE)</f>
        <v>1814</v>
      </c>
      <c r="K48" s="62">
        <f>VLOOKUP(D48,'[1]FINAL (2)'!$D$5:$U$8101,6,FALSE)</f>
        <v>1814</v>
      </c>
      <c r="L48" s="62">
        <v>0</v>
      </c>
      <c r="M48" s="40">
        <f t="shared" si="0"/>
        <v>0</v>
      </c>
      <c r="N48" s="40">
        <f t="shared" si="1"/>
        <v>0</v>
      </c>
    </row>
    <row r="49" spans="2:14" s="36" customFormat="1" ht="210" customHeight="1" thickBot="1" x14ac:dyDescent="1.1000000000000001">
      <c r="B49" s="42">
        <v>43</v>
      </c>
      <c r="C49" s="564" t="s">
        <v>148</v>
      </c>
      <c r="D49" s="561" t="s">
        <v>145</v>
      </c>
      <c r="E49" s="561"/>
      <c r="F49" s="561"/>
      <c r="G49" s="61" t="str">
        <f>VLOOKUP(D49,'[1]FINAL (2)'!$D$5:$U$8101,18,FALSE)</f>
        <v>UC370*370*25*15</v>
      </c>
      <c r="H49" s="61">
        <f>VLOOKUP(D49,'[1]FINAL (2)'!$D$5:$U$8101,7,FALSE)</f>
        <v>2.19</v>
      </c>
      <c r="I49" s="38">
        <v>0</v>
      </c>
      <c r="J49" s="62">
        <f>VLOOKUP(D49,'[1]FINAL (2)'!$D$5:$U$8101,5,FALSE)</f>
        <v>6000</v>
      </c>
      <c r="K49" s="62">
        <f>VLOOKUP(D49,'[1]FINAL (2)'!$D$5:$U$8101,6,FALSE)</f>
        <v>6000</v>
      </c>
      <c r="L49" s="62">
        <v>0</v>
      </c>
      <c r="M49" s="40">
        <f t="shared" si="0"/>
        <v>0</v>
      </c>
      <c r="N49" s="40">
        <f t="shared" si="1"/>
        <v>0</v>
      </c>
    </row>
    <row r="50" spans="2:14" s="36" customFormat="1" ht="210" customHeight="1" thickBot="1" x14ac:dyDescent="1.1000000000000001">
      <c r="B50" s="42">
        <v>44</v>
      </c>
      <c r="C50" s="564"/>
      <c r="D50" s="561" t="s">
        <v>149</v>
      </c>
      <c r="E50" s="561"/>
      <c r="F50" s="561"/>
      <c r="G50" s="61" t="str">
        <f>VLOOKUP(D50,'[1]FINAL (2)'!$D$5:$U$8101,18,FALSE)</f>
        <v>UC160*155*10*8</v>
      </c>
      <c r="H50" s="61">
        <f>VLOOKUP(D50,'[1]FINAL (2)'!$D$5:$U$8101,7,FALSE)</f>
        <v>0.93400000000000005</v>
      </c>
      <c r="I50" s="61">
        <v>1</v>
      </c>
      <c r="J50" s="62">
        <f>VLOOKUP(D50,'[1]FINAL (2)'!$D$5:$U$8101,5,FALSE)</f>
        <v>1794</v>
      </c>
      <c r="K50" s="62">
        <f>VLOOKUP(D50,'[1]FINAL (2)'!$D$5:$U$8101,6,FALSE)</f>
        <v>1794</v>
      </c>
      <c r="L50" s="62">
        <v>0</v>
      </c>
      <c r="M50" s="40">
        <f t="shared" si="0"/>
        <v>1.6755960000000001</v>
      </c>
      <c r="N50" s="40">
        <f t="shared" si="1"/>
        <v>1.6755960000000001</v>
      </c>
    </row>
    <row r="51" spans="2:14" s="36" customFormat="1" ht="210" customHeight="1" thickBot="1" x14ac:dyDescent="1.1000000000000001">
      <c r="B51" s="42">
        <v>45</v>
      </c>
      <c r="C51" s="564"/>
      <c r="D51" s="561" t="s">
        <v>150</v>
      </c>
      <c r="E51" s="561"/>
      <c r="F51" s="561"/>
      <c r="G51" s="61" t="str">
        <f>VLOOKUP(D51,'[1]FINAL (2)'!$D$5:$U$8101,18,FALSE)</f>
        <v>UC160*155*10*8</v>
      </c>
      <c r="H51" s="61">
        <f>VLOOKUP(D51,'[1]FINAL (2)'!$D$5:$U$8101,7,FALSE)</f>
        <v>0.93400000000000005</v>
      </c>
      <c r="I51" s="61">
        <v>1</v>
      </c>
      <c r="J51" s="62">
        <f>VLOOKUP(D51,'[1]FINAL (2)'!$D$5:$U$8101,5,FALSE)</f>
        <v>3124</v>
      </c>
      <c r="K51" s="62">
        <v>2866</v>
      </c>
      <c r="L51" s="62">
        <v>0</v>
      </c>
      <c r="M51" s="40">
        <f t="shared" si="0"/>
        <v>2.676844</v>
      </c>
      <c r="N51" s="40">
        <f t="shared" si="1"/>
        <v>2.676844</v>
      </c>
    </row>
    <row r="52" spans="2:14" s="36" customFormat="1" ht="210" customHeight="1" thickBot="1" x14ac:dyDescent="1.1000000000000001">
      <c r="B52" s="42">
        <v>46</v>
      </c>
      <c r="C52" s="564"/>
      <c r="D52" s="561" t="s">
        <v>151</v>
      </c>
      <c r="E52" s="561"/>
      <c r="F52" s="561"/>
      <c r="G52" s="61" t="str">
        <f>VLOOKUP(D52,'[1]FINAL (2)'!$D$5:$U$8101,18,FALSE)</f>
        <v>UC220*210*12*8</v>
      </c>
      <c r="H52" s="61">
        <f>VLOOKUP(D52,'[1]FINAL (2)'!$D$5:$U$8101,7,FALSE)</f>
        <v>1.284</v>
      </c>
      <c r="I52" s="38">
        <v>0</v>
      </c>
      <c r="J52" s="62">
        <f>VLOOKUP(D52,'[1]FINAL (2)'!$D$5:$U$8101,5,FALSE)</f>
        <v>1814</v>
      </c>
      <c r="K52" s="62">
        <f>VLOOKUP(D52,'[1]FINAL (2)'!$D$5:$U$8101,6,FALSE)</f>
        <v>1814</v>
      </c>
      <c r="L52" s="62">
        <v>0</v>
      </c>
      <c r="M52" s="40">
        <f t="shared" si="0"/>
        <v>0</v>
      </c>
      <c r="N52" s="40">
        <f t="shared" si="1"/>
        <v>0</v>
      </c>
    </row>
    <row r="53" spans="2:14" s="36" customFormat="1" ht="210" customHeight="1" thickBot="1" x14ac:dyDescent="1.1000000000000001">
      <c r="B53" s="42">
        <v>47</v>
      </c>
      <c r="C53" s="564" t="s">
        <v>152</v>
      </c>
      <c r="D53" s="561" t="s">
        <v>145</v>
      </c>
      <c r="E53" s="561"/>
      <c r="F53" s="561"/>
      <c r="G53" s="61" t="str">
        <f>VLOOKUP(D53,'[1]FINAL (2)'!$D$5:$U$8101,18,FALSE)</f>
        <v>UC370*370*25*15</v>
      </c>
      <c r="H53" s="61">
        <f>VLOOKUP(D53,'[1]FINAL (2)'!$D$5:$U$8101,7,FALSE)</f>
        <v>2.19</v>
      </c>
      <c r="I53" s="38">
        <v>0</v>
      </c>
      <c r="J53" s="62">
        <f>VLOOKUP(D53,'[1]FINAL (2)'!$D$5:$U$8101,5,FALSE)</f>
        <v>6000</v>
      </c>
      <c r="K53" s="62">
        <f>VLOOKUP(D53,'[1]FINAL (2)'!$D$5:$U$8101,6,FALSE)</f>
        <v>6000</v>
      </c>
      <c r="L53" s="62">
        <v>0</v>
      </c>
      <c r="M53" s="40">
        <f t="shared" si="0"/>
        <v>0</v>
      </c>
      <c r="N53" s="40">
        <f t="shared" si="1"/>
        <v>0</v>
      </c>
    </row>
    <row r="54" spans="2:14" s="36" customFormat="1" ht="210" customHeight="1" thickBot="1" x14ac:dyDescent="1.1000000000000001">
      <c r="B54" s="42">
        <v>48</v>
      </c>
      <c r="C54" s="564"/>
      <c r="D54" s="561" t="s">
        <v>153</v>
      </c>
      <c r="E54" s="561"/>
      <c r="F54" s="561"/>
      <c r="G54" s="61" t="str">
        <f>VLOOKUP(D54,'[1]FINAL (2)'!$D$5:$U$8101,18,FALSE)</f>
        <v>UC370*370*25*15</v>
      </c>
      <c r="H54" s="61">
        <f>VLOOKUP(D54,'[1]FINAL (2)'!$D$5:$U$8101,7,FALSE)</f>
        <v>2.19</v>
      </c>
      <c r="I54" s="38">
        <v>0</v>
      </c>
      <c r="J54" s="62">
        <f>VLOOKUP(D54,'[1]FINAL (2)'!$D$5:$U$8101,5,FALSE)</f>
        <v>1819</v>
      </c>
      <c r="K54" s="62">
        <f>VLOOKUP(D54,'[1]FINAL (2)'!$D$5:$U$8101,6,FALSE)</f>
        <v>1573</v>
      </c>
      <c r="L54" s="62">
        <v>0</v>
      </c>
      <c r="M54" s="40">
        <v>0</v>
      </c>
      <c r="N54" s="40">
        <v>0</v>
      </c>
    </row>
    <row r="55" spans="2:14" s="36" customFormat="1" ht="210" customHeight="1" thickBot="1" x14ac:dyDescent="1.1000000000000001">
      <c r="B55" s="42">
        <v>49</v>
      </c>
      <c r="C55" s="564"/>
      <c r="D55" s="561" t="s">
        <v>154</v>
      </c>
      <c r="E55" s="561"/>
      <c r="F55" s="561"/>
      <c r="G55" s="61" t="str">
        <f>VLOOKUP(D55,'[1]FINAL (2)'!$D$5:$U$8101,18,FALSE)</f>
        <v>UC160*155*10*8</v>
      </c>
      <c r="H55" s="61">
        <f>VLOOKUP(D55,'[1]FINAL (2)'!$D$5:$U$8101,7,FALSE)</f>
        <v>0.93400000000000005</v>
      </c>
      <c r="I55" s="61">
        <v>2</v>
      </c>
      <c r="J55" s="62">
        <f>VLOOKUP(D55,'[1]FINAL (2)'!$D$5:$U$8101,5,FALSE)</f>
        <v>2134</v>
      </c>
      <c r="K55" s="62">
        <f>VLOOKUP(D55,'[1]FINAL (2)'!$D$5:$U$8101,6,FALSE)</f>
        <v>2057</v>
      </c>
      <c r="L55" s="62">
        <v>0</v>
      </c>
      <c r="M55" s="40">
        <f t="shared" si="0"/>
        <v>3.842476</v>
      </c>
      <c r="N55" s="40">
        <f t="shared" si="1"/>
        <v>3.842476</v>
      </c>
    </row>
    <row r="56" spans="2:14" s="36" customFormat="1" ht="210" customHeight="1" thickBot="1" x14ac:dyDescent="1.1000000000000001">
      <c r="B56" s="42">
        <v>50</v>
      </c>
      <c r="C56" s="564"/>
      <c r="D56" s="561" t="s">
        <v>155</v>
      </c>
      <c r="E56" s="561"/>
      <c r="F56" s="561"/>
      <c r="G56" s="61" t="str">
        <f>VLOOKUP(D56,'[1]FINAL (2)'!$D$5:$U$8101,18,FALSE)</f>
        <v>UC220*210*12*8</v>
      </c>
      <c r="H56" s="61">
        <f>VLOOKUP(D56,'[1]FINAL (2)'!$D$5:$U$8101,7,FALSE)</f>
        <v>1.284</v>
      </c>
      <c r="I56" s="38">
        <v>0</v>
      </c>
      <c r="J56" s="62">
        <f>VLOOKUP(D56,'[1]FINAL (2)'!$D$5:$U$8101,5,FALSE)</f>
        <v>1814</v>
      </c>
      <c r="K56" s="62">
        <f>VLOOKUP(D56,'[1]FINAL (2)'!$D$5:$U$8101,6,FALSE)</f>
        <v>1814</v>
      </c>
      <c r="L56" s="62">
        <v>0</v>
      </c>
      <c r="M56" s="40">
        <f t="shared" si="0"/>
        <v>0</v>
      </c>
      <c r="N56" s="40">
        <f t="shared" si="1"/>
        <v>0</v>
      </c>
    </row>
    <row r="57" spans="2:14" s="36" customFormat="1" ht="210" customHeight="1" thickBot="1" x14ac:dyDescent="1.1000000000000001">
      <c r="B57" s="42">
        <v>51</v>
      </c>
      <c r="C57" s="564"/>
      <c r="D57" s="561" t="s">
        <v>156</v>
      </c>
      <c r="E57" s="561"/>
      <c r="F57" s="561"/>
      <c r="G57" s="61" t="str">
        <f>VLOOKUP(D57,'[1]FINAL (2)'!$D$5:$U$8101,18,FALSE)</f>
        <v>UC370*370*25*15</v>
      </c>
      <c r="H57" s="61">
        <f>VLOOKUP(D57,'[1]FINAL (2)'!$D$5:$U$8101,7,FALSE)</f>
        <v>2.19</v>
      </c>
      <c r="I57" s="38">
        <v>0</v>
      </c>
      <c r="J57" s="62">
        <f>VLOOKUP(D57,'[1]FINAL (2)'!$D$5:$U$8101,5,FALSE)</f>
        <v>1812</v>
      </c>
      <c r="K57" s="62">
        <f>VLOOKUP(D57,'[1]FINAL (2)'!$D$5:$U$8101,6,FALSE)</f>
        <v>1573</v>
      </c>
      <c r="L57" s="62">
        <v>0</v>
      </c>
      <c r="M57" s="40">
        <f t="shared" si="0"/>
        <v>0</v>
      </c>
      <c r="N57" s="40">
        <f t="shared" si="1"/>
        <v>0</v>
      </c>
    </row>
    <row r="58" spans="2:14" s="36" customFormat="1" ht="210" customHeight="1" thickBot="1" x14ac:dyDescent="1.1000000000000001">
      <c r="B58" s="42">
        <v>52</v>
      </c>
      <c r="C58" s="63" t="s">
        <v>157</v>
      </c>
      <c r="D58" s="561" t="s">
        <v>36</v>
      </c>
      <c r="E58" s="561"/>
      <c r="F58" s="561"/>
      <c r="G58" s="61" t="str">
        <f>VLOOKUP(D58,'[1]FINAL (2)'!$D$5:$U$8101,18,FALSE)</f>
        <v>UC160*160*12*8</v>
      </c>
      <c r="H58" s="61">
        <f>VLOOKUP(D58,'[1]FINAL (2)'!$D$5:$U$8101,7,FALSE)</f>
        <v>0.94399999999999995</v>
      </c>
      <c r="I58" s="61">
        <v>4</v>
      </c>
      <c r="J58" s="62">
        <f>VLOOKUP(D58,'[1]FINAL (2)'!$D$5:$U$8101,5,FALSE)</f>
        <v>2402</v>
      </c>
      <c r="K58" s="62">
        <f>VLOOKUP(D58,'[1]FINAL (2)'!$D$5:$U$8101,6,FALSE)</f>
        <v>2251</v>
      </c>
      <c r="L58" s="62">
        <v>0</v>
      </c>
      <c r="M58" s="40">
        <f t="shared" si="0"/>
        <v>8.4997760000000007</v>
      </c>
      <c r="N58" s="40">
        <f t="shared" si="1"/>
        <v>8.4997760000000007</v>
      </c>
    </row>
    <row r="59" spans="2:14" s="36" customFormat="1" ht="210" customHeight="1" thickBot="1" x14ac:dyDescent="1.1000000000000001">
      <c r="B59" s="42">
        <v>53</v>
      </c>
      <c r="C59" s="561" t="s">
        <v>158</v>
      </c>
      <c r="D59" s="561"/>
      <c r="E59" s="561"/>
      <c r="F59" s="561"/>
      <c r="G59" s="47" t="s">
        <v>159</v>
      </c>
      <c r="H59" s="45">
        <v>0.4244</v>
      </c>
      <c r="I59" s="61">
        <v>25</v>
      </c>
      <c r="J59" s="62" t="s">
        <v>160</v>
      </c>
      <c r="K59" s="62" t="s">
        <v>160</v>
      </c>
      <c r="L59" s="46">
        <f>0.4244-0.402</f>
        <v>2.2399999999999975E-2</v>
      </c>
      <c r="M59" s="40">
        <f>I59*H59</f>
        <v>10.61</v>
      </c>
      <c r="N59" s="40">
        <f>I59*H59-I59*L59</f>
        <v>10.050000000000001</v>
      </c>
    </row>
    <row r="60" spans="2:14" s="36" customFormat="1" ht="210" customHeight="1" thickBot="1" x14ac:dyDescent="1.1000000000000001">
      <c r="B60" s="42">
        <v>54</v>
      </c>
      <c r="C60" s="561" t="s">
        <v>161</v>
      </c>
      <c r="D60" s="561"/>
      <c r="E60" s="561"/>
      <c r="F60" s="561"/>
      <c r="G60" s="47" t="s">
        <v>162</v>
      </c>
      <c r="H60" s="61">
        <v>45.869</v>
      </c>
      <c r="I60" s="38">
        <v>1</v>
      </c>
      <c r="J60" s="62" t="s">
        <v>160</v>
      </c>
      <c r="K60" s="62" t="s">
        <v>160</v>
      </c>
      <c r="L60" s="48">
        <f>M60-45</f>
        <v>0.86899999999999977</v>
      </c>
      <c r="M60" s="49">
        <v>45.869</v>
      </c>
      <c r="N60" s="40">
        <f>M60-L60</f>
        <v>45</v>
      </c>
    </row>
    <row r="61" spans="2:14" s="50" customFormat="1" ht="174.95" customHeight="1" thickBot="1" x14ac:dyDescent="1.1000000000000001">
      <c r="B61" s="513" t="s">
        <v>30</v>
      </c>
      <c r="C61" s="513"/>
      <c r="D61" s="513"/>
      <c r="E61" s="513"/>
      <c r="F61" s="513"/>
      <c r="G61" s="513"/>
      <c r="H61" s="513"/>
      <c r="I61" s="513"/>
      <c r="J61" s="513"/>
      <c r="K61" s="513"/>
      <c r="L61" s="513"/>
      <c r="M61" s="513"/>
      <c r="N61" s="40">
        <f>SUM(N7:N60)</f>
        <v>129.14147200000002</v>
      </c>
    </row>
    <row r="62" spans="2:14" s="50" customFormat="1" ht="174.95" customHeight="1" thickBot="1" x14ac:dyDescent="1.1000000000000001">
      <c r="B62" s="513" t="s">
        <v>53</v>
      </c>
      <c r="C62" s="513"/>
      <c r="D62" s="513"/>
      <c r="E62" s="513"/>
      <c r="F62" s="513"/>
      <c r="G62" s="513"/>
      <c r="H62" s="513"/>
      <c r="I62" s="513"/>
      <c r="J62" s="513"/>
      <c r="K62" s="513"/>
      <c r="L62" s="513"/>
      <c r="M62" s="513"/>
      <c r="N62" s="40">
        <f>N61*2</f>
        <v>258.28294400000004</v>
      </c>
    </row>
    <row r="63" spans="2:14" s="51" customFormat="1" ht="58.5" customHeight="1" thickBot="1" x14ac:dyDescent="1.1499999999999999">
      <c r="B63" s="596"/>
      <c r="C63" s="596"/>
      <c r="D63" s="596"/>
      <c r="E63" s="596"/>
      <c r="F63" s="596"/>
      <c r="G63" s="596"/>
      <c r="H63" s="596"/>
      <c r="I63" s="596"/>
      <c r="J63" s="596"/>
      <c r="K63" s="596"/>
      <c r="L63" s="596"/>
      <c r="M63" s="596"/>
      <c r="N63" s="596"/>
    </row>
    <row r="64" spans="2:14" s="51" customFormat="1" ht="43.5" customHeight="1" thickBot="1" x14ac:dyDescent="1.1499999999999999">
      <c r="B64" s="596"/>
      <c r="C64" s="596"/>
      <c r="D64" s="596"/>
      <c r="E64" s="596"/>
      <c r="F64" s="596"/>
      <c r="G64" s="596"/>
      <c r="H64" s="596"/>
      <c r="I64" s="596"/>
      <c r="J64" s="596"/>
      <c r="K64" s="596"/>
      <c r="L64" s="596"/>
      <c r="M64" s="596"/>
      <c r="N64" s="596"/>
    </row>
    <row r="65" spans="2:18" s="52" customFormat="1" ht="174.95" customHeight="1" thickBot="1" x14ac:dyDescent="0.3">
      <c r="B65" s="597" t="s">
        <v>31</v>
      </c>
      <c r="C65" s="597"/>
      <c r="D65" s="597"/>
      <c r="E65" s="597"/>
      <c r="F65" s="597"/>
      <c r="G65" s="597"/>
      <c r="H65" s="597"/>
      <c r="I65" s="597" t="s">
        <v>32</v>
      </c>
      <c r="J65" s="597"/>
      <c r="K65" s="597"/>
      <c r="L65" s="597"/>
      <c r="M65" s="597"/>
      <c r="N65" s="597"/>
    </row>
    <row r="66" spans="2:18" s="51" customFormat="1" ht="345.75" customHeight="1" thickBot="1" x14ac:dyDescent="1.1499999999999999">
      <c r="B66" s="597"/>
      <c r="C66" s="597"/>
      <c r="D66" s="597"/>
      <c r="E66" s="597"/>
      <c r="F66" s="597"/>
      <c r="G66" s="597"/>
      <c r="H66" s="597"/>
      <c r="I66" s="597"/>
      <c r="J66" s="597"/>
      <c r="K66" s="597"/>
      <c r="L66" s="597"/>
      <c r="M66" s="597"/>
      <c r="N66" s="597"/>
    </row>
    <row r="67" spans="2:18" s="58" customFormat="1" ht="174.95" customHeight="1" thickBot="1" x14ac:dyDescent="1.1499999999999999">
      <c r="B67" s="53" t="s">
        <v>45</v>
      </c>
      <c r="C67" s="54"/>
      <c r="D67" s="54"/>
      <c r="E67" s="54"/>
      <c r="F67" s="54"/>
      <c r="G67" s="54"/>
      <c r="H67" s="54"/>
      <c r="I67" s="54"/>
      <c r="J67" s="54"/>
      <c r="K67" s="54"/>
      <c r="L67" s="54"/>
      <c r="M67" s="54"/>
      <c r="N67" s="55"/>
      <c r="O67" s="56"/>
      <c r="P67" s="57"/>
      <c r="Q67" s="35"/>
      <c r="R67" s="35"/>
    </row>
    <row r="68" spans="2:18" s="51" customFormat="1" ht="174.95" customHeight="1" x14ac:dyDescent="1.1000000000000001"/>
  </sheetData>
  <mergeCells count="77">
    <mergeCell ref="B63:N64"/>
    <mergeCell ref="B65:H66"/>
    <mergeCell ref="I65:N66"/>
    <mergeCell ref="D57:F57"/>
    <mergeCell ref="D58:F58"/>
    <mergeCell ref="C59:F59"/>
    <mergeCell ref="C60:F60"/>
    <mergeCell ref="B61:M61"/>
    <mergeCell ref="B62:M62"/>
    <mergeCell ref="C53:C57"/>
    <mergeCell ref="D53:F53"/>
    <mergeCell ref="D54:F54"/>
    <mergeCell ref="D55:F55"/>
    <mergeCell ref="D56:F56"/>
    <mergeCell ref="C49:C52"/>
    <mergeCell ref="D49:F49"/>
    <mergeCell ref="D50:F50"/>
    <mergeCell ref="D51:F51"/>
    <mergeCell ref="D52:F52"/>
    <mergeCell ref="C44:C48"/>
    <mergeCell ref="D44:F44"/>
    <mergeCell ref="D45:F45"/>
    <mergeCell ref="D46:F46"/>
    <mergeCell ref="D47:F47"/>
    <mergeCell ref="D48:F48"/>
    <mergeCell ref="C36:C39"/>
    <mergeCell ref="D36:F36"/>
    <mergeCell ref="D37:F37"/>
    <mergeCell ref="D38:F38"/>
    <mergeCell ref="D39:F39"/>
    <mergeCell ref="C40:C43"/>
    <mergeCell ref="D40:F40"/>
    <mergeCell ref="D41:F41"/>
    <mergeCell ref="D42:F42"/>
    <mergeCell ref="D43:F43"/>
    <mergeCell ref="C28:C31"/>
    <mergeCell ref="D28:F28"/>
    <mergeCell ref="D29:F29"/>
    <mergeCell ref="D30:F30"/>
    <mergeCell ref="D31:F31"/>
    <mergeCell ref="C32:C35"/>
    <mergeCell ref="D32:F32"/>
    <mergeCell ref="D33:F33"/>
    <mergeCell ref="D34:F34"/>
    <mergeCell ref="D35:F35"/>
    <mergeCell ref="C23:C27"/>
    <mergeCell ref="D23:F23"/>
    <mergeCell ref="D24:F24"/>
    <mergeCell ref="D25:F25"/>
    <mergeCell ref="D26:F26"/>
    <mergeCell ref="D27:F27"/>
    <mergeCell ref="C15:C18"/>
    <mergeCell ref="D15:F15"/>
    <mergeCell ref="D16:F16"/>
    <mergeCell ref="D17:F17"/>
    <mergeCell ref="D18:F18"/>
    <mergeCell ref="C19:C22"/>
    <mergeCell ref="D19:F19"/>
    <mergeCell ref="D20:F20"/>
    <mergeCell ref="D21:F21"/>
    <mergeCell ref="D22:F22"/>
    <mergeCell ref="C7:C10"/>
    <mergeCell ref="D7:F7"/>
    <mergeCell ref="D8:F8"/>
    <mergeCell ref="D9:F9"/>
    <mergeCell ref="D10:F10"/>
    <mergeCell ref="C11:C14"/>
    <mergeCell ref="D11:F11"/>
    <mergeCell ref="D12:F12"/>
    <mergeCell ref="D13:F13"/>
    <mergeCell ref="D14:F14"/>
    <mergeCell ref="D6:G6"/>
    <mergeCell ref="B2:F3"/>
    <mergeCell ref="G2:K3"/>
    <mergeCell ref="L2:N3"/>
    <mergeCell ref="B4:N4"/>
    <mergeCell ref="B5:N5"/>
  </mergeCells>
  <printOptions horizontalCentered="1"/>
  <pageMargins left="1" right="1" top="1" bottom="1" header="0.5" footer="0.5"/>
  <pageSetup paperSize="9" scale="10" fitToHeight="0" orientation="portrait" r:id="rId1"/>
  <rowBreaks count="2" manualBreakCount="2">
    <brk id="27" max="14" man="1"/>
    <brk id="52" max="14" man="1"/>
  </rowBreaks>
  <drawing r:id="rId2"/>
</worksheet>
</file>

<file path=xl/worksheets/sheet2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sheetPr>
    <tabColor theme="9" tint="-0.499984740745262"/>
    <pageSetUpPr fitToPage="1"/>
  </sheetPr>
  <dimension ref="A1:AG35"/>
  <sheetViews>
    <sheetView rightToLeft="1" view="pageBreakPreview" zoomScale="80" zoomScaleNormal="85" zoomScaleSheetLayoutView="80" workbookViewId="0">
      <selection activeCell="B17" sqref="B17:M19"/>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164</v>
      </c>
      <c r="G11" s="332"/>
      <c r="H11" s="332"/>
      <c r="I11" s="333"/>
      <c r="J11" s="331" t="s">
        <v>170</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174</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3" ht="15" customHeight="1" x14ac:dyDescent="0.25">
      <c r="B17" s="385" t="s">
        <v>51</v>
      </c>
      <c r="C17" s="386"/>
      <c r="D17" s="386"/>
      <c r="E17" s="386"/>
      <c r="F17" s="386"/>
      <c r="G17" s="386"/>
      <c r="H17" s="386"/>
      <c r="I17" s="386"/>
      <c r="J17" s="386"/>
      <c r="K17" s="386"/>
      <c r="L17" s="386"/>
      <c r="M17" s="387"/>
    </row>
    <row r="18" spans="2:13" ht="15" customHeight="1" x14ac:dyDescent="0.25">
      <c r="B18" s="388"/>
      <c r="C18" s="389"/>
      <c r="D18" s="389"/>
      <c r="E18" s="389"/>
      <c r="F18" s="389"/>
      <c r="G18" s="389"/>
      <c r="H18" s="389"/>
      <c r="I18" s="389"/>
      <c r="J18" s="389"/>
      <c r="K18" s="389"/>
      <c r="L18" s="389"/>
      <c r="M18" s="390"/>
    </row>
    <row r="19" spans="2:13" ht="41.25" customHeight="1" thickBot="1" x14ac:dyDescent="0.3">
      <c r="B19" s="388"/>
      <c r="C19" s="389"/>
      <c r="D19" s="389"/>
      <c r="E19" s="389"/>
      <c r="F19" s="389"/>
      <c r="G19" s="389"/>
      <c r="H19" s="389"/>
      <c r="I19" s="389"/>
      <c r="J19" s="389"/>
      <c r="K19" s="389"/>
      <c r="L19" s="389"/>
      <c r="M19" s="390"/>
    </row>
    <row r="20" spans="2:13" ht="15" customHeight="1" x14ac:dyDescent="0.25">
      <c r="B20" s="391" t="s">
        <v>177</v>
      </c>
      <c r="C20" s="392"/>
      <c r="D20" s="392"/>
      <c r="E20" s="392"/>
      <c r="F20" s="392"/>
      <c r="G20" s="392"/>
      <c r="H20" s="392"/>
      <c r="I20" s="392"/>
      <c r="J20" s="392"/>
      <c r="K20" s="392"/>
      <c r="L20" s="392"/>
      <c r="M20" s="393"/>
    </row>
    <row r="21" spans="2:13" ht="15" customHeight="1" x14ac:dyDescent="0.25">
      <c r="B21" s="394"/>
      <c r="C21" s="395"/>
      <c r="D21" s="395"/>
      <c r="E21" s="395"/>
      <c r="F21" s="395"/>
      <c r="G21" s="395"/>
      <c r="H21" s="395"/>
      <c r="I21" s="395"/>
      <c r="J21" s="395"/>
      <c r="K21" s="395"/>
      <c r="L21" s="395"/>
      <c r="M21" s="396"/>
    </row>
    <row r="22" spans="2:13" ht="15" customHeight="1" x14ac:dyDescent="0.25">
      <c r="B22" s="394"/>
      <c r="C22" s="395"/>
      <c r="D22" s="395"/>
      <c r="E22" s="395"/>
      <c r="F22" s="395"/>
      <c r="G22" s="395"/>
      <c r="H22" s="395"/>
      <c r="I22" s="395"/>
      <c r="J22" s="395"/>
      <c r="K22" s="395"/>
      <c r="L22" s="395"/>
      <c r="M22" s="396"/>
    </row>
    <row r="23" spans="2:13" ht="15.75" customHeight="1" x14ac:dyDescent="0.25">
      <c r="B23" s="394"/>
      <c r="C23" s="395"/>
      <c r="D23" s="395"/>
      <c r="E23" s="395"/>
      <c r="F23" s="395"/>
      <c r="G23" s="395"/>
      <c r="H23" s="395"/>
      <c r="I23" s="395"/>
      <c r="J23" s="395"/>
      <c r="K23" s="395"/>
      <c r="L23" s="395"/>
      <c r="M23" s="396"/>
    </row>
    <row r="24" spans="2:13" ht="51.75" customHeight="1" thickBot="1" x14ac:dyDescent="0.3">
      <c r="B24" s="394"/>
      <c r="C24" s="395"/>
      <c r="D24" s="395"/>
      <c r="E24" s="395"/>
      <c r="F24" s="395"/>
      <c r="G24" s="395"/>
      <c r="H24" s="395"/>
      <c r="I24" s="395"/>
      <c r="J24" s="395"/>
      <c r="K24" s="395"/>
      <c r="L24" s="395"/>
      <c r="M24" s="396"/>
    </row>
    <row r="25" spans="2:13" ht="31.5" customHeight="1" thickBot="1" x14ac:dyDescent="0.3">
      <c r="B25" s="299"/>
      <c r="C25" s="300"/>
      <c r="D25" s="300"/>
      <c r="E25" s="300"/>
      <c r="F25" s="300"/>
      <c r="G25" s="300"/>
      <c r="H25" s="300"/>
      <c r="I25" s="300"/>
      <c r="J25" s="300"/>
      <c r="K25" s="300"/>
      <c r="L25" s="300"/>
      <c r="M25" s="301"/>
    </row>
    <row r="26" spans="2:13" ht="15.75" customHeight="1" x14ac:dyDescent="0.25">
      <c r="B26" s="397" t="s">
        <v>9</v>
      </c>
      <c r="C26" s="399" t="s">
        <v>10</v>
      </c>
      <c r="D26" s="400"/>
      <c r="E26" s="399" t="s">
        <v>11</v>
      </c>
      <c r="F26" s="400"/>
      <c r="G26" s="400"/>
      <c r="H26" s="403"/>
      <c r="I26" s="399" t="s">
        <v>12</v>
      </c>
      <c r="J26" s="403"/>
      <c r="K26" s="399" t="s">
        <v>13</v>
      </c>
      <c r="L26" s="400"/>
      <c r="M26" s="403"/>
    </row>
    <row r="27" spans="2:13" ht="9.75" customHeight="1" thickBot="1" x14ac:dyDescent="0.3">
      <c r="B27" s="398"/>
      <c r="C27" s="401"/>
      <c r="D27" s="402"/>
      <c r="E27" s="401"/>
      <c r="F27" s="402"/>
      <c r="G27" s="402"/>
      <c r="H27" s="404"/>
      <c r="I27" s="401"/>
      <c r="J27" s="404"/>
      <c r="K27" s="401"/>
      <c r="L27" s="402"/>
      <c r="M27" s="404"/>
    </row>
    <row r="28" spans="2:13" ht="36" customHeight="1" x14ac:dyDescent="0.25">
      <c r="B28" s="405">
        <v>17</v>
      </c>
      <c r="C28" s="312">
        <v>641903107</v>
      </c>
      <c r="D28" s="313"/>
      <c r="E28" s="322" t="s">
        <v>52</v>
      </c>
      <c r="F28" s="323"/>
      <c r="G28" s="323"/>
      <c r="H28" s="324"/>
      <c r="I28" s="318" t="s">
        <v>171</v>
      </c>
      <c r="J28" s="319"/>
      <c r="K28" s="322" t="s">
        <v>16</v>
      </c>
      <c r="L28" s="323"/>
      <c r="M28" s="324"/>
    </row>
    <row r="29" spans="2:13" ht="45" customHeight="1" thickBot="1" x14ac:dyDescent="0.3">
      <c r="B29" s="406"/>
      <c r="C29" s="314"/>
      <c r="D29" s="315"/>
      <c r="E29" s="328"/>
      <c r="F29" s="329"/>
      <c r="G29" s="329"/>
      <c r="H29" s="330"/>
      <c r="I29" s="320"/>
      <c r="J29" s="321"/>
      <c r="K29" s="328"/>
      <c r="L29" s="329"/>
      <c r="M29" s="330"/>
    </row>
    <row r="30" spans="2:13" ht="37.5" customHeight="1" thickBot="1" x14ac:dyDescent="0.3">
      <c r="B30" s="382"/>
      <c r="C30" s="383"/>
      <c r="D30" s="383"/>
      <c r="E30" s="383"/>
      <c r="F30" s="383"/>
      <c r="G30" s="383"/>
      <c r="H30" s="383"/>
      <c r="I30" s="383"/>
      <c r="J30" s="383"/>
      <c r="K30" s="383"/>
      <c r="L30" s="383"/>
      <c r="M30" s="384"/>
    </row>
    <row r="31" spans="2:13" ht="18.75" customHeight="1" x14ac:dyDescent="0.25">
      <c r="B31" s="375" t="s">
        <v>17</v>
      </c>
      <c r="C31" s="376"/>
      <c r="D31" s="376"/>
      <c r="E31" s="377"/>
      <c r="F31" s="375" t="s">
        <v>18</v>
      </c>
      <c r="G31" s="376"/>
      <c r="H31" s="376"/>
      <c r="I31" s="377"/>
      <c r="J31" s="375" t="s">
        <v>19</v>
      </c>
      <c r="K31" s="376"/>
      <c r="L31" s="376"/>
      <c r="M31" s="377"/>
    </row>
    <row r="32" spans="2:13"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20" customFormat="1" ht="25.5" customHeight="1" thickBot="1" x14ac:dyDescent="0.3">
      <c r="A35" s="21"/>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50177"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50177" r:id="rId4"/>
      </mc:Fallback>
    </mc:AlternateContent>
  </oleObjects>
  <mc:AlternateContent xmlns:mc="http://schemas.openxmlformats.org/markup-compatibility/2006">
    <mc:Choice Requires="x14">
      <controls>
        <mc:AlternateContent xmlns:mc="http://schemas.openxmlformats.org/markup-compatibility/2006">
          <mc:Choice Requires="x14">
            <control shapeId="50178"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50179"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50180"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50181"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50182"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sheetPr>
    <tabColor theme="9" tint="-0.249977111117893"/>
    <pageSetUpPr fitToPage="1"/>
  </sheetPr>
  <dimension ref="A1:AU68"/>
  <sheetViews>
    <sheetView rightToLeft="1" view="pageBreakPreview" zoomScale="20" zoomScaleNormal="100" zoomScaleSheetLayoutView="20" workbookViewId="0">
      <selection activeCell="B5" sqref="B5:N5"/>
    </sheetView>
  </sheetViews>
  <sheetFormatPr defaultRowHeight="23.25" x14ac:dyDescent="0.35"/>
  <cols>
    <col min="2" max="2" width="25.7109375" customWidth="1"/>
    <col min="3" max="3" width="32" customWidth="1"/>
    <col min="4" max="4" width="20.42578125" customWidth="1"/>
    <col min="5" max="5" width="32" customWidth="1"/>
    <col min="6" max="6" width="18.5703125" style="5" customWidth="1"/>
    <col min="7" max="7" width="170.140625" bestFit="1" customWidth="1"/>
    <col min="8" max="8" width="71" bestFit="1" customWidth="1"/>
    <col min="9" max="9" width="36.85546875" customWidth="1"/>
    <col min="10" max="10" width="74.42578125" bestFit="1" customWidth="1"/>
    <col min="11" max="11" width="84.140625" customWidth="1"/>
    <col min="12" max="12" width="65.85546875" bestFit="1" customWidth="1"/>
    <col min="13" max="13" width="54.42578125" bestFit="1" customWidth="1"/>
    <col min="14" max="14" width="68.140625" bestFit="1" customWidth="1"/>
    <col min="15" max="15" width="4.42578125" customWidth="1"/>
  </cols>
  <sheetData>
    <row r="1" spans="1:47" ht="24" thickBot="1" x14ac:dyDescent="0.4"/>
    <row r="2" spans="1:47" ht="234" customHeight="1" thickBot="1" x14ac:dyDescent="0.3">
      <c r="B2" s="594"/>
      <c r="C2" s="594"/>
      <c r="D2" s="594"/>
      <c r="E2" s="594"/>
      <c r="F2" s="594"/>
      <c r="G2" s="583" t="s">
        <v>163</v>
      </c>
      <c r="H2" s="583"/>
      <c r="I2" s="583"/>
      <c r="J2" s="583"/>
      <c r="K2" s="583"/>
      <c r="L2" s="594"/>
      <c r="M2" s="594"/>
      <c r="N2" s="594"/>
    </row>
    <row r="3" spans="1:47" ht="409.6" customHeight="1" thickBot="1" x14ac:dyDescent="0.3">
      <c r="B3" s="594"/>
      <c r="C3" s="594"/>
      <c r="D3" s="594"/>
      <c r="E3" s="594"/>
      <c r="F3" s="594"/>
      <c r="G3" s="583"/>
      <c r="H3" s="583"/>
      <c r="I3" s="583"/>
      <c r="J3" s="583"/>
      <c r="K3" s="583"/>
      <c r="L3" s="594"/>
      <c r="M3" s="594"/>
      <c r="N3" s="594"/>
    </row>
    <row r="4" spans="1:47" ht="259.5" customHeight="1" thickBot="1" x14ac:dyDescent="0.3">
      <c r="B4" s="522" t="s">
        <v>172</v>
      </c>
      <c r="C4" s="522"/>
      <c r="D4" s="522"/>
      <c r="E4" s="522"/>
      <c r="F4" s="522"/>
      <c r="G4" s="522"/>
      <c r="H4" s="522"/>
      <c r="I4" s="522"/>
      <c r="J4" s="522"/>
      <c r="K4" s="522"/>
      <c r="L4" s="522"/>
      <c r="M4" s="522"/>
      <c r="N4" s="522"/>
      <c r="V4" s="6"/>
      <c r="W4" s="6"/>
      <c r="X4" s="6"/>
      <c r="Y4" s="6"/>
      <c r="Z4" s="6"/>
      <c r="AA4" s="6"/>
      <c r="AB4" s="6"/>
      <c r="AC4" s="6"/>
      <c r="AD4" s="6"/>
      <c r="AE4" s="6"/>
      <c r="AF4" s="6"/>
      <c r="AG4" s="6"/>
      <c r="AH4" s="6"/>
      <c r="AI4" s="6"/>
      <c r="AJ4" s="6"/>
      <c r="AK4" s="6"/>
      <c r="AL4" s="6"/>
      <c r="AM4" s="6"/>
      <c r="AN4" s="6"/>
      <c r="AO4" s="6"/>
      <c r="AP4" s="6"/>
      <c r="AQ4" s="6"/>
      <c r="AR4" s="6"/>
      <c r="AS4" s="6"/>
      <c r="AT4" s="6"/>
      <c r="AU4" s="6"/>
    </row>
    <row r="5" spans="1:47" ht="200.1" customHeight="1" thickBot="1" x14ac:dyDescent="0.3">
      <c r="B5" s="595" t="s">
        <v>21</v>
      </c>
      <c r="C5" s="595"/>
      <c r="D5" s="595"/>
      <c r="E5" s="595"/>
      <c r="F5" s="595"/>
      <c r="G5" s="595"/>
      <c r="H5" s="595"/>
      <c r="I5" s="595"/>
      <c r="J5" s="595"/>
      <c r="K5" s="595"/>
      <c r="L5" s="595"/>
      <c r="M5" s="595"/>
      <c r="N5" s="595"/>
      <c r="V5" s="6"/>
      <c r="W5" s="6"/>
      <c r="X5" s="6"/>
      <c r="Y5" s="6"/>
      <c r="Z5" s="6"/>
      <c r="AA5" s="6"/>
      <c r="AB5" s="6"/>
      <c r="AC5" s="6"/>
      <c r="AD5" s="6"/>
      <c r="AE5" s="6"/>
      <c r="AF5" s="6"/>
      <c r="AG5" s="6"/>
      <c r="AH5" s="6"/>
      <c r="AI5" s="6"/>
      <c r="AJ5" s="6"/>
      <c r="AK5" s="6"/>
      <c r="AL5" s="6"/>
      <c r="AM5" s="6"/>
      <c r="AN5" s="6"/>
      <c r="AO5" s="6"/>
      <c r="AP5" s="6"/>
      <c r="AQ5" s="6"/>
      <c r="AR5" s="6"/>
      <c r="AS5" s="6"/>
      <c r="AT5" s="6"/>
      <c r="AU5" s="6"/>
    </row>
    <row r="6" spans="1:47" s="35" customFormat="1" ht="200.1" customHeight="1" thickBot="1" x14ac:dyDescent="1.1499999999999999">
      <c r="A6" s="34"/>
      <c r="B6" s="33" t="s">
        <v>9</v>
      </c>
      <c r="C6" s="33"/>
      <c r="D6" s="593" t="s">
        <v>11</v>
      </c>
      <c r="E6" s="593"/>
      <c r="F6" s="593"/>
      <c r="G6" s="593"/>
      <c r="H6" s="33" t="s">
        <v>122</v>
      </c>
      <c r="I6" s="33" t="s">
        <v>23</v>
      </c>
      <c r="J6" s="33" t="s">
        <v>24</v>
      </c>
      <c r="K6" s="33" t="s">
        <v>121</v>
      </c>
      <c r="L6" s="33" t="s">
        <v>123</v>
      </c>
      <c r="M6" s="33" t="s">
        <v>124</v>
      </c>
      <c r="N6" s="33" t="s">
        <v>125</v>
      </c>
    </row>
    <row r="7" spans="1:47" s="36" customFormat="1" ht="200.1" customHeight="1" thickBot="1" x14ac:dyDescent="1.1000000000000001">
      <c r="B7" s="42">
        <v>1</v>
      </c>
      <c r="C7" s="564" t="s">
        <v>126</v>
      </c>
      <c r="D7" s="561" t="s">
        <v>127</v>
      </c>
      <c r="E7" s="561"/>
      <c r="F7" s="561"/>
      <c r="G7" s="37" t="str">
        <f>VLOOKUP(D7,'[1]FINAL (2)'!$D$5:$U$8101,18,FALSE)</f>
        <v>UC313*308*20*15</v>
      </c>
      <c r="H7" s="37">
        <f>VLOOKUP(D7,'[1]FINAL (2)'!$D$5:$U$8101,7,FALSE)</f>
        <v>1.8280000000000001</v>
      </c>
      <c r="I7" s="38">
        <v>2</v>
      </c>
      <c r="J7" s="39">
        <f>VLOOKUP(D7,'[1]FINAL (2)'!$D$5:$U$8101,5,FALSE)</f>
        <v>6000</v>
      </c>
      <c r="K7" s="39">
        <f>VLOOKUP(D7,'[1]FINAL (2)'!$D$5:$U$8101,6,FALSE)</f>
        <v>6000</v>
      </c>
      <c r="L7" s="39">
        <v>0</v>
      </c>
      <c r="M7" s="40">
        <f>K7*I7*H7/1000</f>
        <v>21.936</v>
      </c>
      <c r="N7" s="40">
        <f>M7-I7*L7</f>
        <v>21.936</v>
      </c>
    </row>
    <row r="8" spans="1:47" s="36" customFormat="1" ht="200.1" customHeight="1" thickBot="1" x14ac:dyDescent="1.1000000000000001">
      <c r="B8" s="42">
        <v>2</v>
      </c>
      <c r="C8" s="564"/>
      <c r="D8" s="561" t="s">
        <v>128</v>
      </c>
      <c r="E8" s="561"/>
      <c r="F8" s="561"/>
      <c r="G8" s="37" t="str">
        <f>VLOOKUP(D8,'[1]FINAL (2)'!$D$5:$U$8101,18,FALSE)</f>
        <v>UC220*210*12*8</v>
      </c>
      <c r="H8" s="37">
        <f>VLOOKUP(D8,'[1]FINAL (2)'!$D$5:$U$8101,7,FALSE)</f>
        <v>1.284</v>
      </c>
      <c r="I8" s="37">
        <v>1</v>
      </c>
      <c r="J8" s="39">
        <f>VLOOKUP(D8,'[1]FINAL (2)'!$D$5:$U$8101,5,FALSE)</f>
        <v>1510</v>
      </c>
      <c r="K8" s="39">
        <f>VLOOKUP(D8,'[1]FINAL (2)'!$D$5:$U$8101,6,FALSE)</f>
        <v>1510</v>
      </c>
      <c r="L8" s="39">
        <v>0</v>
      </c>
      <c r="M8" s="40">
        <f t="shared" ref="M8:M58" si="0">K8*I8*H8/1000</f>
        <v>1.9388400000000001</v>
      </c>
      <c r="N8" s="40">
        <f t="shared" ref="N8:N58" si="1">M8-I8*L8</f>
        <v>1.9388400000000001</v>
      </c>
    </row>
    <row r="9" spans="1:47" s="36" customFormat="1" ht="200.1" customHeight="1" thickBot="1" x14ac:dyDescent="1.1000000000000001">
      <c r="B9" s="42">
        <v>3</v>
      </c>
      <c r="C9" s="564"/>
      <c r="D9" s="561" t="s">
        <v>129</v>
      </c>
      <c r="E9" s="561"/>
      <c r="F9" s="561"/>
      <c r="G9" s="37" t="str">
        <f>VLOOKUP(D9,'[1]FINAL (2)'!$D$5:$U$8101,18,FALSE)</f>
        <v>UC160*160*12*8</v>
      </c>
      <c r="H9" s="37">
        <f>VLOOKUP(D9,'[1]FINAL (2)'!$D$5:$U$8101,7,FALSE)</f>
        <v>0.94399999999999995</v>
      </c>
      <c r="I9" s="37">
        <v>1</v>
      </c>
      <c r="J9" s="39">
        <f>VLOOKUP(D9,'[1]FINAL (2)'!$D$5:$U$8101,5,FALSE)</f>
        <v>2402</v>
      </c>
      <c r="K9" s="39">
        <f>VLOOKUP(D9,'[1]FINAL (2)'!$D$5:$U$8101,6,FALSE)</f>
        <v>2251</v>
      </c>
      <c r="L9" s="39">
        <v>0</v>
      </c>
      <c r="M9" s="40">
        <f t="shared" si="0"/>
        <v>2.1249440000000002</v>
      </c>
      <c r="N9" s="40">
        <f t="shared" si="1"/>
        <v>2.1249440000000002</v>
      </c>
    </row>
    <row r="10" spans="1:47" s="36" customFormat="1" ht="200.1" customHeight="1" thickBot="1" x14ac:dyDescent="1.1000000000000001">
      <c r="B10" s="42">
        <v>4</v>
      </c>
      <c r="C10" s="564"/>
      <c r="D10" s="561" t="s">
        <v>130</v>
      </c>
      <c r="E10" s="561"/>
      <c r="F10" s="561"/>
      <c r="G10" s="37" t="str">
        <f>VLOOKUP(D10,'[1]FINAL (2)'!$D$5:$U$8101,18,FALSE)</f>
        <v>UC120*130*10*8</v>
      </c>
      <c r="H10" s="37">
        <v>0.72399999999999998</v>
      </c>
      <c r="I10" s="37">
        <v>1</v>
      </c>
      <c r="J10" s="39">
        <f>VLOOKUP(D10,'[1]FINAL (2)'!$D$5:$U$8101,5,FALSE)</f>
        <v>1510</v>
      </c>
      <c r="K10" s="39">
        <f>VLOOKUP(D10,'[1]FINAL (2)'!$D$5:$U$8101,6,FALSE)</f>
        <v>1510</v>
      </c>
      <c r="L10" s="39">
        <v>0</v>
      </c>
      <c r="M10" s="40">
        <f t="shared" si="0"/>
        <v>1.09324</v>
      </c>
      <c r="N10" s="40">
        <f t="shared" si="1"/>
        <v>1.09324</v>
      </c>
    </row>
    <row r="11" spans="1:47" s="36" customFormat="1" ht="200.1" customHeight="1" thickBot="1" x14ac:dyDescent="1.1000000000000001">
      <c r="B11" s="42">
        <v>5</v>
      </c>
      <c r="C11" s="564" t="s">
        <v>131</v>
      </c>
      <c r="D11" s="561" t="s">
        <v>127</v>
      </c>
      <c r="E11" s="561"/>
      <c r="F11" s="561"/>
      <c r="G11" s="37" t="str">
        <f>VLOOKUP(D11,'[1]FINAL (2)'!$D$5:$U$8101,18,FALSE)</f>
        <v>UC313*308*20*15</v>
      </c>
      <c r="H11" s="37">
        <f>VLOOKUP(D11,'[1]FINAL (2)'!$D$5:$U$8101,7,FALSE)</f>
        <v>1.8280000000000001</v>
      </c>
      <c r="I11" s="38">
        <v>2</v>
      </c>
      <c r="J11" s="39">
        <f>VLOOKUP(D11,'[1]FINAL (2)'!$D$5:$U$8101,5,FALSE)</f>
        <v>6000</v>
      </c>
      <c r="K11" s="39">
        <f>VLOOKUP(D11,'[1]FINAL (2)'!$D$5:$U$8101,6,FALSE)</f>
        <v>6000</v>
      </c>
      <c r="L11" s="39">
        <v>0</v>
      </c>
      <c r="M11" s="40">
        <f t="shared" si="0"/>
        <v>21.936</v>
      </c>
      <c r="N11" s="40">
        <f t="shared" si="1"/>
        <v>21.936</v>
      </c>
    </row>
    <row r="12" spans="1:47" s="36" customFormat="1" ht="200.1" customHeight="1" thickBot="1" x14ac:dyDescent="1.1000000000000001">
      <c r="B12" s="42">
        <v>6</v>
      </c>
      <c r="C12" s="564"/>
      <c r="D12" s="561" t="s">
        <v>128</v>
      </c>
      <c r="E12" s="561"/>
      <c r="F12" s="561"/>
      <c r="G12" s="37" t="str">
        <f>VLOOKUP(D12,'[1]FINAL (2)'!$D$5:$U$8101,18,FALSE)</f>
        <v>UC220*210*12*8</v>
      </c>
      <c r="H12" s="37">
        <f>VLOOKUP(D12,'[1]FINAL (2)'!$D$5:$U$8101,7,FALSE)</f>
        <v>1.284</v>
      </c>
      <c r="I12" s="37">
        <v>1</v>
      </c>
      <c r="J12" s="39">
        <f>VLOOKUP(D12,'[1]FINAL (2)'!$D$5:$U$8101,5,FALSE)</f>
        <v>1510</v>
      </c>
      <c r="K12" s="39">
        <f>VLOOKUP(D12,'[1]FINAL (2)'!$D$5:$U$8101,6,FALSE)</f>
        <v>1510</v>
      </c>
      <c r="L12" s="39">
        <v>0</v>
      </c>
      <c r="M12" s="40">
        <f t="shared" si="0"/>
        <v>1.9388400000000001</v>
      </c>
      <c r="N12" s="40">
        <f t="shared" si="1"/>
        <v>1.9388400000000001</v>
      </c>
    </row>
    <row r="13" spans="1:47" s="36" customFormat="1" ht="200.1" customHeight="1" thickBot="1" x14ac:dyDescent="1.1000000000000001">
      <c r="B13" s="42">
        <v>7</v>
      </c>
      <c r="C13" s="564"/>
      <c r="D13" s="561" t="s">
        <v>129</v>
      </c>
      <c r="E13" s="561"/>
      <c r="F13" s="561"/>
      <c r="G13" s="37" t="str">
        <f>VLOOKUP(D13,'[1]FINAL (2)'!$D$5:$U$8101,18,FALSE)</f>
        <v>UC160*160*12*8</v>
      </c>
      <c r="H13" s="37">
        <f>VLOOKUP(D13,'[1]FINAL (2)'!$D$5:$U$8101,7,FALSE)</f>
        <v>0.94399999999999995</v>
      </c>
      <c r="I13" s="37">
        <v>2</v>
      </c>
      <c r="J13" s="39">
        <f>VLOOKUP(D13,'[1]FINAL (2)'!$D$5:$U$8101,5,FALSE)</f>
        <v>2402</v>
      </c>
      <c r="K13" s="39">
        <f>VLOOKUP(D13,'[1]FINAL (2)'!$D$5:$U$8101,6,FALSE)</f>
        <v>2251</v>
      </c>
      <c r="L13" s="39">
        <v>0</v>
      </c>
      <c r="M13" s="40">
        <f t="shared" si="0"/>
        <v>4.2498880000000003</v>
      </c>
      <c r="N13" s="40">
        <f t="shared" si="1"/>
        <v>4.2498880000000003</v>
      </c>
    </row>
    <row r="14" spans="1:47" s="36" customFormat="1" ht="200.1" customHeight="1" thickBot="1" x14ac:dyDescent="1.1000000000000001">
      <c r="B14" s="42">
        <v>8</v>
      </c>
      <c r="C14" s="564"/>
      <c r="D14" s="561" t="s">
        <v>130</v>
      </c>
      <c r="E14" s="561"/>
      <c r="F14" s="561"/>
      <c r="G14" s="37" t="str">
        <f>VLOOKUP(D14,'[1]FINAL (2)'!$D$5:$U$8101,18,FALSE)</f>
        <v>UC120*130*10*8</v>
      </c>
      <c r="H14" s="37">
        <v>0.72399999999999998</v>
      </c>
      <c r="I14" s="37">
        <v>2</v>
      </c>
      <c r="J14" s="39">
        <f>VLOOKUP(D14,'[1]FINAL (2)'!$D$5:$U$8101,5,FALSE)</f>
        <v>1510</v>
      </c>
      <c r="K14" s="39">
        <f>VLOOKUP(D14,'[1]FINAL (2)'!$D$5:$U$8101,6,FALSE)</f>
        <v>1510</v>
      </c>
      <c r="L14" s="39">
        <v>0</v>
      </c>
      <c r="M14" s="40">
        <f t="shared" si="0"/>
        <v>2.18648</v>
      </c>
      <c r="N14" s="40">
        <f t="shared" si="1"/>
        <v>2.18648</v>
      </c>
    </row>
    <row r="15" spans="1:47" s="36" customFormat="1" ht="200.1" customHeight="1" thickBot="1" x14ac:dyDescent="1.1000000000000001">
      <c r="B15" s="42">
        <v>9</v>
      </c>
      <c r="C15" s="564" t="s">
        <v>132</v>
      </c>
      <c r="D15" s="561" t="s">
        <v>127</v>
      </c>
      <c r="E15" s="561"/>
      <c r="F15" s="561"/>
      <c r="G15" s="37" t="str">
        <f>VLOOKUP(D15,'[1]FINAL (2)'!$D$5:$U$8101,18,FALSE)</f>
        <v>UC313*308*20*15</v>
      </c>
      <c r="H15" s="37">
        <f>VLOOKUP(D15,'[1]FINAL (2)'!$D$5:$U$8101,7,FALSE)</f>
        <v>1.8280000000000001</v>
      </c>
      <c r="I15" s="38">
        <v>2</v>
      </c>
      <c r="J15" s="39">
        <f>VLOOKUP(D15,'[1]FINAL (2)'!$D$5:$U$8101,5,FALSE)</f>
        <v>6000</v>
      </c>
      <c r="K15" s="39">
        <f>VLOOKUP(D15,'[1]FINAL (2)'!$D$5:$U$8101,6,FALSE)</f>
        <v>6000</v>
      </c>
      <c r="L15" s="39">
        <v>0</v>
      </c>
      <c r="M15" s="40">
        <f t="shared" si="0"/>
        <v>21.936</v>
      </c>
      <c r="N15" s="40">
        <f t="shared" si="1"/>
        <v>21.936</v>
      </c>
    </row>
    <row r="16" spans="1:47" s="36" customFormat="1" ht="200.1" customHeight="1" thickBot="1" x14ac:dyDescent="1.1000000000000001">
      <c r="B16" s="42">
        <v>10</v>
      </c>
      <c r="C16" s="564"/>
      <c r="D16" s="561" t="s">
        <v>128</v>
      </c>
      <c r="E16" s="561"/>
      <c r="F16" s="561"/>
      <c r="G16" s="37" t="str">
        <f>VLOOKUP(D16,'[1]FINAL (2)'!$D$5:$U$8101,18,FALSE)</f>
        <v>UC220*210*12*8</v>
      </c>
      <c r="H16" s="37">
        <f>VLOOKUP(D16,'[1]FINAL (2)'!$D$5:$U$8101,7,FALSE)</f>
        <v>1.284</v>
      </c>
      <c r="I16" s="37">
        <v>1</v>
      </c>
      <c r="J16" s="39">
        <f>VLOOKUP(D16,'[1]FINAL (2)'!$D$5:$U$8101,5,FALSE)</f>
        <v>1510</v>
      </c>
      <c r="K16" s="39">
        <f>VLOOKUP(D16,'[1]FINAL (2)'!$D$5:$U$8101,6,FALSE)</f>
        <v>1510</v>
      </c>
      <c r="L16" s="39">
        <v>0</v>
      </c>
      <c r="M16" s="40">
        <f t="shared" si="0"/>
        <v>1.9388400000000001</v>
      </c>
      <c r="N16" s="40">
        <f t="shared" si="1"/>
        <v>1.9388400000000001</v>
      </c>
    </row>
    <row r="17" spans="2:15" s="36" customFormat="1" ht="200.1" customHeight="1" thickBot="1" x14ac:dyDescent="1.1000000000000001">
      <c r="B17" s="42">
        <v>11</v>
      </c>
      <c r="C17" s="564"/>
      <c r="D17" s="561" t="s">
        <v>129</v>
      </c>
      <c r="E17" s="561"/>
      <c r="F17" s="561"/>
      <c r="G17" s="37" t="str">
        <f>VLOOKUP(D17,'[1]FINAL (2)'!$D$5:$U$8101,18,FALSE)</f>
        <v>UC160*160*12*8</v>
      </c>
      <c r="H17" s="37">
        <f>VLOOKUP(D17,'[1]FINAL (2)'!$D$5:$U$8101,7,FALSE)</f>
        <v>0.94399999999999995</v>
      </c>
      <c r="I17" s="37">
        <v>2</v>
      </c>
      <c r="J17" s="39">
        <f>VLOOKUP(D17,'[1]FINAL (2)'!$D$5:$U$8101,5,FALSE)</f>
        <v>2402</v>
      </c>
      <c r="K17" s="39">
        <f>VLOOKUP(D17,'[1]FINAL (2)'!$D$5:$U$8101,6,FALSE)</f>
        <v>2251</v>
      </c>
      <c r="L17" s="39">
        <v>0</v>
      </c>
      <c r="M17" s="40">
        <f t="shared" si="0"/>
        <v>4.2498880000000003</v>
      </c>
      <c r="N17" s="40">
        <f t="shared" si="1"/>
        <v>4.2498880000000003</v>
      </c>
    </row>
    <row r="18" spans="2:15" s="36" customFormat="1" ht="200.1" customHeight="1" thickBot="1" x14ac:dyDescent="1.1000000000000001">
      <c r="B18" s="42">
        <v>12</v>
      </c>
      <c r="C18" s="564"/>
      <c r="D18" s="561" t="s">
        <v>130</v>
      </c>
      <c r="E18" s="561"/>
      <c r="F18" s="561"/>
      <c r="G18" s="37" t="str">
        <f>VLOOKUP(D18,'[1]FINAL (2)'!$D$5:$U$8101,18,FALSE)</f>
        <v>UC120*130*10*8</v>
      </c>
      <c r="H18" s="37">
        <v>0.72399999999999998</v>
      </c>
      <c r="I18" s="37">
        <v>2</v>
      </c>
      <c r="J18" s="39">
        <f>VLOOKUP(D18,'[1]FINAL (2)'!$D$5:$U$8101,5,FALSE)</f>
        <v>1510</v>
      </c>
      <c r="K18" s="39">
        <f>VLOOKUP(D18,'[1]FINAL (2)'!$D$5:$U$8101,6,FALSE)</f>
        <v>1510</v>
      </c>
      <c r="L18" s="39">
        <v>0</v>
      </c>
      <c r="M18" s="40">
        <f t="shared" si="0"/>
        <v>2.18648</v>
      </c>
      <c r="N18" s="40">
        <f t="shared" si="1"/>
        <v>2.18648</v>
      </c>
    </row>
    <row r="19" spans="2:15" s="36" customFormat="1" ht="200.1" customHeight="1" thickBot="1" x14ac:dyDescent="1.1000000000000001">
      <c r="B19" s="42">
        <v>13</v>
      </c>
      <c r="C19" s="564" t="s">
        <v>133</v>
      </c>
      <c r="D19" s="561" t="s">
        <v>127</v>
      </c>
      <c r="E19" s="561"/>
      <c r="F19" s="561"/>
      <c r="G19" s="37" t="str">
        <f>VLOOKUP(D19,'[1]FINAL (2)'!$D$5:$U$8101,18,FALSE)</f>
        <v>UC313*308*20*15</v>
      </c>
      <c r="H19" s="37">
        <f>VLOOKUP(D19,'[1]FINAL (2)'!$D$5:$U$8101,7,FALSE)</f>
        <v>1.8280000000000001</v>
      </c>
      <c r="I19" s="38">
        <v>2</v>
      </c>
      <c r="J19" s="39">
        <f>VLOOKUP(D19,'[1]FINAL (2)'!$D$5:$U$8101,5,FALSE)</f>
        <v>6000</v>
      </c>
      <c r="K19" s="39">
        <f>VLOOKUP(D19,'[1]FINAL (2)'!$D$5:$U$8101,6,FALSE)</f>
        <v>6000</v>
      </c>
      <c r="L19" s="39">
        <v>0</v>
      </c>
      <c r="M19" s="40">
        <f t="shared" si="0"/>
        <v>21.936</v>
      </c>
      <c r="N19" s="40">
        <f t="shared" si="1"/>
        <v>21.936</v>
      </c>
    </row>
    <row r="20" spans="2:15" s="36" customFormat="1" ht="200.1" customHeight="1" thickBot="1" x14ac:dyDescent="1.1000000000000001">
      <c r="B20" s="42">
        <v>14</v>
      </c>
      <c r="C20" s="564"/>
      <c r="D20" s="561" t="s">
        <v>128</v>
      </c>
      <c r="E20" s="561"/>
      <c r="F20" s="561"/>
      <c r="G20" s="37" t="str">
        <f>VLOOKUP(D20,'[1]FINAL (2)'!$D$5:$U$8101,18,FALSE)</f>
        <v>UC220*210*12*8</v>
      </c>
      <c r="H20" s="37">
        <f>VLOOKUP(D20,'[1]FINAL (2)'!$D$5:$U$8101,7,FALSE)</f>
        <v>1.284</v>
      </c>
      <c r="I20" s="37">
        <v>1</v>
      </c>
      <c r="J20" s="39">
        <f>VLOOKUP(D20,'[1]FINAL (2)'!$D$5:$U$8101,5,FALSE)</f>
        <v>1510</v>
      </c>
      <c r="K20" s="39">
        <f>VLOOKUP(D20,'[1]FINAL (2)'!$D$5:$U$8101,6,FALSE)</f>
        <v>1510</v>
      </c>
      <c r="L20" s="39">
        <v>0</v>
      </c>
      <c r="M20" s="40">
        <f t="shared" si="0"/>
        <v>1.9388400000000001</v>
      </c>
      <c r="N20" s="40">
        <f t="shared" si="1"/>
        <v>1.9388400000000001</v>
      </c>
    </row>
    <row r="21" spans="2:15" s="36" customFormat="1" ht="200.1" customHeight="1" thickBot="1" x14ac:dyDescent="1.1000000000000001">
      <c r="B21" s="42">
        <v>15</v>
      </c>
      <c r="C21" s="564"/>
      <c r="D21" s="561" t="s">
        <v>129</v>
      </c>
      <c r="E21" s="561"/>
      <c r="F21" s="561"/>
      <c r="G21" s="37" t="str">
        <f>VLOOKUP(D21,'[1]FINAL (2)'!$D$5:$U$8101,18,FALSE)</f>
        <v>UC160*160*12*8</v>
      </c>
      <c r="H21" s="37">
        <f>VLOOKUP(D21,'[1]FINAL (2)'!$D$5:$U$8101,7,FALSE)</f>
        <v>0.94399999999999995</v>
      </c>
      <c r="I21" s="37">
        <v>2</v>
      </c>
      <c r="J21" s="39">
        <f>VLOOKUP(D21,'[1]FINAL (2)'!$D$5:$U$8101,5,FALSE)</f>
        <v>2402</v>
      </c>
      <c r="K21" s="39">
        <f>VLOOKUP(D21,'[1]FINAL (2)'!$D$5:$U$8101,6,FALSE)</f>
        <v>2251</v>
      </c>
      <c r="L21" s="39">
        <v>0</v>
      </c>
      <c r="M21" s="40">
        <f t="shared" si="0"/>
        <v>4.2498880000000003</v>
      </c>
      <c r="N21" s="40">
        <f t="shared" si="1"/>
        <v>4.2498880000000003</v>
      </c>
    </row>
    <row r="22" spans="2:15" s="36" customFormat="1" ht="200.1" customHeight="1" thickBot="1" x14ac:dyDescent="1.1000000000000001">
      <c r="B22" s="42">
        <v>16</v>
      </c>
      <c r="C22" s="564"/>
      <c r="D22" s="561" t="s">
        <v>130</v>
      </c>
      <c r="E22" s="561"/>
      <c r="F22" s="561"/>
      <c r="G22" s="37" t="str">
        <f>VLOOKUP(D22,'[1]FINAL (2)'!$D$5:$U$8101,18,FALSE)</f>
        <v>UC120*130*10*8</v>
      </c>
      <c r="H22" s="37">
        <v>0.72399999999999998</v>
      </c>
      <c r="I22" s="37">
        <v>2</v>
      </c>
      <c r="J22" s="39">
        <f>VLOOKUP(D22,'[1]FINAL (2)'!$D$5:$U$8101,5,FALSE)</f>
        <v>1510</v>
      </c>
      <c r="K22" s="39">
        <f>VLOOKUP(D22,'[1]FINAL (2)'!$D$5:$U$8101,6,FALSE)</f>
        <v>1510</v>
      </c>
      <c r="L22" s="39">
        <v>0</v>
      </c>
      <c r="M22" s="40">
        <f t="shared" si="0"/>
        <v>2.18648</v>
      </c>
      <c r="N22" s="40">
        <f t="shared" si="1"/>
        <v>2.18648</v>
      </c>
    </row>
    <row r="23" spans="2:15" s="36" customFormat="1" ht="200.1" customHeight="1" thickBot="1" x14ac:dyDescent="1.1000000000000001">
      <c r="B23" s="42">
        <v>17</v>
      </c>
      <c r="C23" s="564" t="s">
        <v>134</v>
      </c>
      <c r="D23" s="561" t="s">
        <v>127</v>
      </c>
      <c r="E23" s="561"/>
      <c r="F23" s="561"/>
      <c r="G23" s="37" t="str">
        <f>VLOOKUP(D23,'[1]FINAL (2)'!$D$5:$U$8101,18,FALSE)</f>
        <v>UC313*308*20*15</v>
      </c>
      <c r="H23" s="37">
        <f>VLOOKUP(D23,'[1]FINAL (2)'!$D$5:$U$8101,7,FALSE)</f>
        <v>1.8280000000000001</v>
      </c>
      <c r="I23" s="38">
        <v>2</v>
      </c>
      <c r="J23" s="39">
        <f>VLOOKUP(D23,'[1]FINAL (2)'!$D$5:$U$8101,5,FALSE)</f>
        <v>6000</v>
      </c>
      <c r="K23" s="39">
        <f>VLOOKUP(D23,'[1]FINAL (2)'!$D$5:$U$8101,6,FALSE)</f>
        <v>6000</v>
      </c>
      <c r="L23" s="39">
        <v>0</v>
      </c>
      <c r="M23" s="40">
        <f t="shared" si="0"/>
        <v>21.936</v>
      </c>
      <c r="N23" s="40">
        <f t="shared" si="1"/>
        <v>21.936</v>
      </c>
    </row>
    <row r="24" spans="2:15" s="36" customFormat="1" ht="200.1" customHeight="1" thickBot="1" x14ac:dyDescent="1.1000000000000001">
      <c r="B24" s="42">
        <v>18</v>
      </c>
      <c r="C24" s="564"/>
      <c r="D24" s="561" t="s">
        <v>135</v>
      </c>
      <c r="E24" s="561"/>
      <c r="F24" s="561"/>
      <c r="G24" s="37" t="str">
        <f>VLOOKUP(D24,'[1]FINAL (2)'!$D$5:$U$8101,18,FALSE)</f>
        <v>UC160*160*12*8</v>
      </c>
      <c r="H24" s="37">
        <f>VLOOKUP(D24,'[1]FINAL (2)'!$D$5:$U$8101,7,FALSE)</f>
        <v>0.94399999999999995</v>
      </c>
      <c r="I24" s="37">
        <v>1</v>
      </c>
      <c r="J24" s="39">
        <f>VLOOKUP(D24,'[1]FINAL (2)'!$D$5:$U$8101,5,FALSE)</f>
        <v>2415</v>
      </c>
      <c r="K24" s="39">
        <v>2253</v>
      </c>
      <c r="L24" s="39">
        <v>0</v>
      </c>
      <c r="M24" s="40">
        <f t="shared" si="0"/>
        <v>2.1268319999999998</v>
      </c>
      <c r="N24" s="40">
        <f t="shared" si="1"/>
        <v>2.1268319999999998</v>
      </c>
    </row>
    <row r="25" spans="2:15" s="36" customFormat="1" ht="200.1" customHeight="1" thickBot="1" x14ac:dyDescent="1.1000000000000001">
      <c r="B25" s="42">
        <v>19</v>
      </c>
      <c r="C25" s="564"/>
      <c r="D25" s="561" t="s">
        <v>136</v>
      </c>
      <c r="E25" s="561"/>
      <c r="F25" s="561"/>
      <c r="G25" s="37" t="str">
        <f>VLOOKUP(D25,'[1]FINAL (2)'!$D$5:$U$8101,18,FALSE)</f>
        <v>UC160*160*12*8</v>
      </c>
      <c r="H25" s="37">
        <f>VLOOKUP(D25,'[1]FINAL (2)'!$D$5:$U$8101,7,FALSE)</f>
        <v>0.94399999999999995</v>
      </c>
      <c r="I25" s="37">
        <v>1</v>
      </c>
      <c r="J25" s="39">
        <f>VLOOKUP(D25,'[1]FINAL (2)'!$D$5:$U$8101,5,FALSE)</f>
        <v>2383</v>
      </c>
      <c r="K25" s="39">
        <v>2217</v>
      </c>
      <c r="L25" s="39">
        <v>0</v>
      </c>
      <c r="M25" s="40">
        <f t="shared" si="0"/>
        <v>2.092848</v>
      </c>
      <c r="N25" s="40">
        <f t="shared" si="1"/>
        <v>2.092848</v>
      </c>
    </row>
    <row r="26" spans="2:15" s="36" customFormat="1" ht="200.1" customHeight="1" thickBot="1" x14ac:dyDescent="1.1000000000000001">
      <c r="B26" s="42">
        <v>20</v>
      </c>
      <c r="C26" s="564"/>
      <c r="D26" s="561" t="s">
        <v>128</v>
      </c>
      <c r="E26" s="561"/>
      <c r="F26" s="561"/>
      <c r="G26" s="37" t="str">
        <f>VLOOKUP(D26,'[1]FINAL (2)'!$D$5:$U$8101,18,FALSE)</f>
        <v>UC220*210*12*8</v>
      </c>
      <c r="H26" s="37">
        <f>VLOOKUP(D26,'[1]FINAL (2)'!$D$5:$U$8101,7,FALSE)</f>
        <v>1.284</v>
      </c>
      <c r="I26" s="37">
        <v>1</v>
      </c>
      <c r="J26" s="39">
        <f>VLOOKUP(D26,'[1]FINAL (2)'!$D$5:$U$8101,5,FALSE)</f>
        <v>1510</v>
      </c>
      <c r="K26" s="39">
        <f>VLOOKUP(D26,'[1]FINAL (2)'!$D$5:$U$8101,6,FALSE)</f>
        <v>1510</v>
      </c>
      <c r="L26" s="39">
        <v>0</v>
      </c>
      <c r="M26" s="40">
        <f t="shared" si="0"/>
        <v>1.9388400000000001</v>
      </c>
      <c r="N26" s="40">
        <f t="shared" si="1"/>
        <v>1.9388400000000001</v>
      </c>
    </row>
    <row r="27" spans="2:15" s="36" customFormat="1" ht="200.1" customHeight="1" thickBot="1" x14ac:dyDescent="1.1000000000000001">
      <c r="B27" s="42">
        <v>21</v>
      </c>
      <c r="C27" s="564"/>
      <c r="D27" s="561" t="s">
        <v>130</v>
      </c>
      <c r="E27" s="561"/>
      <c r="F27" s="561"/>
      <c r="G27" s="37" t="str">
        <f>VLOOKUP(D27,'[1]FINAL (2)'!$D$5:$U$8101,18,FALSE)</f>
        <v>UC120*130*10*8</v>
      </c>
      <c r="H27" s="37">
        <v>0.72399999999999998</v>
      </c>
      <c r="I27" s="37">
        <v>1</v>
      </c>
      <c r="J27" s="39">
        <f>VLOOKUP(D27,'[1]FINAL (2)'!$D$5:$U$8101,5,FALSE)</f>
        <v>1510</v>
      </c>
      <c r="K27" s="39">
        <f>VLOOKUP(D27,'[1]FINAL (2)'!$D$5:$U$8101,6,FALSE)</f>
        <v>1510</v>
      </c>
      <c r="L27" s="39">
        <v>0</v>
      </c>
      <c r="M27" s="40">
        <f t="shared" si="0"/>
        <v>1.09324</v>
      </c>
      <c r="N27" s="40">
        <f t="shared" si="1"/>
        <v>1.09324</v>
      </c>
    </row>
    <row r="28" spans="2:15" s="36" customFormat="1" ht="210" customHeight="1" thickBot="1" x14ac:dyDescent="1.1000000000000001">
      <c r="B28" s="42">
        <v>22</v>
      </c>
      <c r="C28" s="564" t="s">
        <v>137</v>
      </c>
      <c r="D28" s="561" t="s">
        <v>127</v>
      </c>
      <c r="E28" s="561"/>
      <c r="F28" s="561"/>
      <c r="G28" s="37" t="str">
        <f>VLOOKUP(D28,'[1]FINAL (2)'!$D$5:$U$8101,18,FALSE)</f>
        <v>UC313*308*20*15</v>
      </c>
      <c r="H28" s="37">
        <f>VLOOKUP(D28,'[1]FINAL (2)'!$D$5:$U$8101,7,FALSE)</f>
        <v>1.8280000000000001</v>
      </c>
      <c r="I28" s="38">
        <v>2</v>
      </c>
      <c r="J28" s="39">
        <f>VLOOKUP(D28,'[1]FINAL (2)'!$D$5:$U$8101,5,FALSE)</f>
        <v>6000</v>
      </c>
      <c r="K28" s="39">
        <f>VLOOKUP(D28,'[1]FINAL (2)'!$D$5:$U$8101,6,FALSE)</f>
        <v>6000</v>
      </c>
      <c r="L28" s="39">
        <v>0</v>
      </c>
      <c r="M28" s="40">
        <f t="shared" si="0"/>
        <v>21.936</v>
      </c>
      <c r="N28" s="40">
        <f t="shared" si="1"/>
        <v>21.936</v>
      </c>
    </row>
    <row r="29" spans="2:15" s="36" customFormat="1" ht="210" customHeight="1" thickBot="1" x14ac:dyDescent="1.1000000000000001">
      <c r="B29" s="42">
        <v>23</v>
      </c>
      <c r="C29" s="564"/>
      <c r="D29" s="561" t="s">
        <v>138</v>
      </c>
      <c r="E29" s="561"/>
      <c r="F29" s="561"/>
      <c r="G29" s="37" t="str">
        <f>VLOOKUP(D29,'[1]FINAL (2)'!$D$5:$U$8101,18,FALSE)</f>
        <v>UC220*210*12*8</v>
      </c>
      <c r="H29" s="37">
        <f>VLOOKUP(D29,'[1]FINAL (2)'!$D$5:$U$8101,7,FALSE)</f>
        <v>1.284</v>
      </c>
      <c r="I29" s="37">
        <v>1</v>
      </c>
      <c r="J29" s="39">
        <f>VLOOKUP(D29,'[1]FINAL (2)'!$D$5:$U$8101,5,FALSE)</f>
        <v>1510</v>
      </c>
      <c r="K29" s="39">
        <f>VLOOKUP(D29,'[1]FINAL (2)'!$D$5:$U$8101,6,FALSE)</f>
        <v>1510</v>
      </c>
      <c r="L29" s="39">
        <v>0</v>
      </c>
      <c r="M29" s="40">
        <f t="shared" si="0"/>
        <v>1.9388400000000001</v>
      </c>
      <c r="N29" s="40">
        <f t="shared" si="1"/>
        <v>1.9388400000000001</v>
      </c>
    </row>
    <row r="30" spans="2:15" s="36" customFormat="1" ht="210" customHeight="1" thickBot="1" x14ac:dyDescent="1.1000000000000001">
      <c r="B30" s="42">
        <v>24</v>
      </c>
      <c r="C30" s="564"/>
      <c r="D30" s="561" t="s">
        <v>139</v>
      </c>
      <c r="E30" s="561"/>
      <c r="F30" s="561"/>
      <c r="G30" s="37" t="str">
        <f>VLOOKUP(D30,'[1]FINAL (2)'!$D$5:$U$8101,18,FALSE)</f>
        <v>UC160*160*12*8</v>
      </c>
      <c r="H30" s="37">
        <f>VLOOKUP(D30,'[1]FINAL (2)'!$D$5:$U$8101,7,FALSE)</f>
        <v>0.94399999999999995</v>
      </c>
      <c r="I30" s="37">
        <v>1</v>
      </c>
      <c r="J30" s="39">
        <f>VLOOKUP(D30,'[1]FINAL (2)'!$D$5:$U$8101,5,FALSE)</f>
        <v>2402</v>
      </c>
      <c r="K30" s="39">
        <f>VLOOKUP(D30,'[1]FINAL (2)'!$D$5:$U$8101,6,FALSE)</f>
        <v>2251</v>
      </c>
      <c r="L30" s="39">
        <v>0</v>
      </c>
      <c r="M30" s="40">
        <f t="shared" si="0"/>
        <v>2.1249440000000002</v>
      </c>
      <c r="N30" s="40">
        <f t="shared" si="1"/>
        <v>2.1249440000000002</v>
      </c>
    </row>
    <row r="31" spans="2:15" s="36" customFormat="1" ht="210" customHeight="1" thickBot="1" x14ac:dyDescent="1.1000000000000001">
      <c r="B31" s="42">
        <v>25</v>
      </c>
      <c r="C31" s="564"/>
      <c r="D31" s="561" t="s">
        <v>140</v>
      </c>
      <c r="E31" s="561"/>
      <c r="F31" s="561"/>
      <c r="G31" s="37" t="str">
        <f>VLOOKUP(D31,'[1]FINAL (2)'!$D$5:$U$8101,18,FALSE)</f>
        <v>UC120*130*10*8</v>
      </c>
      <c r="H31" s="37">
        <v>0.72399999999999998</v>
      </c>
      <c r="I31" s="37">
        <v>1</v>
      </c>
      <c r="J31" s="39">
        <f>VLOOKUP(D31,'[1]FINAL (2)'!$D$5:$U$8101,5,FALSE)</f>
        <v>1510</v>
      </c>
      <c r="K31" s="39">
        <f>VLOOKUP(D31,'[1]FINAL (2)'!$D$5:$U$8101,6,FALSE)</f>
        <v>1510</v>
      </c>
      <c r="L31" s="39">
        <v>0</v>
      </c>
      <c r="M31" s="40">
        <f t="shared" si="0"/>
        <v>1.09324</v>
      </c>
      <c r="N31" s="40">
        <f t="shared" si="1"/>
        <v>1.09324</v>
      </c>
    </row>
    <row r="32" spans="2:15" s="36" customFormat="1" ht="210" customHeight="1" thickBot="1" x14ac:dyDescent="1.1000000000000001">
      <c r="B32" s="42">
        <v>26</v>
      </c>
      <c r="C32" s="564" t="s">
        <v>141</v>
      </c>
      <c r="D32" s="561" t="s">
        <v>127</v>
      </c>
      <c r="E32" s="561"/>
      <c r="F32" s="561"/>
      <c r="G32" s="37" t="str">
        <f>VLOOKUP(D32,'[1]FINAL (2)'!$D$5:$U$8101,18,FALSE)</f>
        <v>UC313*308*20*15</v>
      </c>
      <c r="H32" s="37">
        <f>VLOOKUP(D32,'[1]FINAL (2)'!$D$5:$U$8101,7,FALSE)</f>
        <v>1.8280000000000001</v>
      </c>
      <c r="I32" s="38">
        <v>2</v>
      </c>
      <c r="J32" s="39">
        <f>VLOOKUP(D32,'[1]FINAL (2)'!$D$5:$U$8101,5,FALSE)</f>
        <v>6000</v>
      </c>
      <c r="K32" s="39">
        <f>VLOOKUP(D32,'[1]FINAL (2)'!$D$5:$U$8101,6,FALSE)</f>
        <v>6000</v>
      </c>
      <c r="L32" s="39">
        <v>0</v>
      </c>
      <c r="M32" s="40">
        <f t="shared" si="0"/>
        <v>21.936</v>
      </c>
      <c r="N32" s="40">
        <f t="shared" si="1"/>
        <v>21.936</v>
      </c>
      <c r="O32" s="43"/>
    </row>
    <row r="33" spans="2:14" s="36" customFormat="1" ht="210" customHeight="1" thickBot="1" x14ac:dyDescent="1.1000000000000001">
      <c r="B33" s="42">
        <v>27</v>
      </c>
      <c r="C33" s="564"/>
      <c r="D33" s="561" t="s">
        <v>138</v>
      </c>
      <c r="E33" s="561"/>
      <c r="F33" s="561"/>
      <c r="G33" s="37" t="str">
        <f>VLOOKUP(D33,'[1]FINAL (2)'!$D$5:$U$8101,18,FALSE)</f>
        <v>UC220*210*12*8</v>
      </c>
      <c r="H33" s="37">
        <f>VLOOKUP(D33,'[1]FINAL (2)'!$D$5:$U$8101,7,FALSE)</f>
        <v>1.284</v>
      </c>
      <c r="I33" s="37">
        <v>1</v>
      </c>
      <c r="J33" s="39">
        <f>VLOOKUP(D33,'[1]FINAL (2)'!$D$5:$U$8101,5,FALSE)</f>
        <v>1510</v>
      </c>
      <c r="K33" s="39">
        <f>VLOOKUP(D33,'[1]FINAL (2)'!$D$5:$U$8101,6,FALSE)</f>
        <v>1510</v>
      </c>
      <c r="L33" s="39">
        <v>0</v>
      </c>
      <c r="M33" s="40">
        <f t="shared" si="0"/>
        <v>1.9388400000000001</v>
      </c>
      <c r="N33" s="40">
        <f t="shared" si="1"/>
        <v>1.9388400000000001</v>
      </c>
    </row>
    <row r="34" spans="2:14" s="36" customFormat="1" ht="210" customHeight="1" thickBot="1" x14ac:dyDescent="1.1000000000000001">
      <c r="B34" s="42">
        <v>28</v>
      </c>
      <c r="C34" s="564"/>
      <c r="D34" s="561" t="s">
        <v>139</v>
      </c>
      <c r="E34" s="561"/>
      <c r="F34" s="561"/>
      <c r="G34" s="37" t="str">
        <f>VLOOKUP(D34,'[1]FINAL (2)'!$D$5:$U$8101,18,FALSE)</f>
        <v>UC160*160*12*8</v>
      </c>
      <c r="H34" s="37">
        <f>VLOOKUP(D34,'[1]FINAL (2)'!$D$5:$U$8101,7,FALSE)</f>
        <v>0.94399999999999995</v>
      </c>
      <c r="I34" s="37">
        <v>2</v>
      </c>
      <c r="J34" s="39">
        <f>VLOOKUP(D34,'[1]FINAL (2)'!$D$5:$U$8101,5,FALSE)</f>
        <v>2402</v>
      </c>
      <c r="K34" s="39">
        <f>VLOOKUP(D34,'[1]FINAL (2)'!$D$5:$U$8101,6,FALSE)</f>
        <v>2251</v>
      </c>
      <c r="L34" s="39">
        <v>0</v>
      </c>
      <c r="M34" s="40">
        <f t="shared" si="0"/>
        <v>4.2498880000000003</v>
      </c>
      <c r="N34" s="40">
        <f t="shared" si="1"/>
        <v>4.2498880000000003</v>
      </c>
    </row>
    <row r="35" spans="2:14" s="36" customFormat="1" ht="210" customHeight="1" thickBot="1" x14ac:dyDescent="1.1000000000000001">
      <c r="B35" s="42">
        <v>29</v>
      </c>
      <c r="C35" s="564"/>
      <c r="D35" s="561" t="s">
        <v>140</v>
      </c>
      <c r="E35" s="561"/>
      <c r="F35" s="561"/>
      <c r="G35" s="37" t="str">
        <f>VLOOKUP(D35,'[1]FINAL (2)'!$D$5:$U$8101,18,FALSE)</f>
        <v>UC120*130*10*8</v>
      </c>
      <c r="H35" s="37">
        <v>0.72399999999999998</v>
      </c>
      <c r="I35" s="37">
        <v>2</v>
      </c>
      <c r="J35" s="39">
        <f>VLOOKUP(D35,'[1]FINAL (2)'!$D$5:$U$8101,5,FALSE)</f>
        <v>1510</v>
      </c>
      <c r="K35" s="39">
        <f>VLOOKUP(D35,'[1]FINAL (2)'!$D$5:$U$8101,6,FALSE)</f>
        <v>1510</v>
      </c>
      <c r="L35" s="39">
        <v>0</v>
      </c>
      <c r="M35" s="40">
        <f t="shared" si="0"/>
        <v>2.18648</v>
      </c>
      <c r="N35" s="40">
        <f t="shared" si="1"/>
        <v>2.18648</v>
      </c>
    </row>
    <row r="36" spans="2:14" s="36" customFormat="1" ht="210" customHeight="1" thickBot="1" x14ac:dyDescent="1.1000000000000001">
      <c r="B36" s="42">
        <v>30</v>
      </c>
      <c r="C36" s="564" t="s">
        <v>142</v>
      </c>
      <c r="D36" s="561" t="s">
        <v>127</v>
      </c>
      <c r="E36" s="561"/>
      <c r="F36" s="561"/>
      <c r="G36" s="37" t="str">
        <f>VLOOKUP(D36,'[1]FINAL (2)'!$D$5:$U$8101,18,FALSE)</f>
        <v>UC313*308*20*15</v>
      </c>
      <c r="H36" s="37">
        <f>VLOOKUP(D36,'[1]FINAL (2)'!$D$5:$U$8101,7,FALSE)</f>
        <v>1.8280000000000001</v>
      </c>
      <c r="I36" s="38">
        <v>2</v>
      </c>
      <c r="J36" s="39">
        <f>VLOOKUP(D36,'[1]FINAL (2)'!$D$5:$U$8101,5,FALSE)</f>
        <v>6000</v>
      </c>
      <c r="K36" s="39">
        <f>VLOOKUP(D36,'[1]FINAL (2)'!$D$5:$U$8101,6,FALSE)</f>
        <v>6000</v>
      </c>
      <c r="L36" s="39">
        <v>0</v>
      </c>
      <c r="M36" s="40">
        <f t="shared" si="0"/>
        <v>21.936</v>
      </c>
      <c r="N36" s="40">
        <f t="shared" si="1"/>
        <v>21.936</v>
      </c>
    </row>
    <row r="37" spans="2:14" s="36" customFormat="1" ht="210" customHeight="1" thickBot="1" x14ac:dyDescent="1.1000000000000001">
      <c r="B37" s="42">
        <v>31</v>
      </c>
      <c r="C37" s="564"/>
      <c r="D37" s="561" t="s">
        <v>138</v>
      </c>
      <c r="E37" s="561"/>
      <c r="F37" s="561"/>
      <c r="G37" s="37" t="str">
        <f>VLOOKUP(D37,'[1]FINAL (2)'!$D$5:$U$8101,18,FALSE)</f>
        <v>UC220*210*12*8</v>
      </c>
      <c r="H37" s="37">
        <f>VLOOKUP(D37,'[1]FINAL (2)'!$D$5:$U$8101,7,FALSE)</f>
        <v>1.284</v>
      </c>
      <c r="I37" s="37">
        <v>1</v>
      </c>
      <c r="J37" s="39">
        <f>VLOOKUP(D37,'[1]FINAL (2)'!$D$5:$U$8101,5,FALSE)</f>
        <v>1510</v>
      </c>
      <c r="K37" s="39">
        <f>VLOOKUP(D37,'[1]FINAL (2)'!$D$5:$U$8101,6,FALSE)</f>
        <v>1510</v>
      </c>
      <c r="L37" s="39">
        <v>0</v>
      </c>
      <c r="M37" s="40">
        <f t="shared" si="0"/>
        <v>1.9388400000000001</v>
      </c>
      <c r="N37" s="40">
        <f t="shared" si="1"/>
        <v>1.9388400000000001</v>
      </c>
    </row>
    <row r="38" spans="2:14" s="36" customFormat="1" ht="210" customHeight="1" thickBot="1" x14ac:dyDescent="1.1000000000000001">
      <c r="B38" s="42">
        <v>32</v>
      </c>
      <c r="C38" s="564"/>
      <c r="D38" s="561" t="s">
        <v>139</v>
      </c>
      <c r="E38" s="561"/>
      <c r="F38" s="561"/>
      <c r="G38" s="37" t="str">
        <f>VLOOKUP(D38,'[1]FINAL (2)'!$D$5:$U$8101,18,FALSE)</f>
        <v>UC160*160*12*8</v>
      </c>
      <c r="H38" s="37">
        <f>VLOOKUP(D38,'[1]FINAL (2)'!$D$5:$U$8101,7,FALSE)</f>
        <v>0.94399999999999995</v>
      </c>
      <c r="I38" s="37">
        <v>2</v>
      </c>
      <c r="J38" s="39">
        <f>VLOOKUP(D38,'[1]FINAL (2)'!$D$5:$U$8101,5,FALSE)</f>
        <v>2402</v>
      </c>
      <c r="K38" s="39">
        <f>VLOOKUP(D38,'[1]FINAL (2)'!$D$5:$U$8101,6,FALSE)</f>
        <v>2251</v>
      </c>
      <c r="L38" s="39">
        <v>0</v>
      </c>
      <c r="M38" s="40">
        <f t="shared" si="0"/>
        <v>4.2498880000000003</v>
      </c>
      <c r="N38" s="40">
        <f t="shared" si="1"/>
        <v>4.2498880000000003</v>
      </c>
    </row>
    <row r="39" spans="2:14" s="36" customFormat="1" ht="210" customHeight="1" thickBot="1" x14ac:dyDescent="1.1000000000000001">
      <c r="B39" s="42">
        <v>33</v>
      </c>
      <c r="C39" s="564"/>
      <c r="D39" s="561" t="s">
        <v>140</v>
      </c>
      <c r="E39" s="561"/>
      <c r="F39" s="561"/>
      <c r="G39" s="37" t="str">
        <f>VLOOKUP(D39,'[1]FINAL (2)'!$D$5:$U$8101,18,FALSE)</f>
        <v>UC120*130*10*8</v>
      </c>
      <c r="H39" s="37">
        <v>0.72399999999999998</v>
      </c>
      <c r="I39" s="37">
        <v>2</v>
      </c>
      <c r="J39" s="39">
        <f>VLOOKUP(D39,'[1]FINAL (2)'!$D$5:$U$8101,5,FALSE)</f>
        <v>1510</v>
      </c>
      <c r="K39" s="39">
        <f>VLOOKUP(D39,'[1]FINAL (2)'!$D$5:$U$8101,6,FALSE)</f>
        <v>1510</v>
      </c>
      <c r="L39" s="39">
        <v>0</v>
      </c>
      <c r="M39" s="40">
        <f t="shared" si="0"/>
        <v>2.18648</v>
      </c>
      <c r="N39" s="40">
        <f t="shared" si="1"/>
        <v>2.18648</v>
      </c>
    </row>
    <row r="40" spans="2:14" s="36" customFormat="1" ht="210" customHeight="1" thickBot="1" x14ac:dyDescent="1.1000000000000001">
      <c r="B40" s="42">
        <v>34</v>
      </c>
      <c r="C40" s="564" t="s">
        <v>143</v>
      </c>
      <c r="D40" s="561" t="s">
        <v>127</v>
      </c>
      <c r="E40" s="561"/>
      <c r="F40" s="561"/>
      <c r="G40" s="37" t="str">
        <f>VLOOKUP(D40,'[1]FINAL (2)'!$D$5:$U$8101,18,FALSE)</f>
        <v>UC313*308*20*15</v>
      </c>
      <c r="H40" s="37">
        <f>VLOOKUP(D40,'[1]FINAL (2)'!$D$5:$U$8101,7,FALSE)</f>
        <v>1.8280000000000001</v>
      </c>
      <c r="I40" s="38">
        <v>2</v>
      </c>
      <c r="J40" s="39">
        <f>VLOOKUP(D40,'[1]FINAL (2)'!$D$5:$U$8101,5,FALSE)</f>
        <v>6000</v>
      </c>
      <c r="K40" s="39">
        <f>VLOOKUP(D40,'[1]FINAL (2)'!$D$5:$U$8101,6,FALSE)</f>
        <v>6000</v>
      </c>
      <c r="L40" s="39">
        <v>0</v>
      </c>
      <c r="M40" s="40">
        <f t="shared" si="0"/>
        <v>21.936</v>
      </c>
      <c r="N40" s="40">
        <f t="shared" si="1"/>
        <v>21.936</v>
      </c>
    </row>
    <row r="41" spans="2:14" s="36" customFormat="1" ht="210" customHeight="1" thickBot="1" x14ac:dyDescent="1.1000000000000001">
      <c r="B41" s="42">
        <v>35</v>
      </c>
      <c r="C41" s="564"/>
      <c r="D41" s="561" t="s">
        <v>138</v>
      </c>
      <c r="E41" s="561"/>
      <c r="F41" s="561"/>
      <c r="G41" s="37" t="str">
        <f>VLOOKUP(D41,'[1]FINAL (2)'!$D$5:$U$8101,18,FALSE)</f>
        <v>UC220*210*12*8</v>
      </c>
      <c r="H41" s="37">
        <f>VLOOKUP(D41,'[1]FINAL (2)'!$D$5:$U$8101,7,FALSE)</f>
        <v>1.284</v>
      </c>
      <c r="I41" s="37">
        <v>1</v>
      </c>
      <c r="J41" s="39">
        <f>VLOOKUP(D41,'[1]FINAL (2)'!$D$5:$U$8101,5,FALSE)</f>
        <v>1510</v>
      </c>
      <c r="K41" s="39">
        <f>VLOOKUP(D41,'[1]FINAL (2)'!$D$5:$U$8101,6,FALSE)</f>
        <v>1510</v>
      </c>
      <c r="L41" s="39">
        <v>0</v>
      </c>
      <c r="M41" s="40">
        <f t="shared" si="0"/>
        <v>1.9388400000000001</v>
      </c>
      <c r="N41" s="40">
        <f t="shared" si="1"/>
        <v>1.9388400000000001</v>
      </c>
    </row>
    <row r="42" spans="2:14" s="36" customFormat="1" ht="210" customHeight="1" thickBot="1" x14ac:dyDescent="1.1000000000000001">
      <c r="B42" s="42">
        <v>36</v>
      </c>
      <c r="C42" s="564"/>
      <c r="D42" s="561" t="s">
        <v>139</v>
      </c>
      <c r="E42" s="561"/>
      <c r="F42" s="561"/>
      <c r="G42" s="37" t="str">
        <f>VLOOKUP(D42,'[1]FINAL (2)'!$D$5:$U$8101,18,FALSE)</f>
        <v>UC160*160*12*8</v>
      </c>
      <c r="H42" s="37">
        <f>VLOOKUP(D42,'[1]FINAL (2)'!$D$5:$U$8101,7,FALSE)</f>
        <v>0.94399999999999995</v>
      </c>
      <c r="I42" s="37">
        <v>2</v>
      </c>
      <c r="J42" s="39">
        <f>VLOOKUP(D42,'[1]FINAL (2)'!$D$5:$U$8101,5,FALSE)</f>
        <v>2402</v>
      </c>
      <c r="K42" s="39">
        <f>VLOOKUP(D42,'[1]FINAL (2)'!$D$5:$U$8101,6,FALSE)</f>
        <v>2251</v>
      </c>
      <c r="L42" s="39">
        <v>0</v>
      </c>
      <c r="M42" s="40">
        <f t="shared" si="0"/>
        <v>4.2498880000000003</v>
      </c>
      <c r="N42" s="40">
        <f t="shared" si="1"/>
        <v>4.2498880000000003</v>
      </c>
    </row>
    <row r="43" spans="2:14" s="36" customFormat="1" ht="210" customHeight="1" thickBot="1" x14ac:dyDescent="1.1000000000000001">
      <c r="B43" s="42">
        <v>37</v>
      </c>
      <c r="C43" s="564"/>
      <c r="D43" s="561" t="s">
        <v>140</v>
      </c>
      <c r="E43" s="561"/>
      <c r="F43" s="561"/>
      <c r="G43" s="37" t="str">
        <f>VLOOKUP(D43,'[1]FINAL (2)'!$D$5:$U$8101,18,FALSE)</f>
        <v>UC120*130*10*8</v>
      </c>
      <c r="H43" s="37">
        <v>0.72399999999999998</v>
      </c>
      <c r="I43" s="37">
        <v>2</v>
      </c>
      <c r="J43" s="39">
        <f>VLOOKUP(D43,'[1]FINAL (2)'!$D$5:$U$8101,5,FALSE)</f>
        <v>1510</v>
      </c>
      <c r="K43" s="39">
        <f>VLOOKUP(D43,'[1]FINAL (2)'!$D$5:$U$8101,6,FALSE)</f>
        <v>1510</v>
      </c>
      <c r="L43" s="39">
        <v>0</v>
      </c>
      <c r="M43" s="40">
        <f t="shared" si="0"/>
        <v>2.18648</v>
      </c>
      <c r="N43" s="40">
        <f t="shared" si="1"/>
        <v>2.18648</v>
      </c>
    </row>
    <row r="44" spans="2:14" s="36" customFormat="1" ht="210" customHeight="1" thickBot="1" x14ac:dyDescent="1.1000000000000001">
      <c r="B44" s="42">
        <v>38</v>
      </c>
      <c r="C44" s="564" t="s">
        <v>144</v>
      </c>
      <c r="D44" s="561" t="s">
        <v>145</v>
      </c>
      <c r="E44" s="561"/>
      <c r="F44" s="561"/>
      <c r="G44" s="37" t="str">
        <f>VLOOKUP(D44,'[1]FINAL (2)'!$D$5:$U$8101,18,FALSE)</f>
        <v>UC370*370*25*15</v>
      </c>
      <c r="H44" s="37">
        <f>VLOOKUP(D44,'[1]FINAL (2)'!$D$5:$U$8101,7,FALSE)</f>
        <v>2.19</v>
      </c>
      <c r="I44" s="37">
        <v>2</v>
      </c>
      <c r="J44" s="39">
        <f>VLOOKUP(D44,'[1]FINAL (2)'!$D$5:$U$8101,5,FALSE)</f>
        <v>6000</v>
      </c>
      <c r="K44" s="39">
        <f>VLOOKUP(D44,'[1]FINAL (2)'!$D$5:$U$8101,6,FALSE)</f>
        <v>6000</v>
      </c>
      <c r="L44" s="39">
        <v>0</v>
      </c>
      <c r="M44" s="40">
        <f t="shared" si="0"/>
        <v>26.28</v>
      </c>
      <c r="N44" s="40">
        <f t="shared" si="1"/>
        <v>26.28</v>
      </c>
    </row>
    <row r="45" spans="2:14" s="36" customFormat="1" ht="210" customHeight="1" thickBot="1" x14ac:dyDescent="1.1000000000000001">
      <c r="B45" s="42">
        <v>39</v>
      </c>
      <c r="C45" s="564"/>
      <c r="D45" s="561" t="s">
        <v>146</v>
      </c>
      <c r="E45" s="561"/>
      <c r="F45" s="561"/>
      <c r="G45" s="37" t="str">
        <f>VLOOKUP(D45,'[1]FINAL (2)'!$D$5:$U$8101,18,FALSE)</f>
        <v>UC160*155*10*8</v>
      </c>
      <c r="H45" s="37">
        <f>VLOOKUP(D45,'[1]FINAL (2)'!$D$5:$U$8101,7,FALSE)</f>
        <v>0.93400000000000005</v>
      </c>
      <c r="I45" s="37">
        <v>1</v>
      </c>
      <c r="J45" s="39">
        <f>VLOOKUP(D45,'[1]FINAL (2)'!$D$5:$U$8101,5,FALSE)</f>
        <v>1794</v>
      </c>
      <c r="K45" s="39">
        <f>VLOOKUP(D45,'[1]FINAL (2)'!$D$5:$U$8101,6,FALSE)</f>
        <v>1794</v>
      </c>
      <c r="L45" s="39">
        <v>0</v>
      </c>
      <c r="M45" s="40">
        <f t="shared" si="0"/>
        <v>1.6755960000000001</v>
      </c>
      <c r="N45" s="40">
        <f t="shared" si="1"/>
        <v>1.6755960000000001</v>
      </c>
    </row>
    <row r="46" spans="2:14" s="36" customFormat="1" ht="210" customHeight="1" thickBot="1" x14ac:dyDescent="1.1000000000000001">
      <c r="B46" s="42">
        <v>40</v>
      </c>
      <c r="C46" s="564"/>
      <c r="D46" s="561" t="s">
        <v>147</v>
      </c>
      <c r="E46" s="561"/>
      <c r="F46" s="561"/>
      <c r="G46" s="37" t="str">
        <f>VLOOKUP(D46,'[1]FINAL (2)'!$D$5:$U$8101,18,FALSE)</f>
        <v>UC160*155*10*8</v>
      </c>
      <c r="H46" s="37">
        <f>VLOOKUP(D46,'[1]FINAL (2)'!$D$5:$U$8101,7,FALSE)</f>
        <v>0.93400000000000005</v>
      </c>
      <c r="I46" s="37">
        <v>2</v>
      </c>
      <c r="J46" s="39">
        <f>VLOOKUP(D46,'[1]FINAL (2)'!$D$5:$U$8101,5,FALSE)</f>
        <v>3124</v>
      </c>
      <c r="K46" s="39">
        <v>2866</v>
      </c>
      <c r="L46" s="39">
        <v>0</v>
      </c>
      <c r="M46" s="40">
        <f t="shared" si="0"/>
        <v>5.353688</v>
      </c>
      <c r="N46" s="40">
        <f t="shared" si="1"/>
        <v>5.353688</v>
      </c>
    </row>
    <row r="47" spans="2:14" s="36" customFormat="1" ht="210" customHeight="1" thickBot="1" x14ac:dyDescent="1.1000000000000001">
      <c r="B47" s="42">
        <v>41</v>
      </c>
      <c r="C47" s="564"/>
      <c r="D47" s="561" t="s">
        <v>103</v>
      </c>
      <c r="E47" s="561"/>
      <c r="F47" s="561"/>
      <c r="G47" s="37" t="str">
        <f>VLOOKUP(D47,'[1]FINAL (2)'!$D$5:$U$8101,18,FALSE)</f>
        <v>UC220*210*12*8</v>
      </c>
      <c r="H47" s="37">
        <f>VLOOKUP(D47,'[1]FINAL (2)'!$D$5:$U$8101,7,FALSE)</f>
        <v>1.284</v>
      </c>
      <c r="I47" s="37">
        <v>1</v>
      </c>
      <c r="J47" s="39">
        <f>VLOOKUP(D47,'[1]FINAL (2)'!$D$5:$U$8101,5,FALSE)</f>
        <v>1814</v>
      </c>
      <c r="K47" s="39">
        <f>VLOOKUP(D47,'[1]FINAL (2)'!$D$5:$U$8101,6,FALSE)</f>
        <v>1814</v>
      </c>
      <c r="L47" s="39">
        <v>0</v>
      </c>
      <c r="M47" s="40">
        <f t="shared" si="0"/>
        <v>2.3291759999999999</v>
      </c>
      <c r="N47" s="40">
        <f t="shared" si="1"/>
        <v>2.3291759999999999</v>
      </c>
    </row>
    <row r="48" spans="2:14" s="36" customFormat="1" ht="210" customHeight="1" thickBot="1" x14ac:dyDescent="1.1000000000000001">
      <c r="B48" s="42">
        <v>42</v>
      </c>
      <c r="C48" s="564"/>
      <c r="D48" s="561" t="s">
        <v>104</v>
      </c>
      <c r="E48" s="561"/>
      <c r="F48" s="561"/>
      <c r="G48" s="37" t="str">
        <f>VLOOKUP(D48,'[1]FINAL (2)'!$D$5:$U$8101,18,FALSE)</f>
        <v>UC220*210*12*8</v>
      </c>
      <c r="H48" s="37">
        <f>VLOOKUP(D48,'[1]FINAL (2)'!$D$5:$U$8101,7,FALSE)</f>
        <v>1.284</v>
      </c>
      <c r="I48" s="37">
        <v>1</v>
      </c>
      <c r="J48" s="39">
        <f>VLOOKUP(D48,'[1]FINAL (2)'!$D$5:$U$8101,5,FALSE)</f>
        <v>1814</v>
      </c>
      <c r="K48" s="39">
        <f>VLOOKUP(D48,'[1]FINAL (2)'!$D$5:$U$8101,6,FALSE)</f>
        <v>1814</v>
      </c>
      <c r="L48" s="39">
        <v>0</v>
      </c>
      <c r="M48" s="40">
        <f t="shared" si="0"/>
        <v>2.3291759999999999</v>
      </c>
      <c r="N48" s="40">
        <f t="shared" si="1"/>
        <v>2.3291759999999999</v>
      </c>
    </row>
    <row r="49" spans="2:14" s="36" customFormat="1" ht="210" customHeight="1" thickBot="1" x14ac:dyDescent="1.1000000000000001">
      <c r="B49" s="42">
        <v>43</v>
      </c>
      <c r="C49" s="564" t="s">
        <v>148</v>
      </c>
      <c r="D49" s="561" t="s">
        <v>145</v>
      </c>
      <c r="E49" s="561"/>
      <c r="F49" s="561"/>
      <c r="G49" s="37" t="str">
        <f>VLOOKUP(D49,'[1]FINAL (2)'!$D$5:$U$8101,18,FALSE)</f>
        <v>UC370*370*25*15</v>
      </c>
      <c r="H49" s="37">
        <f>VLOOKUP(D49,'[1]FINAL (2)'!$D$5:$U$8101,7,FALSE)</f>
        <v>2.19</v>
      </c>
      <c r="I49" s="37">
        <v>2</v>
      </c>
      <c r="J49" s="39">
        <f>VLOOKUP(D49,'[1]FINAL (2)'!$D$5:$U$8101,5,FALSE)</f>
        <v>6000</v>
      </c>
      <c r="K49" s="39">
        <f>VLOOKUP(D49,'[1]FINAL (2)'!$D$5:$U$8101,6,FALSE)</f>
        <v>6000</v>
      </c>
      <c r="L49" s="39">
        <v>0</v>
      </c>
      <c r="M49" s="40">
        <f t="shared" si="0"/>
        <v>26.28</v>
      </c>
      <c r="N49" s="40">
        <f t="shared" si="1"/>
        <v>26.28</v>
      </c>
    </row>
    <row r="50" spans="2:14" s="36" customFormat="1" ht="210" customHeight="1" thickBot="1" x14ac:dyDescent="1.1000000000000001">
      <c r="B50" s="42">
        <v>44</v>
      </c>
      <c r="C50" s="564"/>
      <c r="D50" s="561" t="s">
        <v>149</v>
      </c>
      <c r="E50" s="561"/>
      <c r="F50" s="561"/>
      <c r="G50" s="37" t="str">
        <f>VLOOKUP(D50,'[1]FINAL (2)'!$D$5:$U$8101,18,FALSE)</f>
        <v>UC160*155*10*8</v>
      </c>
      <c r="H50" s="37">
        <f>VLOOKUP(D50,'[1]FINAL (2)'!$D$5:$U$8101,7,FALSE)</f>
        <v>0.93400000000000005</v>
      </c>
      <c r="I50" s="37">
        <v>1</v>
      </c>
      <c r="J50" s="39">
        <f>VLOOKUP(D50,'[1]FINAL (2)'!$D$5:$U$8101,5,FALSE)</f>
        <v>1794</v>
      </c>
      <c r="K50" s="39">
        <f>VLOOKUP(D50,'[1]FINAL (2)'!$D$5:$U$8101,6,FALSE)</f>
        <v>1794</v>
      </c>
      <c r="L50" s="39">
        <v>0</v>
      </c>
      <c r="M50" s="40">
        <f t="shared" si="0"/>
        <v>1.6755960000000001</v>
      </c>
      <c r="N50" s="40">
        <f t="shared" si="1"/>
        <v>1.6755960000000001</v>
      </c>
    </row>
    <row r="51" spans="2:14" s="36" customFormat="1" ht="210" customHeight="1" thickBot="1" x14ac:dyDescent="1.1000000000000001">
      <c r="B51" s="42">
        <v>45</v>
      </c>
      <c r="C51" s="564"/>
      <c r="D51" s="561" t="s">
        <v>150</v>
      </c>
      <c r="E51" s="561"/>
      <c r="F51" s="561"/>
      <c r="G51" s="37" t="str">
        <f>VLOOKUP(D51,'[1]FINAL (2)'!$D$5:$U$8101,18,FALSE)</f>
        <v>UC160*155*10*8</v>
      </c>
      <c r="H51" s="37">
        <f>VLOOKUP(D51,'[1]FINAL (2)'!$D$5:$U$8101,7,FALSE)</f>
        <v>0.93400000000000005</v>
      </c>
      <c r="I51" s="37">
        <v>1</v>
      </c>
      <c r="J51" s="39">
        <f>VLOOKUP(D51,'[1]FINAL (2)'!$D$5:$U$8101,5,FALSE)</f>
        <v>3124</v>
      </c>
      <c r="K51" s="39">
        <v>2866</v>
      </c>
      <c r="L51" s="39">
        <v>0</v>
      </c>
      <c r="M51" s="40">
        <f t="shared" si="0"/>
        <v>2.676844</v>
      </c>
      <c r="N51" s="40">
        <f t="shared" si="1"/>
        <v>2.676844</v>
      </c>
    </row>
    <row r="52" spans="2:14" s="36" customFormat="1" ht="210" customHeight="1" thickBot="1" x14ac:dyDescent="1.1000000000000001">
      <c r="B52" s="42">
        <v>46</v>
      </c>
      <c r="C52" s="564"/>
      <c r="D52" s="561" t="s">
        <v>151</v>
      </c>
      <c r="E52" s="561"/>
      <c r="F52" s="561"/>
      <c r="G52" s="37" t="str">
        <f>VLOOKUP(D52,'[1]FINAL (2)'!$D$5:$U$8101,18,FALSE)</f>
        <v>UC220*210*12*8</v>
      </c>
      <c r="H52" s="37">
        <f>VLOOKUP(D52,'[1]FINAL (2)'!$D$5:$U$8101,7,FALSE)</f>
        <v>1.284</v>
      </c>
      <c r="I52" s="37">
        <v>1</v>
      </c>
      <c r="J52" s="39">
        <f>VLOOKUP(D52,'[1]FINAL (2)'!$D$5:$U$8101,5,FALSE)</f>
        <v>1814</v>
      </c>
      <c r="K52" s="39">
        <f>VLOOKUP(D52,'[1]FINAL (2)'!$D$5:$U$8101,6,FALSE)</f>
        <v>1814</v>
      </c>
      <c r="L52" s="39">
        <v>0</v>
      </c>
      <c r="M52" s="40">
        <f t="shared" si="0"/>
        <v>2.3291759999999999</v>
      </c>
      <c r="N52" s="40">
        <f t="shared" si="1"/>
        <v>2.3291759999999999</v>
      </c>
    </row>
    <row r="53" spans="2:14" s="36" customFormat="1" ht="210" customHeight="1" thickBot="1" x14ac:dyDescent="1.1000000000000001">
      <c r="B53" s="42">
        <v>47</v>
      </c>
      <c r="C53" s="564" t="s">
        <v>152</v>
      </c>
      <c r="D53" s="561" t="s">
        <v>145</v>
      </c>
      <c r="E53" s="561"/>
      <c r="F53" s="561"/>
      <c r="G53" s="37" t="str">
        <f>VLOOKUP(D53,'[1]FINAL (2)'!$D$5:$U$8101,18,FALSE)</f>
        <v>UC370*370*25*15</v>
      </c>
      <c r="H53" s="37">
        <f>VLOOKUP(D53,'[1]FINAL (2)'!$D$5:$U$8101,7,FALSE)</f>
        <v>2.19</v>
      </c>
      <c r="I53" s="37">
        <v>2</v>
      </c>
      <c r="J53" s="39">
        <f>VLOOKUP(D53,'[1]FINAL (2)'!$D$5:$U$8101,5,FALSE)</f>
        <v>6000</v>
      </c>
      <c r="K53" s="39">
        <f>VLOOKUP(D53,'[1]FINAL (2)'!$D$5:$U$8101,6,FALSE)</f>
        <v>6000</v>
      </c>
      <c r="L53" s="39">
        <v>0</v>
      </c>
      <c r="M53" s="40">
        <f t="shared" si="0"/>
        <v>26.28</v>
      </c>
      <c r="N53" s="40">
        <f t="shared" si="1"/>
        <v>26.28</v>
      </c>
    </row>
    <row r="54" spans="2:14" s="36" customFormat="1" ht="210" customHeight="1" thickBot="1" x14ac:dyDescent="1.1000000000000001">
      <c r="B54" s="42">
        <v>48</v>
      </c>
      <c r="C54" s="564"/>
      <c r="D54" s="561" t="s">
        <v>153</v>
      </c>
      <c r="E54" s="561"/>
      <c r="F54" s="561"/>
      <c r="G54" s="37" t="str">
        <f>VLOOKUP(D54,'[1]FINAL (2)'!$D$5:$U$8101,18,FALSE)</f>
        <v>UC370*370*25*15</v>
      </c>
      <c r="H54" s="37">
        <f>VLOOKUP(D54,'[1]FINAL (2)'!$D$5:$U$8101,7,FALSE)</f>
        <v>2.19</v>
      </c>
      <c r="I54" s="37">
        <v>1</v>
      </c>
      <c r="J54" s="39">
        <f>VLOOKUP(D54,'[1]FINAL (2)'!$D$5:$U$8101,5,FALSE)</f>
        <v>1819</v>
      </c>
      <c r="K54" s="39">
        <f>VLOOKUP(D54,'[1]FINAL (2)'!$D$5:$U$8101,6,FALSE)</f>
        <v>1573</v>
      </c>
      <c r="L54" s="39">
        <v>0</v>
      </c>
      <c r="M54" s="40">
        <v>3.42</v>
      </c>
      <c r="N54" s="40">
        <f t="shared" si="1"/>
        <v>3.42</v>
      </c>
    </row>
    <row r="55" spans="2:14" s="36" customFormat="1" ht="210" customHeight="1" thickBot="1" x14ac:dyDescent="1.1000000000000001">
      <c r="B55" s="42">
        <v>49</v>
      </c>
      <c r="C55" s="564"/>
      <c r="D55" s="561" t="s">
        <v>154</v>
      </c>
      <c r="E55" s="561"/>
      <c r="F55" s="561"/>
      <c r="G55" s="37" t="str">
        <f>VLOOKUP(D55,'[1]FINAL (2)'!$D$5:$U$8101,18,FALSE)</f>
        <v>UC160*155*10*8</v>
      </c>
      <c r="H55" s="37">
        <f>VLOOKUP(D55,'[1]FINAL (2)'!$D$5:$U$8101,7,FALSE)</f>
        <v>0.93400000000000005</v>
      </c>
      <c r="I55" s="37">
        <v>2</v>
      </c>
      <c r="J55" s="39">
        <f>VLOOKUP(D55,'[1]FINAL (2)'!$D$5:$U$8101,5,FALSE)</f>
        <v>2134</v>
      </c>
      <c r="K55" s="39">
        <f>VLOOKUP(D55,'[1]FINAL (2)'!$D$5:$U$8101,6,FALSE)</f>
        <v>2057</v>
      </c>
      <c r="L55" s="39">
        <v>0</v>
      </c>
      <c r="M55" s="40">
        <f t="shared" si="0"/>
        <v>3.842476</v>
      </c>
      <c r="N55" s="40">
        <f t="shared" si="1"/>
        <v>3.842476</v>
      </c>
    </row>
    <row r="56" spans="2:14" s="36" customFormat="1" ht="210" customHeight="1" thickBot="1" x14ac:dyDescent="1.1000000000000001">
      <c r="B56" s="42">
        <v>50</v>
      </c>
      <c r="C56" s="564"/>
      <c r="D56" s="561" t="s">
        <v>155</v>
      </c>
      <c r="E56" s="561"/>
      <c r="F56" s="561"/>
      <c r="G56" s="37" t="str">
        <f>VLOOKUP(D56,'[1]FINAL (2)'!$D$5:$U$8101,18,FALSE)</f>
        <v>UC220*210*12*8</v>
      </c>
      <c r="H56" s="37">
        <f>VLOOKUP(D56,'[1]FINAL (2)'!$D$5:$U$8101,7,FALSE)</f>
        <v>1.284</v>
      </c>
      <c r="I56" s="37">
        <v>1</v>
      </c>
      <c r="J56" s="39">
        <f>VLOOKUP(D56,'[1]FINAL (2)'!$D$5:$U$8101,5,FALSE)</f>
        <v>1814</v>
      </c>
      <c r="K56" s="39">
        <f>VLOOKUP(D56,'[1]FINAL (2)'!$D$5:$U$8101,6,FALSE)</f>
        <v>1814</v>
      </c>
      <c r="L56" s="39">
        <v>0</v>
      </c>
      <c r="M56" s="40">
        <f t="shared" si="0"/>
        <v>2.3291759999999999</v>
      </c>
      <c r="N56" s="40">
        <f t="shared" si="1"/>
        <v>2.3291759999999999</v>
      </c>
    </row>
    <row r="57" spans="2:14" s="36" customFormat="1" ht="210" customHeight="1" thickBot="1" x14ac:dyDescent="1.1000000000000001">
      <c r="B57" s="42">
        <v>51</v>
      </c>
      <c r="C57" s="564"/>
      <c r="D57" s="561" t="s">
        <v>156</v>
      </c>
      <c r="E57" s="561"/>
      <c r="F57" s="561"/>
      <c r="G57" s="37" t="str">
        <f>VLOOKUP(D57,'[1]FINAL (2)'!$D$5:$U$8101,18,FALSE)</f>
        <v>UC370*370*25*15</v>
      </c>
      <c r="H57" s="37">
        <f>VLOOKUP(D57,'[1]FINAL (2)'!$D$5:$U$8101,7,FALSE)</f>
        <v>2.19</v>
      </c>
      <c r="I57" s="37">
        <v>1</v>
      </c>
      <c r="J57" s="39">
        <f>VLOOKUP(D57,'[1]FINAL (2)'!$D$5:$U$8101,5,FALSE)</f>
        <v>1812</v>
      </c>
      <c r="K57" s="39">
        <f>VLOOKUP(D57,'[1]FINAL (2)'!$D$5:$U$8101,6,FALSE)</f>
        <v>1573</v>
      </c>
      <c r="L57" s="39">
        <v>0</v>
      </c>
      <c r="M57" s="40">
        <f t="shared" si="0"/>
        <v>3.4448699999999999</v>
      </c>
      <c r="N57" s="40">
        <f t="shared" si="1"/>
        <v>3.4448699999999999</v>
      </c>
    </row>
    <row r="58" spans="2:14" s="36" customFormat="1" ht="210" customHeight="1" thickBot="1" x14ac:dyDescent="1.1000000000000001">
      <c r="B58" s="42">
        <v>52</v>
      </c>
      <c r="C58" s="44" t="s">
        <v>157</v>
      </c>
      <c r="D58" s="561" t="s">
        <v>36</v>
      </c>
      <c r="E58" s="561"/>
      <c r="F58" s="561"/>
      <c r="G58" s="37" t="str">
        <f>VLOOKUP(D58,'[1]FINAL (2)'!$D$5:$U$8101,18,FALSE)</f>
        <v>UC160*160*12*8</v>
      </c>
      <c r="H58" s="37">
        <f>VLOOKUP(D58,'[1]FINAL (2)'!$D$5:$U$8101,7,FALSE)</f>
        <v>0.94399999999999995</v>
      </c>
      <c r="I58" s="37">
        <v>4</v>
      </c>
      <c r="J58" s="39">
        <f>VLOOKUP(D58,'[1]FINAL (2)'!$D$5:$U$8101,5,FALSE)</f>
        <v>2402</v>
      </c>
      <c r="K58" s="39">
        <f>VLOOKUP(D58,'[1]FINAL (2)'!$D$5:$U$8101,6,FALSE)</f>
        <v>2251</v>
      </c>
      <c r="L58" s="39">
        <v>0</v>
      </c>
      <c r="M58" s="40">
        <f t="shared" si="0"/>
        <v>8.4997760000000007</v>
      </c>
      <c r="N58" s="40">
        <f t="shared" si="1"/>
        <v>8.4997760000000007</v>
      </c>
    </row>
    <row r="59" spans="2:14" s="36" customFormat="1" ht="210" customHeight="1" thickBot="1" x14ac:dyDescent="1.1000000000000001">
      <c r="B59" s="42">
        <v>53</v>
      </c>
      <c r="C59" s="561" t="s">
        <v>158</v>
      </c>
      <c r="D59" s="561"/>
      <c r="E59" s="561"/>
      <c r="F59" s="561"/>
      <c r="G59" s="47" t="s">
        <v>159</v>
      </c>
      <c r="H59" s="45">
        <v>0.4244</v>
      </c>
      <c r="I59" s="37">
        <v>25</v>
      </c>
      <c r="J59" s="39" t="s">
        <v>160</v>
      </c>
      <c r="K59" s="39" t="s">
        <v>160</v>
      </c>
      <c r="L59" s="46">
        <f>0.4244-0.402</f>
        <v>2.2399999999999975E-2</v>
      </c>
      <c r="M59" s="40">
        <f>I59*H59</f>
        <v>10.61</v>
      </c>
      <c r="N59" s="40">
        <f>I59*H59-I59*L59</f>
        <v>10.050000000000001</v>
      </c>
    </row>
    <row r="60" spans="2:14" s="36" customFormat="1" ht="210" customHeight="1" thickBot="1" x14ac:dyDescent="1.1000000000000001">
      <c r="B60" s="42">
        <v>54</v>
      </c>
      <c r="C60" s="561" t="s">
        <v>161</v>
      </c>
      <c r="D60" s="561"/>
      <c r="E60" s="561"/>
      <c r="F60" s="561"/>
      <c r="G60" s="47" t="s">
        <v>162</v>
      </c>
      <c r="H60" s="37">
        <v>45.869</v>
      </c>
      <c r="I60" s="38">
        <v>1</v>
      </c>
      <c r="J60" s="39" t="s">
        <v>160</v>
      </c>
      <c r="K60" s="39" t="s">
        <v>160</v>
      </c>
      <c r="L60" s="48">
        <f>M60-45</f>
        <v>0.86899999999999977</v>
      </c>
      <c r="M60" s="49">
        <v>45.869</v>
      </c>
      <c r="N60" s="40">
        <f>M60-L60</f>
        <v>45</v>
      </c>
    </row>
    <row r="61" spans="2:14" s="50" customFormat="1" ht="174.95" customHeight="1" thickBot="1" x14ac:dyDescent="1.1000000000000001">
      <c r="B61" s="513" t="s">
        <v>30</v>
      </c>
      <c r="C61" s="513"/>
      <c r="D61" s="513"/>
      <c r="E61" s="513"/>
      <c r="F61" s="513"/>
      <c r="G61" s="513"/>
      <c r="H61" s="513"/>
      <c r="I61" s="513"/>
      <c r="J61" s="513"/>
      <c r="K61" s="513"/>
      <c r="L61" s="513"/>
      <c r="M61" s="513"/>
      <c r="N61" s="40">
        <f>SUM(N7:N60)</f>
        <v>439.03660600000006</v>
      </c>
    </row>
    <row r="62" spans="2:14" s="50" customFormat="1" ht="174.95" customHeight="1" thickBot="1" x14ac:dyDescent="1.1000000000000001">
      <c r="B62" s="513" t="s">
        <v>53</v>
      </c>
      <c r="C62" s="513"/>
      <c r="D62" s="513"/>
      <c r="E62" s="513"/>
      <c r="F62" s="513"/>
      <c r="G62" s="513"/>
      <c r="H62" s="513"/>
      <c r="I62" s="513"/>
      <c r="J62" s="513"/>
      <c r="K62" s="513"/>
      <c r="L62" s="513"/>
      <c r="M62" s="513"/>
      <c r="N62" s="40">
        <f>N61*2</f>
        <v>878.07321200000013</v>
      </c>
    </row>
    <row r="63" spans="2:14" s="51" customFormat="1" ht="58.5" customHeight="1" thickBot="1" x14ac:dyDescent="1.1499999999999999">
      <c r="B63" s="596"/>
      <c r="C63" s="596"/>
      <c r="D63" s="596"/>
      <c r="E63" s="596"/>
      <c r="F63" s="596"/>
      <c r="G63" s="596"/>
      <c r="H63" s="596"/>
      <c r="I63" s="596"/>
      <c r="J63" s="596"/>
      <c r="K63" s="596"/>
      <c r="L63" s="596"/>
      <c r="M63" s="596"/>
      <c r="N63" s="596"/>
    </row>
    <row r="64" spans="2:14" s="51" customFormat="1" ht="43.5" customHeight="1" thickBot="1" x14ac:dyDescent="1.1499999999999999">
      <c r="B64" s="596"/>
      <c r="C64" s="596"/>
      <c r="D64" s="596"/>
      <c r="E64" s="596"/>
      <c r="F64" s="596"/>
      <c r="G64" s="596"/>
      <c r="H64" s="596"/>
      <c r="I64" s="596"/>
      <c r="J64" s="596"/>
      <c r="K64" s="596"/>
      <c r="L64" s="596"/>
      <c r="M64" s="596"/>
      <c r="N64" s="596"/>
    </row>
    <row r="65" spans="2:18" s="52" customFormat="1" ht="174.95" customHeight="1" thickBot="1" x14ac:dyDescent="0.3">
      <c r="B65" s="597" t="s">
        <v>31</v>
      </c>
      <c r="C65" s="597"/>
      <c r="D65" s="597"/>
      <c r="E65" s="597"/>
      <c r="F65" s="597"/>
      <c r="G65" s="597"/>
      <c r="H65" s="597"/>
      <c r="I65" s="597" t="s">
        <v>32</v>
      </c>
      <c r="J65" s="597"/>
      <c r="K65" s="597"/>
      <c r="L65" s="597"/>
      <c r="M65" s="597"/>
      <c r="N65" s="597"/>
    </row>
    <row r="66" spans="2:18" s="51" customFormat="1" ht="345.75" customHeight="1" thickBot="1" x14ac:dyDescent="1.1499999999999999">
      <c r="B66" s="597"/>
      <c r="C66" s="597"/>
      <c r="D66" s="597"/>
      <c r="E66" s="597"/>
      <c r="F66" s="597"/>
      <c r="G66" s="597"/>
      <c r="H66" s="597"/>
      <c r="I66" s="597"/>
      <c r="J66" s="597"/>
      <c r="K66" s="597"/>
      <c r="L66" s="597"/>
      <c r="M66" s="597"/>
      <c r="N66" s="597"/>
    </row>
    <row r="67" spans="2:18" s="58" customFormat="1" ht="174.95" customHeight="1" thickBot="1" x14ac:dyDescent="1.1499999999999999">
      <c r="B67" s="53" t="s">
        <v>45</v>
      </c>
      <c r="C67" s="54"/>
      <c r="D67" s="54"/>
      <c r="E67" s="54"/>
      <c r="F67" s="54"/>
      <c r="G67" s="54"/>
      <c r="H67" s="54"/>
      <c r="I67" s="54"/>
      <c r="J67" s="54"/>
      <c r="K67" s="54"/>
      <c r="L67" s="54"/>
      <c r="M67" s="54"/>
      <c r="N67" s="55"/>
      <c r="O67" s="56"/>
      <c r="P67" s="57"/>
      <c r="Q67" s="35"/>
      <c r="R67" s="35"/>
    </row>
    <row r="68" spans="2:18" s="51" customFormat="1" ht="174.95" customHeight="1" x14ac:dyDescent="1.1000000000000001"/>
  </sheetData>
  <mergeCells count="77">
    <mergeCell ref="D6:G6"/>
    <mergeCell ref="B2:F3"/>
    <mergeCell ref="G2:K3"/>
    <mergeCell ref="L2:N3"/>
    <mergeCell ref="B4:N4"/>
    <mergeCell ref="B5:N5"/>
    <mergeCell ref="C11:C14"/>
    <mergeCell ref="D11:F11"/>
    <mergeCell ref="D12:F12"/>
    <mergeCell ref="D13:F13"/>
    <mergeCell ref="D14:F14"/>
    <mergeCell ref="C7:C10"/>
    <mergeCell ref="D7:F7"/>
    <mergeCell ref="D8:F8"/>
    <mergeCell ref="D9:F9"/>
    <mergeCell ref="D10:F10"/>
    <mergeCell ref="C19:C22"/>
    <mergeCell ref="D19:F19"/>
    <mergeCell ref="D20:F20"/>
    <mergeCell ref="D21:F21"/>
    <mergeCell ref="D22:F22"/>
    <mergeCell ref="C15:C18"/>
    <mergeCell ref="D15:F15"/>
    <mergeCell ref="D16:F16"/>
    <mergeCell ref="D17:F17"/>
    <mergeCell ref="D18:F18"/>
    <mergeCell ref="C23:C27"/>
    <mergeCell ref="D23:F23"/>
    <mergeCell ref="D24:F24"/>
    <mergeCell ref="D25:F25"/>
    <mergeCell ref="D26:F26"/>
    <mergeCell ref="D27:F27"/>
    <mergeCell ref="C32:C35"/>
    <mergeCell ref="D32:F32"/>
    <mergeCell ref="D33:F33"/>
    <mergeCell ref="D34:F34"/>
    <mergeCell ref="D35:F35"/>
    <mergeCell ref="C28:C31"/>
    <mergeCell ref="D28:F28"/>
    <mergeCell ref="D29:F29"/>
    <mergeCell ref="D30:F30"/>
    <mergeCell ref="D31:F31"/>
    <mergeCell ref="C40:C43"/>
    <mergeCell ref="D40:F40"/>
    <mergeCell ref="D41:F41"/>
    <mergeCell ref="D42:F42"/>
    <mergeCell ref="D43:F43"/>
    <mergeCell ref="C36:C39"/>
    <mergeCell ref="D36:F36"/>
    <mergeCell ref="D37:F37"/>
    <mergeCell ref="D38:F38"/>
    <mergeCell ref="D39:F39"/>
    <mergeCell ref="C44:C48"/>
    <mergeCell ref="D44:F44"/>
    <mergeCell ref="D45:F45"/>
    <mergeCell ref="D46:F46"/>
    <mergeCell ref="D47:F47"/>
    <mergeCell ref="D48:F48"/>
    <mergeCell ref="C49:C52"/>
    <mergeCell ref="D49:F49"/>
    <mergeCell ref="D50:F50"/>
    <mergeCell ref="D51:F51"/>
    <mergeCell ref="D52:F52"/>
    <mergeCell ref="B65:H66"/>
    <mergeCell ref="I65:N66"/>
    <mergeCell ref="B62:M62"/>
    <mergeCell ref="D57:F57"/>
    <mergeCell ref="D58:F58"/>
    <mergeCell ref="C59:F59"/>
    <mergeCell ref="C60:F60"/>
    <mergeCell ref="B61:M61"/>
    <mergeCell ref="B63:N64"/>
    <mergeCell ref="C53:C57"/>
    <mergeCell ref="D53:F53"/>
    <mergeCell ref="D54:F54"/>
    <mergeCell ref="D55:F55"/>
    <mergeCell ref="D56:F56"/>
  </mergeCells>
  <printOptions horizontalCentered="1"/>
  <pageMargins left="1" right="1" top="1" bottom="1" header="0.5" footer="0.5"/>
  <pageSetup paperSize="9" scale="10" fitToHeight="0" orientation="portrait" r:id="rId1"/>
  <rowBreaks count="2" manualBreakCount="2">
    <brk id="27" max="14" man="1"/>
    <brk id="52" max="14" man="1"/>
  </rowBreaks>
  <drawing r:id="rId2"/>
</worksheet>
</file>

<file path=xl/worksheets/sheet2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sheetPr>
    <tabColor theme="9" tint="-0.499984740745262"/>
    <pageSetUpPr fitToPage="1"/>
  </sheetPr>
  <dimension ref="B1:M35"/>
  <sheetViews>
    <sheetView rightToLeft="1" view="pageBreakPreview" zoomScale="80" zoomScaleNormal="85" zoomScaleSheetLayoutView="80" workbookViewId="0">
      <selection activeCell="J11" sqref="J11:M13"/>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118</v>
      </c>
      <c r="G11" s="323"/>
      <c r="H11" s="323"/>
      <c r="I11" s="324"/>
      <c r="J11" s="322" t="s">
        <v>120</v>
      </c>
      <c r="K11" s="323"/>
      <c r="L11" s="323"/>
      <c r="M11" s="324"/>
    </row>
    <row r="12" spans="2:13" ht="15.75" customHeight="1" x14ac:dyDescent="0.25">
      <c r="B12" s="325"/>
      <c r="C12" s="326"/>
      <c r="D12" s="326"/>
      <c r="E12" s="327"/>
      <c r="F12" s="325"/>
      <c r="G12" s="326"/>
      <c r="H12" s="326"/>
      <c r="I12" s="327"/>
      <c r="J12" s="325"/>
      <c r="K12" s="326"/>
      <c r="L12" s="326"/>
      <c r="M12" s="327"/>
    </row>
    <row r="13" spans="2:13" ht="15" customHeight="1" thickBot="1" x14ac:dyDescent="0.3">
      <c r="B13" s="328"/>
      <c r="C13" s="329"/>
      <c r="D13" s="329"/>
      <c r="E13" s="330"/>
      <c r="F13" s="328"/>
      <c r="G13" s="329"/>
      <c r="H13" s="329"/>
      <c r="I13" s="330"/>
      <c r="J13" s="328"/>
      <c r="K13" s="329"/>
      <c r="L13" s="329"/>
      <c r="M13" s="330"/>
    </row>
    <row r="14" spans="2:13" ht="15" customHeight="1" x14ac:dyDescent="0.25">
      <c r="B14" s="322" t="s">
        <v>6</v>
      </c>
      <c r="C14" s="323"/>
      <c r="D14" s="323"/>
      <c r="E14" s="324"/>
      <c r="F14" s="322" t="s">
        <v>7</v>
      </c>
      <c r="G14" s="323"/>
      <c r="H14" s="323"/>
      <c r="I14" s="324"/>
      <c r="J14" s="322" t="s">
        <v>116</v>
      </c>
      <c r="K14" s="323"/>
      <c r="L14" s="323"/>
      <c r="M14" s="324"/>
    </row>
    <row r="15" spans="2:13" ht="15" customHeight="1" x14ac:dyDescent="0.25">
      <c r="B15" s="325"/>
      <c r="C15" s="326"/>
      <c r="D15" s="326"/>
      <c r="E15" s="327"/>
      <c r="F15" s="325"/>
      <c r="G15" s="326"/>
      <c r="H15" s="326"/>
      <c r="I15" s="327"/>
      <c r="J15" s="325"/>
      <c r="K15" s="326"/>
      <c r="L15" s="326"/>
      <c r="M15" s="327"/>
    </row>
    <row r="16" spans="2:13" ht="15" customHeight="1" thickBot="1" x14ac:dyDescent="0.3">
      <c r="B16" s="328"/>
      <c r="C16" s="329"/>
      <c r="D16" s="329"/>
      <c r="E16" s="330"/>
      <c r="F16" s="328"/>
      <c r="G16" s="329"/>
      <c r="H16" s="329"/>
      <c r="I16" s="330"/>
      <c r="J16" s="328"/>
      <c r="K16" s="329"/>
      <c r="L16" s="329"/>
      <c r="M16" s="330"/>
    </row>
    <row r="17" spans="2:13" ht="15" customHeight="1" x14ac:dyDescent="0.25">
      <c r="B17" s="287" t="s">
        <v>63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117</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15.7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65</v>
      </c>
      <c r="F28" s="316"/>
      <c r="G28" s="316"/>
      <c r="H28" s="313"/>
      <c r="I28" s="598">
        <v>446.45405600000009</v>
      </c>
      <c r="J28" s="599"/>
      <c r="K28" s="312" t="s">
        <v>16</v>
      </c>
      <c r="L28" s="316"/>
      <c r="M28" s="313"/>
    </row>
    <row r="29" spans="2:13" ht="27.75" customHeight="1" thickBot="1" x14ac:dyDescent="0.3">
      <c r="B29" s="311"/>
      <c r="C29" s="314"/>
      <c r="D29" s="315"/>
      <c r="E29" s="314"/>
      <c r="F29" s="317"/>
      <c r="G29" s="317"/>
      <c r="H29" s="315"/>
      <c r="I29" s="600"/>
      <c r="J29" s="601"/>
      <c r="K29" s="314"/>
      <c r="L29" s="317"/>
      <c r="M29" s="315"/>
    </row>
    <row r="30" spans="2:13" ht="43.5" customHeight="1" thickBot="1" x14ac:dyDescent="0.3">
      <c r="B30" s="284" t="s">
        <v>119</v>
      </c>
      <c r="C30" s="285"/>
      <c r="D30" s="285"/>
      <c r="E30" s="285"/>
      <c r="F30" s="285"/>
      <c r="G30" s="285"/>
      <c r="H30" s="285"/>
      <c r="I30" s="285"/>
      <c r="J30" s="285"/>
      <c r="K30" s="285"/>
      <c r="L30" s="285"/>
      <c r="M30" s="286"/>
    </row>
    <row r="31" spans="2:13" ht="18.75" customHeight="1" x14ac:dyDescent="0.25">
      <c r="B31" s="272" t="s">
        <v>17</v>
      </c>
      <c r="C31" s="273"/>
      <c r="D31" s="273"/>
      <c r="E31" s="274"/>
      <c r="F31" s="272" t="s">
        <v>18</v>
      </c>
      <c r="G31" s="273"/>
      <c r="H31" s="273"/>
      <c r="I31" s="274"/>
      <c r="J31" s="272" t="s">
        <v>19</v>
      </c>
      <c r="K31" s="273"/>
      <c r="L31" s="273"/>
      <c r="M31" s="274"/>
    </row>
    <row r="32" spans="2:13" ht="14.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18" customFormat="1" ht="22.5" customHeight="1" thickBot="1" x14ac:dyDescent="0.3">
      <c r="B35" s="269" t="s">
        <v>61</v>
      </c>
      <c r="C35" s="270"/>
      <c r="D35" s="270"/>
      <c r="E35" s="270"/>
      <c r="F35" s="270"/>
      <c r="G35" s="270"/>
      <c r="H35" s="270"/>
      <c r="I35" s="270"/>
      <c r="J35" s="270"/>
      <c r="K35" s="270"/>
      <c r="L35" s="270"/>
      <c r="M35" s="271"/>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 top="0" bottom="0" header="0" footer="0"/>
  <pageSetup paperSize="9" scale="61" orientation="portrait" r:id="rId1"/>
  <colBreaks count="1" manualBreakCount="1">
    <brk id="13" max="1048575" man="1"/>
  </colBreaks>
  <drawing r:id="rId2"/>
  <legacyDrawing r:id="rId3"/>
  <oleObjects>
    <mc:AlternateContent xmlns:mc="http://schemas.openxmlformats.org/markup-compatibility/2006">
      <mc:Choice Requires="x14">
        <oleObject progId="PBrush" shapeId="33798" r:id="rId4">
          <objectPr defaultSize="0" autoPict="0" r:id="rId5">
            <anchor moveWithCells="1" sizeWithCells="1">
              <from>
                <xdr:col>1</xdr:col>
                <xdr:colOff>95250</xdr:colOff>
                <xdr:row>3</xdr:row>
                <xdr:rowOff>85725</xdr:rowOff>
              </from>
              <to>
                <xdr:col>2</xdr:col>
                <xdr:colOff>447675</xdr:colOff>
                <xdr:row>7</xdr:row>
                <xdr:rowOff>9525</xdr:rowOff>
              </to>
            </anchor>
          </objectPr>
        </oleObject>
      </mc:Choice>
      <mc:Fallback>
        <oleObject progId="PBrush" shapeId="33798" r:id="rId4"/>
      </mc:Fallback>
    </mc:AlternateContent>
  </oleObjects>
  <mc:AlternateContent xmlns:mc="http://schemas.openxmlformats.org/markup-compatibility/2006">
    <mc:Choice Requires="x14">
      <controls>
        <mc:AlternateContent xmlns:mc="http://schemas.openxmlformats.org/markup-compatibility/2006">
          <mc:Choice Requires="x14">
            <control shapeId="33793" r:id="rId6" name="Check Box 1">
              <controlPr defaultSize="0" autoFill="0" autoLine="0" autoPict="0">
                <anchor moveWithCells="1">
                  <from>
                    <xdr:col>3</xdr:col>
                    <xdr:colOff>381000</xdr:colOff>
                    <xdr:row>35</xdr:row>
                    <xdr:rowOff>0</xdr:rowOff>
                  </from>
                  <to>
                    <xdr:col>4</xdr:col>
                    <xdr:colOff>419100</xdr:colOff>
                    <xdr:row>36</xdr:row>
                    <xdr:rowOff>28575</xdr:rowOff>
                  </to>
                </anchor>
              </controlPr>
            </control>
          </mc:Choice>
        </mc:AlternateContent>
        <mc:AlternateContent xmlns:mc="http://schemas.openxmlformats.org/markup-compatibility/2006">
          <mc:Choice Requires="x14">
            <control shapeId="33794" r:id="rId7" name="Check Box 2">
              <controlPr defaultSize="0" autoFill="0" autoLine="0" autoPict="0">
                <anchor moveWithCells="1">
                  <from>
                    <xdr:col>6</xdr:col>
                    <xdr:colOff>180975</xdr:colOff>
                    <xdr:row>35</xdr:row>
                    <xdr:rowOff>0</xdr:rowOff>
                  </from>
                  <to>
                    <xdr:col>6</xdr:col>
                    <xdr:colOff>1000125</xdr:colOff>
                    <xdr:row>36</xdr:row>
                    <xdr:rowOff>9525</xdr:rowOff>
                  </to>
                </anchor>
              </controlPr>
            </control>
          </mc:Choice>
        </mc:AlternateContent>
        <mc:AlternateContent xmlns:mc="http://schemas.openxmlformats.org/markup-compatibility/2006">
          <mc:Choice Requires="x14">
            <control shapeId="33795"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33796" r:id="rId9" name="Check Box 4">
              <controlPr defaultSize="0" autoFill="0" autoLine="0" autoPict="0">
                <anchor moveWithCells="1">
                  <from>
                    <xdr:col>10</xdr:col>
                    <xdr:colOff>381000</xdr:colOff>
                    <xdr:row>35</xdr:row>
                    <xdr:rowOff>0</xdr:rowOff>
                  </from>
                  <to>
                    <xdr:col>11</xdr:col>
                    <xdr:colOff>600075</xdr:colOff>
                    <xdr:row>36</xdr:row>
                    <xdr:rowOff>28575</xdr:rowOff>
                  </to>
                </anchor>
              </controlPr>
            </control>
          </mc:Choice>
        </mc:AlternateContent>
        <mc:AlternateContent xmlns:mc="http://schemas.openxmlformats.org/markup-compatibility/2006">
          <mc:Choice Requires="x14">
            <control shapeId="33797" r:id="rId10" name="Check Box 5">
              <controlPr defaultSize="0" autoFill="0" autoLine="0" autoPict="0">
                <anchor moveWithCells="1">
                  <from>
                    <xdr:col>11</xdr:col>
                    <xdr:colOff>552450</xdr:colOff>
                    <xdr:row>35</xdr:row>
                    <xdr:rowOff>0</xdr:rowOff>
                  </from>
                  <to>
                    <xdr:col>12</xdr:col>
                    <xdr:colOff>628650</xdr:colOff>
                    <xdr:row>36</xdr:row>
                    <xdr:rowOff>28575</xdr:rowOff>
                  </to>
                </anchor>
              </controlPr>
            </control>
          </mc:Choice>
        </mc:AlternateContent>
        <mc:AlternateContent xmlns:mc="http://schemas.openxmlformats.org/markup-compatibility/2006">
          <mc:Choice Requires="x14">
            <control shapeId="33799" r:id="rId11" name="Check Box 7">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33800" r:id="rId12" name="Check Box 8">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33801" r:id="rId13" name="Check Box 9">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33802" r:id="rId14" name="Check Box 10">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33803" r:id="rId15" name="Check Box 11">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2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sheetPr>
    <tabColor theme="9" tint="-0.499984740745262"/>
    <pageSetUpPr fitToPage="1"/>
  </sheetPr>
  <dimension ref="B1:M39"/>
  <sheetViews>
    <sheetView rightToLeft="1" view="pageBreakPreview" topLeftCell="A9" zoomScaleNormal="85" zoomScaleSheetLayoutView="100" workbookViewId="0">
      <selection activeCell="J14" sqref="J14:M16"/>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115</v>
      </c>
      <c r="G11" s="332"/>
      <c r="H11" s="332"/>
      <c r="I11" s="333"/>
      <c r="J11" s="331" t="s">
        <v>108</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116</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3" ht="15" customHeight="1" x14ac:dyDescent="0.25">
      <c r="B17" s="385" t="s">
        <v>54</v>
      </c>
      <c r="C17" s="386"/>
      <c r="D17" s="386"/>
      <c r="E17" s="386"/>
      <c r="F17" s="386"/>
      <c r="G17" s="386"/>
      <c r="H17" s="386"/>
      <c r="I17" s="386"/>
      <c r="J17" s="386"/>
      <c r="K17" s="386"/>
      <c r="L17" s="386"/>
      <c r="M17" s="387"/>
    </row>
    <row r="18" spans="2:13" ht="15" customHeight="1" x14ac:dyDescent="0.25">
      <c r="B18" s="388"/>
      <c r="C18" s="389"/>
      <c r="D18" s="389"/>
      <c r="E18" s="389"/>
      <c r="F18" s="389"/>
      <c r="G18" s="389"/>
      <c r="H18" s="389"/>
      <c r="I18" s="389"/>
      <c r="J18" s="389"/>
      <c r="K18" s="389"/>
      <c r="L18" s="389"/>
      <c r="M18" s="390"/>
    </row>
    <row r="19" spans="2:13" ht="41.25" customHeight="1" thickBot="1" x14ac:dyDescent="0.3">
      <c r="B19" s="388"/>
      <c r="C19" s="389"/>
      <c r="D19" s="389"/>
      <c r="E19" s="389"/>
      <c r="F19" s="389"/>
      <c r="G19" s="389"/>
      <c r="H19" s="389"/>
      <c r="I19" s="389"/>
      <c r="J19" s="389"/>
      <c r="K19" s="389"/>
      <c r="L19" s="389"/>
      <c r="M19" s="390"/>
    </row>
    <row r="20" spans="2:13" ht="15" customHeight="1" x14ac:dyDescent="0.25">
      <c r="B20" s="391" t="s">
        <v>114</v>
      </c>
      <c r="C20" s="392"/>
      <c r="D20" s="392"/>
      <c r="E20" s="392"/>
      <c r="F20" s="392"/>
      <c r="G20" s="392"/>
      <c r="H20" s="392"/>
      <c r="I20" s="392"/>
      <c r="J20" s="392"/>
      <c r="K20" s="392"/>
      <c r="L20" s="392"/>
      <c r="M20" s="393"/>
    </row>
    <row r="21" spans="2:13" ht="15" customHeight="1" x14ac:dyDescent="0.25">
      <c r="B21" s="394"/>
      <c r="C21" s="395"/>
      <c r="D21" s="395"/>
      <c r="E21" s="395"/>
      <c r="F21" s="395"/>
      <c r="G21" s="395"/>
      <c r="H21" s="395"/>
      <c r="I21" s="395"/>
      <c r="J21" s="395"/>
      <c r="K21" s="395"/>
      <c r="L21" s="395"/>
      <c r="M21" s="396"/>
    </row>
    <row r="22" spans="2:13" ht="15" customHeight="1" x14ac:dyDescent="0.25">
      <c r="B22" s="394"/>
      <c r="C22" s="395"/>
      <c r="D22" s="395"/>
      <c r="E22" s="395"/>
      <c r="F22" s="395"/>
      <c r="G22" s="395"/>
      <c r="H22" s="395"/>
      <c r="I22" s="395"/>
      <c r="J22" s="395"/>
      <c r="K22" s="395"/>
      <c r="L22" s="395"/>
      <c r="M22" s="396"/>
    </row>
    <row r="23" spans="2:13" ht="15.75" customHeight="1" x14ac:dyDescent="0.25">
      <c r="B23" s="394"/>
      <c r="C23" s="395"/>
      <c r="D23" s="395"/>
      <c r="E23" s="395"/>
      <c r="F23" s="395"/>
      <c r="G23" s="395"/>
      <c r="H23" s="395"/>
      <c r="I23" s="395"/>
      <c r="J23" s="395"/>
      <c r="K23" s="395"/>
      <c r="L23" s="395"/>
      <c r="M23" s="396"/>
    </row>
    <row r="24" spans="2:13" ht="51.75" customHeight="1" thickBot="1" x14ac:dyDescent="0.3">
      <c r="B24" s="394"/>
      <c r="C24" s="395"/>
      <c r="D24" s="395"/>
      <c r="E24" s="395"/>
      <c r="F24" s="395"/>
      <c r="G24" s="395"/>
      <c r="H24" s="395"/>
      <c r="I24" s="395"/>
      <c r="J24" s="395"/>
      <c r="K24" s="395"/>
      <c r="L24" s="395"/>
      <c r="M24" s="396"/>
    </row>
    <row r="25" spans="2:13" ht="31.5" customHeight="1" thickBot="1" x14ac:dyDescent="0.3">
      <c r="B25" s="299"/>
      <c r="C25" s="300"/>
      <c r="D25" s="300"/>
      <c r="E25" s="300"/>
      <c r="F25" s="300"/>
      <c r="G25" s="300"/>
      <c r="H25" s="300"/>
      <c r="I25" s="300"/>
      <c r="J25" s="300"/>
      <c r="K25" s="300"/>
      <c r="L25" s="300"/>
      <c r="M25" s="301"/>
    </row>
    <row r="26" spans="2:13" ht="15.75" customHeight="1" x14ac:dyDescent="0.25">
      <c r="B26" s="397" t="s">
        <v>9</v>
      </c>
      <c r="C26" s="399" t="s">
        <v>10</v>
      </c>
      <c r="D26" s="400"/>
      <c r="E26" s="399" t="s">
        <v>11</v>
      </c>
      <c r="F26" s="400"/>
      <c r="G26" s="400"/>
      <c r="H26" s="403"/>
      <c r="I26" s="399" t="s">
        <v>12</v>
      </c>
      <c r="J26" s="403"/>
      <c r="K26" s="399" t="s">
        <v>13</v>
      </c>
      <c r="L26" s="400"/>
      <c r="M26" s="403"/>
    </row>
    <row r="27" spans="2:13" ht="15.75" customHeight="1" thickBot="1" x14ac:dyDescent="0.3">
      <c r="B27" s="398"/>
      <c r="C27" s="401"/>
      <c r="D27" s="402"/>
      <c r="E27" s="401"/>
      <c r="F27" s="402"/>
      <c r="G27" s="402"/>
      <c r="H27" s="404"/>
      <c r="I27" s="401"/>
      <c r="J27" s="404"/>
      <c r="K27" s="401"/>
      <c r="L27" s="402"/>
      <c r="M27" s="404"/>
    </row>
    <row r="28" spans="2:13" ht="49.5" customHeight="1" x14ac:dyDescent="0.25">
      <c r="B28" s="405">
        <v>24</v>
      </c>
      <c r="C28" s="312" t="s">
        <v>14</v>
      </c>
      <c r="D28" s="313"/>
      <c r="E28" s="331" t="s">
        <v>15</v>
      </c>
      <c r="F28" s="332"/>
      <c r="G28" s="332"/>
      <c r="H28" s="333"/>
      <c r="I28" s="602">
        <v>194.23752000000002</v>
      </c>
      <c r="J28" s="603"/>
      <c r="K28" s="322" t="s">
        <v>16</v>
      </c>
      <c r="L28" s="323"/>
      <c r="M28" s="324"/>
    </row>
    <row r="29" spans="2:13" ht="57" customHeight="1" thickBot="1" x14ac:dyDescent="0.3">
      <c r="B29" s="406"/>
      <c r="C29" s="314"/>
      <c r="D29" s="315"/>
      <c r="E29" s="337"/>
      <c r="F29" s="338"/>
      <c r="G29" s="338"/>
      <c r="H29" s="339"/>
      <c r="I29" s="604"/>
      <c r="J29" s="605"/>
      <c r="K29" s="328"/>
      <c r="L29" s="329"/>
      <c r="M29" s="330"/>
    </row>
    <row r="30" spans="2:13" ht="37.5" customHeight="1" thickBot="1" x14ac:dyDescent="0.3">
      <c r="B30" s="382"/>
      <c r="C30" s="383"/>
      <c r="D30" s="383"/>
      <c r="E30" s="383"/>
      <c r="F30" s="383"/>
      <c r="G30" s="383"/>
      <c r="H30" s="383"/>
      <c r="I30" s="383"/>
      <c r="J30" s="383"/>
      <c r="K30" s="383"/>
      <c r="L30" s="383"/>
      <c r="M30" s="384"/>
    </row>
    <row r="31" spans="2:13" ht="18.75" customHeight="1" x14ac:dyDescent="0.25">
      <c r="B31" s="375" t="s">
        <v>17</v>
      </c>
      <c r="C31" s="376"/>
      <c r="D31" s="376"/>
      <c r="E31" s="377"/>
      <c r="F31" s="375" t="s">
        <v>18</v>
      </c>
      <c r="G31" s="376"/>
      <c r="H31" s="376"/>
      <c r="I31" s="377"/>
      <c r="J31" s="375" t="s">
        <v>19</v>
      </c>
      <c r="K31" s="376"/>
      <c r="L31" s="376"/>
      <c r="M31" s="377"/>
    </row>
    <row r="32" spans="2:13"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B35:M35"/>
    <mergeCell ref="D39:E39"/>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64" orientation="portrait" r:id="rId1"/>
  <colBreaks count="1" manualBreakCount="1">
    <brk id="13" max="1048575" man="1"/>
  </colBreaks>
  <drawing r:id="rId2"/>
  <legacyDrawing r:id="rId3"/>
  <oleObjects>
    <mc:AlternateContent xmlns:mc="http://schemas.openxmlformats.org/markup-compatibility/2006">
      <mc:Choice Requires="x14">
        <oleObject progId="PBrush" shapeId="20485"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20485" r:id="rId4"/>
      </mc:Fallback>
    </mc:AlternateContent>
  </oleObjects>
  <mc:AlternateContent xmlns:mc="http://schemas.openxmlformats.org/markup-compatibility/2006">
    <mc:Choice Requires="x14">
      <controls>
        <mc:AlternateContent xmlns:mc="http://schemas.openxmlformats.org/markup-compatibility/2006">
          <mc:Choice Requires="x14">
            <control shapeId="20481" r:id="rId6" name="Check Box 1">
              <controlPr defaultSize="0" autoFill="0" autoLine="0" autoPict="0">
                <anchor moveWithCells="1">
                  <from>
                    <xdr:col>2</xdr:col>
                    <xdr:colOff>476250</xdr:colOff>
                    <xdr:row>34</xdr:row>
                    <xdr:rowOff>47625</xdr:rowOff>
                  </from>
                  <to>
                    <xdr:col>3</xdr:col>
                    <xdr:colOff>161925</xdr:colOff>
                    <xdr:row>34</xdr:row>
                    <xdr:rowOff>247650</xdr:rowOff>
                  </to>
                </anchor>
              </controlPr>
            </control>
          </mc:Choice>
        </mc:AlternateContent>
        <mc:AlternateContent xmlns:mc="http://schemas.openxmlformats.org/markup-compatibility/2006">
          <mc:Choice Requires="x14">
            <control shapeId="20482"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20483" r:id="rId8" name="Check Box 3">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20484" r:id="rId9" name="Check Box 4">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20486" r:id="rId10" name="Check Box 6">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sheetPr>
    <tabColor theme="9" tint="-0.249977111117893"/>
    <pageSetUpPr fitToPage="1"/>
  </sheetPr>
  <dimension ref="A1:AT21"/>
  <sheetViews>
    <sheetView rightToLeft="1" view="pageBreakPreview" topLeftCell="A4" zoomScale="30" zoomScaleNormal="100" zoomScaleSheetLayoutView="30" workbookViewId="0">
      <selection activeCell="B3" sqref="B3:M3"/>
    </sheetView>
  </sheetViews>
  <sheetFormatPr defaultRowHeight="23.25" x14ac:dyDescent="0.35"/>
  <cols>
    <col min="2" max="2" width="18.85546875" customWidth="1"/>
    <col min="3" max="3" width="32" customWidth="1"/>
    <col min="4" max="4" width="20.42578125" customWidth="1"/>
    <col min="5" max="5" width="32" customWidth="1"/>
    <col min="6" max="6" width="18.5703125" style="5" customWidth="1"/>
    <col min="7" max="7" width="96.42578125" customWidth="1"/>
    <col min="8" max="8" width="58.140625" bestFit="1" customWidth="1"/>
    <col min="9" max="9" width="36.85546875" customWidth="1"/>
    <col min="10" max="10" width="65.85546875" bestFit="1" customWidth="1"/>
    <col min="11" max="11" width="58.85546875" customWidth="1"/>
    <col min="12" max="12" width="54.42578125" bestFit="1" customWidth="1"/>
    <col min="13" max="13" width="58.28515625" customWidth="1"/>
    <col min="14" max="14" width="4.42578125" customWidth="1"/>
  </cols>
  <sheetData>
    <row r="1" spans="1:46" ht="24" thickBot="1" x14ac:dyDescent="0.4"/>
    <row r="2" spans="1:46" ht="396.75" customHeight="1" thickBot="1" x14ac:dyDescent="0.3">
      <c r="B2" s="594"/>
      <c r="C2" s="594"/>
      <c r="D2" s="594"/>
      <c r="E2" s="594"/>
      <c r="F2" s="594"/>
      <c r="G2" s="606" t="s">
        <v>109</v>
      </c>
      <c r="H2" s="606"/>
      <c r="I2" s="606"/>
      <c r="J2" s="606"/>
      <c r="K2" s="606"/>
      <c r="L2" s="606"/>
      <c r="M2" s="606"/>
    </row>
    <row r="3" spans="1:46" ht="159.75" customHeight="1" thickBot="1" x14ac:dyDescent="0.3">
      <c r="B3" s="607" t="s">
        <v>112</v>
      </c>
      <c r="C3" s="608"/>
      <c r="D3" s="608"/>
      <c r="E3" s="608"/>
      <c r="F3" s="608"/>
      <c r="G3" s="608"/>
      <c r="H3" s="608"/>
      <c r="I3" s="608"/>
      <c r="J3" s="608"/>
      <c r="K3" s="608"/>
      <c r="L3" s="608"/>
      <c r="M3" s="609"/>
      <c r="U3" s="6"/>
      <c r="V3" s="6"/>
      <c r="W3" s="6"/>
      <c r="X3" s="6"/>
      <c r="Y3" s="6"/>
      <c r="Z3" s="6"/>
      <c r="AA3" s="6"/>
      <c r="AB3" s="6"/>
      <c r="AC3" s="6"/>
      <c r="AD3" s="6"/>
      <c r="AE3" s="6"/>
      <c r="AF3" s="6"/>
      <c r="AG3" s="6"/>
      <c r="AH3" s="6"/>
      <c r="AI3" s="6"/>
      <c r="AJ3" s="6"/>
      <c r="AK3" s="6"/>
      <c r="AL3" s="6"/>
      <c r="AM3" s="6"/>
      <c r="AN3" s="6"/>
      <c r="AO3" s="6"/>
      <c r="AP3" s="6"/>
      <c r="AQ3" s="6"/>
      <c r="AR3" s="6"/>
      <c r="AS3" s="6"/>
      <c r="AT3" s="6"/>
    </row>
    <row r="4" spans="1:46" ht="122.25" customHeight="1" thickBot="1" x14ac:dyDescent="0.3">
      <c r="B4" s="610" t="s">
        <v>21</v>
      </c>
      <c r="C4" s="611"/>
      <c r="D4" s="611"/>
      <c r="E4" s="611"/>
      <c r="F4" s="611"/>
      <c r="G4" s="611"/>
      <c r="H4" s="611"/>
      <c r="I4" s="611"/>
      <c r="J4" s="611"/>
      <c r="K4" s="611"/>
      <c r="L4" s="611"/>
      <c r="M4" s="612"/>
      <c r="U4" s="6"/>
      <c r="V4" s="6"/>
      <c r="W4" s="6"/>
      <c r="X4" s="6"/>
      <c r="Y4" s="6"/>
      <c r="Z4" s="6"/>
      <c r="AA4" s="6"/>
      <c r="AB4" s="6"/>
      <c r="AC4" s="6"/>
      <c r="AD4" s="6"/>
      <c r="AE4" s="6"/>
      <c r="AF4" s="6"/>
      <c r="AG4" s="6"/>
      <c r="AH4" s="6"/>
      <c r="AI4" s="6"/>
      <c r="AJ4" s="6"/>
      <c r="AK4" s="6"/>
      <c r="AL4" s="6"/>
      <c r="AM4" s="6"/>
      <c r="AN4" s="6"/>
      <c r="AO4" s="6"/>
      <c r="AP4" s="6"/>
      <c r="AQ4" s="6"/>
      <c r="AR4" s="6"/>
      <c r="AS4" s="6"/>
      <c r="AT4" s="6"/>
    </row>
    <row r="5" spans="1:46" s="6" customFormat="1" ht="99.95" customHeight="1" thickBot="1" x14ac:dyDescent="0.3">
      <c r="A5" s="7"/>
      <c r="B5" s="8" t="s">
        <v>9</v>
      </c>
      <c r="C5" s="28"/>
      <c r="D5" s="30" t="s">
        <v>11</v>
      </c>
      <c r="E5" s="31"/>
      <c r="F5" s="31"/>
      <c r="G5" s="32"/>
      <c r="H5" s="8" t="s">
        <v>22</v>
      </c>
      <c r="I5" s="8" t="s">
        <v>23</v>
      </c>
      <c r="J5" s="8" t="s">
        <v>24</v>
      </c>
      <c r="K5" s="8" t="s">
        <v>49</v>
      </c>
      <c r="L5" s="8" t="s">
        <v>25</v>
      </c>
      <c r="M5" s="8" t="s">
        <v>50</v>
      </c>
    </row>
    <row r="6" spans="1:46" s="9" customFormat="1" ht="207" customHeight="1" thickBot="1" x14ac:dyDescent="0.3">
      <c r="B6" s="10">
        <v>1</v>
      </c>
      <c r="C6" s="613" t="s">
        <v>66</v>
      </c>
      <c r="D6" s="615" t="s">
        <v>26</v>
      </c>
      <c r="E6" s="615"/>
      <c r="F6" s="615"/>
      <c r="G6" s="29" t="s">
        <v>27</v>
      </c>
      <c r="H6" s="11">
        <f>(308+308+293+293+80+273+273)/1000</f>
        <v>1.8280000000000001</v>
      </c>
      <c r="I6" s="11">
        <v>2</v>
      </c>
      <c r="J6" s="8">
        <v>5180</v>
      </c>
      <c r="K6" s="8">
        <v>0</v>
      </c>
      <c r="L6" s="12">
        <f>J6*I6*H6/1000</f>
        <v>18.938080000000003</v>
      </c>
      <c r="M6" s="12">
        <f>L6-K6</f>
        <v>18.938080000000003</v>
      </c>
    </row>
    <row r="7" spans="1:46" s="9" customFormat="1" ht="257.25" customHeight="1" thickBot="1" x14ac:dyDescent="0.3">
      <c r="B7" s="10">
        <v>2</v>
      </c>
      <c r="C7" s="614"/>
      <c r="D7" s="615" t="s">
        <v>70</v>
      </c>
      <c r="E7" s="615"/>
      <c r="F7" s="615"/>
      <c r="G7" s="29" t="s">
        <v>29</v>
      </c>
      <c r="H7" s="11">
        <f>(220+220+212+212+48+186+186)/1000</f>
        <v>1.284</v>
      </c>
      <c r="I7" s="29">
        <v>1</v>
      </c>
      <c r="J7" s="13">
        <v>1510</v>
      </c>
      <c r="K7" s="13">
        <v>0</v>
      </c>
      <c r="L7" s="12">
        <v>1.9</v>
      </c>
      <c r="M7" s="12">
        <f t="shared" ref="M7" si="0">L7-K7</f>
        <v>1.9</v>
      </c>
    </row>
    <row r="8" spans="1:46" s="9" customFormat="1" ht="227.25" customHeight="1" thickBot="1" x14ac:dyDescent="0.3">
      <c r="B8" s="10">
        <v>3</v>
      </c>
      <c r="C8" s="613" t="s">
        <v>72</v>
      </c>
      <c r="D8" s="615" t="s">
        <v>26</v>
      </c>
      <c r="E8" s="615"/>
      <c r="F8" s="615"/>
      <c r="G8" s="29" t="s">
        <v>27</v>
      </c>
      <c r="H8" s="11">
        <f>(308+308+293+293+80+273+273)/1000</f>
        <v>1.8280000000000001</v>
      </c>
      <c r="I8" s="11">
        <v>2</v>
      </c>
      <c r="J8" s="8">
        <v>6000</v>
      </c>
      <c r="K8" s="8">
        <v>0</v>
      </c>
      <c r="L8" s="12">
        <f>J8*I8*H8/1000</f>
        <v>21.936</v>
      </c>
      <c r="M8" s="12">
        <f>L8-K8</f>
        <v>21.936</v>
      </c>
    </row>
    <row r="9" spans="1:46" s="9" customFormat="1" ht="242.25" customHeight="1" thickBot="1" x14ac:dyDescent="0.3">
      <c r="B9" s="10">
        <v>4</v>
      </c>
      <c r="C9" s="614"/>
      <c r="D9" s="615" t="s">
        <v>70</v>
      </c>
      <c r="E9" s="615"/>
      <c r="F9" s="615"/>
      <c r="G9" s="29" t="s">
        <v>29</v>
      </c>
      <c r="H9" s="11">
        <f>(220+220+212+212+48+186+186)/1000</f>
        <v>1.284</v>
      </c>
      <c r="I9" s="29">
        <v>1</v>
      </c>
      <c r="J9" s="13">
        <v>1510</v>
      </c>
      <c r="K9" s="13">
        <v>0</v>
      </c>
      <c r="L9" s="12">
        <v>1.9</v>
      </c>
      <c r="M9" s="12">
        <f t="shared" ref="M9" si="1">L9-K9</f>
        <v>1.9</v>
      </c>
    </row>
    <row r="10" spans="1:46" s="9" customFormat="1" ht="302.25" customHeight="1" thickBot="1" x14ac:dyDescent="0.3">
      <c r="B10" s="10">
        <v>5</v>
      </c>
      <c r="C10" s="613" t="s">
        <v>73</v>
      </c>
      <c r="D10" s="615" t="s">
        <v>26</v>
      </c>
      <c r="E10" s="615"/>
      <c r="F10" s="615"/>
      <c r="G10" s="29" t="s">
        <v>27</v>
      </c>
      <c r="H10" s="11">
        <f>(308+308+293+293+80+273+273)/1000</f>
        <v>1.8280000000000001</v>
      </c>
      <c r="I10" s="11">
        <v>2</v>
      </c>
      <c r="J10" s="8">
        <v>6000</v>
      </c>
      <c r="K10" s="8">
        <v>0</v>
      </c>
      <c r="L10" s="12">
        <f>J10*I10*H10/1000</f>
        <v>21.936</v>
      </c>
      <c r="M10" s="12">
        <f>L10-K10</f>
        <v>21.936</v>
      </c>
    </row>
    <row r="11" spans="1:46" s="9" customFormat="1" ht="319.5" customHeight="1" thickBot="1" x14ac:dyDescent="0.3">
      <c r="B11" s="10">
        <v>6</v>
      </c>
      <c r="C11" s="614"/>
      <c r="D11" s="615" t="s">
        <v>70</v>
      </c>
      <c r="E11" s="615"/>
      <c r="F11" s="615"/>
      <c r="G11" s="29" t="s">
        <v>29</v>
      </c>
      <c r="H11" s="11">
        <f>(220+220+212+212+48+186+186)/1000</f>
        <v>1.284</v>
      </c>
      <c r="I11" s="29">
        <v>1</v>
      </c>
      <c r="J11" s="13">
        <v>1510</v>
      </c>
      <c r="K11" s="13">
        <v>0</v>
      </c>
      <c r="L11" s="12">
        <v>1.9</v>
      </c>
      <c r="M11" s="12">
        <f>L11-K11</f>
        <v>1.9</v>
      </c>
    </row>
    <row r="12" spans="1:46" s="9" customFormat="1" ht="195" customHeight="1" thickBot="1" x14ac:dyDescent="0.3">
      <c r="B12" s="10">
        <v>7</v>
      </c>
      <c r="C12" s="613" t="s">
        <v>99</v>
      </c>
      <c r="D12" s="615" t="s">
        <v>26</v>
      </c>
      <c r="E12" s="615"/>
      <c r="F12" s="615"/>
      <c r="G12" s="29" t="s">
        <v>100</v>
      </c>
      <c r="H12" s="11">
        <f>(370+370+355+355+100+320+320)/1000</f>
        <v>2.19</v>
      </c>
      <c r="I12" s="11">
        <v>2</v>
      </c>
      <c r="J12" s="8">
        <v>5486</v>
      </c>
      <c r="K12" s="8">
        <v>0</v>
      </c>
      <c r="L12" s="12">
        <f>J12*I12*H12/1000</f>
        <v>24.028680000000001</v>
      </c>
      <c r="M12" s="12">
        <f>L12-K12</f>
        <v>24.028680000000001</v>
      </c>
    </row>
    <row r="13" spans="1:46" s="9" customFormat="1" ht="186.75" customHeight="1" thickBot="1" x14ac:dyDescent="0.3">
      <c r="B13" s="10">
        <v>8</v>
      </c>
      <c r="C13" s="614"/>
      <c r="D13" s="615" t="s">
        <v>103</v>
      </c>
      <c r="E13" s="615"/>
      <c r="F13" s="615"/>
      <c r="G13" s="29" t="s">
        <v>29</v>
      </c>
      <c r="H13" s="11">
        <f t="shared" ref="H13:H14" si="2">(220+220+212+212+48+186+186)/1000</f>
        <v>1.284</v>
      </c>
      <c r="I13" s="29">
        <v>1</v>
      </c>
      <c r="J13" s="13">
        <v>1814</v>
      </c>
      <c r="K13" s="13">
        <v>0</v>
      </c>
      <c r="L13" s="12">
        <v>2.29</v>
      </c>
      <c r="M13" s="12">
        <f t="shared" ref="M13:M14" si="3">L13-K13</f>
        <v>2.29</v>
      </c>
    </row>
    <row r="14" spans="1:46" s="9" customFormat="1" ht="186.75" customHeight="1" thickBot="1" x14ac:dyDescent="0.3">
      <c r="B14" s="10">
        <v>9</v>
      </c>
      <c r="C14" s="620"/>
      <c r="D14" s="615" t="s">
        <v>104</v>
      </c>
      <c r="E14" s="615"/>
      <c r="F14" s="615"/>
      <c r="G14" s="29" t="s">
        <v>29</v>
      </c>
      <c r="H14" s="11">
        <f t="shared" si="2"/>
        <v>1.284</v>
      </c>
      <c r="I14" s="29">
        <v>1</v>
      </c>
      <c r="J14" s="13">
        <v>1814</v>
      </c>
      <c r="K14" s="13">
        <v>0</v>
      </c>
      <c r="L14" s="12">
        <v>2.29</v>
      </c>
      <c r="M14" s="12">
        <f t="shared" si="3"/>
        <v>2.29</v>
      </c>
    </row>
    <row r="15" spans="1:46" s="14" customFormat="1" ht="194.25" customHeight="1" thickBot="1" x14ac:dyDescent="0.3">
      <c r="B15" s="618" t="s">
        <v>30</v>
      </c>
      <c r="C15" s="619"/>
      <c r="D15" s="619"/>
      <c r="E15" s="619"/>
      <c r="F15" s="619"/>
      <c r="G15" s="619"/>
      <c r="H15" s="619"/>
      <c r="I15" s="619"/>
      <c r="J15" s="619"/>
      <c r="K15" s="619"/>
      <c r="L15" s="621"/>
      <c r="M15" s="15">
        <f>SUM(M6:M14)</f>
        <v>97.118760000000009</v>
      </c>
    </row>
    <row r="16" spans="1:46" s="14" customFormat="1" ht="171" customHeight="1" thickBot="1" x14ac:dyDescent="0.3">
      <c r="B16" s="618" t="s">
        <v>53</v>
      </c>
      <c r="C16" s="619"/>
      <c r="D16" s="619"/>
      <c r="E16" s="619"/>
      <c r="F16" s="619"/>
      <c r="G16" s="619"/>
      <c r="H16" s="619"/>
      <c r="I16" s="619"/>
      <c r="J16" s="619"/>
      <c r="K16" s="619"/>
      <c r="L16" s="619"/>
      <c r="M16" s="12">
        <f>M15*2</f>
        <v>194.23752000000002</v>
      </c>
    </row>
    <row r="17" spans="2:17" ht="45" customHeight="1" x14ac:dyDescent="0.25">
      <c r="B17" s="622"/>
      <c r="C17" s="623"/>
      <c r="D17" s="623"/>
      <c r="E17" s="623"/>
      <c r="F17" s="623"/>
      <c r="G17" s="623"/>
      <c r="H17" s="623"/>
      <c r="I17" s="623"/>
      <c r="J17" s="623"/>
      <c r="K17" s="623"/>
      <c r="L17" s="623"/>
      <c r="M17" s="624"/>
    </row>
    <row r="18" spans="2:17" ht="13.5" customHeight="1" thickBot="1" x14ac:dyDescent="0.3">
      <c r="B18" s="625"/>
      <c r="C18" s="626"/>
      <c r="D18" s="626"/>
      <c r="E18" s="626"/>
      <c r="F18" s="626"/>
      <c r="G18" s="626"/>
      <c r="H18" s="626"/>
      <c r="I18" s="626"/>
      <c r="J18" s="626"/>
      <c r="K18" s="626"/>
      <c r="L18" s="626"/>
      <c r="M18" s="627"/>
    </row>
    <row r="19" spans="2:17" s="16" customFormat="1" ht="54" customHeight="1" x14ac:dyDescent="0.25">
      <c r="B19" s="616" t="s">
        <v>31</v>
      </c>
      <c r="C19" s="616"/>
      <c r="D19" s="616"/>
      <c r="E19" s="616"/>
      <c r="F19" s="616"/>
      <c r="G19" s="616"/>
      <c r="H19" s="616"/>
      <c r="I19" s="616" t="s">
        <v>32</v>
      </c>
      <c r="J19" s="616"/>
      <c r="K19" s="616"/>
      <c r="L19" s="616"/>
      <c r="M19" s="616"/>
    </row>
    <row r="20" spans="2:17" ht="312" customHeight="1" thickBot="1" x14ac:dyDescent="0.3">
      <c r="B20" s="617"/>
      <c r="C20" s="617"/>
      <c r="D20" s="617"/>
      <c r="E20" s="617"/>
      <c r="F20" s="617"/>
      <c r="G20" s="617"/>
      <c r="H20" s="617"/>
      <c r="I20" s="617"/>
      <c r="J20" s="617"/>
      <c r="K20" s="617"/>
      <c r="L20" s="617"/>
      <c r="M20" s="617"/>
    </row>
    <row r="21" spans="2:17" s="17" customFormat="1" ht="69.75" customHeight="1" thickBot="1" x14ac:dyDescent="0.3">
      <c r="B21" s="24" t="s">
        <v>45</v>
      </c>
      <c r="C21" s="25"/>
      <c r="D21" s="25"/>
      <c r="E21" s="25"/>
      <c r="F21" s="25"/>
      <c r="G21" s="25"/>
      <c r="H21" s="25"/>
      <c r="I21" s="25"/>
      <c r="J21" s="25"/>
      <c r="K21" s="25"/>
      <c r="L21" s="25"/>
      <c r="M21" s="26"/>
      <c r="N21" s="19"/>
      <c r="O21" s="22"/>
      <c r="P21" s="6"/>
      <c r="Q21" s="6"/>
    </row>
  </sheetData>
  <mergeCells count="23">
    <mergeCell ref="C10:C11"/>
    <mergeCell ref="D10:F10"/>
    <mergeCell ref="D11:F11"/>
    <mergeCell ref="B19:H20"/>
    <mergeCell ref="I19:M20"/>
    <mergeCell ref="B16:L16"/>
    <mergeCell ref="C12:C14"/>
    <mergeCell ref="D12:F12"/>
    <mergeCell ref="D13:F13"/>
    <mergeCell ref="D14:F14"/>
    <mergeCell ref="B15:L15"/>
    <mergeCell ref="B17:M18"/>
    <mergeCell ref="K2:M2"/>
    <mergeCell ref="B3:M3"/>
    <mergeCell ref="B4:M4"/>
    <mergeCell ref="C8:C9"/>
    <mergeCell ref="D8:F8"/>
    <mergeCell ref="D9:F9"/>
    <mergeCell ref="C6:C7"/>
    <mergeCell ref="D6:F6"/>
    <mergeCell ref="D7:F7"/>
    <mergeCell ref="B2:F2"/>
    <mergeCell ref="G2:J2"/>
  </mergeCells>
  <printOptions horizontalCentered="1"/>
  <pageMargins left="0.25" right="0.25" top="0.75" bottom="0.75" header="0.3" footer="0.3"/>
  <pageSetup paperSize="9" scale="17" fitToHeight="0" orientation="portrait" r:id="rId1"/>
  <drawing r:id="rId2"/>
</worksheet>
</file>

<file path=xl/worksheets/sheet2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sheetPr>
    <tabColor theme="9" tint="-0.499984740745262"/>
    <pageSetUpPr fitToPage="1"/>
  </sheetPr>
  <dimension ref="B1:M35"/>
  <sheetViews>
    <sheetView rightToLeft="1" view="pageBreakPreview" topLeftCell="A4" zoomScale="80" zoomScaleNormal="85" zoomScaleSheetLayoutView="80" workbookViewId="0">
      <selection activeCell="J14" sqref="J14:M16"/>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113</v>
      </c>
      <c r="G11" s="332"/>
      <c r="H11" s="332"/>
      <c r="I11" s="333"/>
      <c r="J11" s="331" t="s">
        <v>108</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116</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3" ht="15" customHeight="1" x14ac:dyDescent="0.25">
      <c r="B17" s="385" t="s">
        <v>55</v>
      </c>
      <c r="C17" s="386"/>
      <c r="D17" s="386"/>
      <c r="E17" s="386"/>
      <c r="F17" s="386"/>
      <c r="G17" s="386"/>
      <c r="H17" s="386"/>
      <c r="I17" s="386"/>
      <c r="J17" s="386"/>
      <c r="K17" s="386"/>
      <c r="L17" s="386"/>
      <c r="M17" s="387"/>
    </row>
    <row r="18" spans="2:13" ht="15" customHeight="1" x14ac:dyDescent="0.25">
      <c r="B18" s="388"/>
      <c r="C18" s="389"/>
      <c r="D18" s="389"/>
      <c r="E18" s="389"/>
      <c r="F18" s="389"/>
      <c r="G18" s="389"/>
      <c r="H18" s="389"/>
      <c r="I18" s="389"/>
      <c r="J18" s="389"/>
      <c r="K18" s="389"/>
      <c r="L18" s="389"/>
      <c r="M18" s="390"/>
    </row>
    <row r="19" spans="2:13" ht="41.25" customHeight="1" thickBot="1" x14ac:dyDescent="0.3">
      <c r="B19" s="388"/>
      <c r="C19" s="389"/>
      <c r="D19" s="389"/>
      <c r="E19" s="389"/>
      <c r="F19" s="389"/>
      <c r="G19" s="389"/>
      <c r="H19" s="389"/>
      <c r="I19" s="389"/>
      <c r="J19" s="389"/>
      <c r="K19" s="389"/>
      <c r="L19" s="389"/>
      <c r="M19" s="390"/>
    </row>
    <row r="20" spans="2:13" ht="15" customHeight="1" x14ac:dyDescent="0.25">
      <c r="B20" s="391" t="s">
        <v>111</v>
      </c>
      <c r="C20" s="392"/>
      <c r="D20" s="392"/>
      <c r="E20" s="392"/>
      <c r="F20" s="392"/>
      <c r="G20" s="392"/>
      <c r="H20" s="392"/>
      <c r="I20" s="392"/>
      <c r="J20" s="392"/>
      <c r="K20" s="392"/>
      <c r="L20" s="392"/>
      <c r="M20" s="393"/>
    </row>
    <row r="21" spans="2:13" ht="15" customHeight="1" x14ac:dyDescent="0.25">
      <c r="B21" s="394"/>
      <c r="C21" s="395"/>
      <c r="D21" s="395"/>
      <c r="E21" s="395"/>
      <c r="F21" s="395"/>
      <c r="G21" s="395"/>
      <c r="H21" s="395"/>
      <c r="I21" s="395"/>
      <c r="J21" s="395"/>
      <c r="K21" s="395"/>
      <c r="L21" s="395"/>
      <c r="M21" s="396"/>
    </row>
    <row r="22" spans="2:13" ht="15" customHeight="1" x14ac:dyDescent="0.25">
      <c r="B22" s="394"/>
      <c r="C22" s="395"/>
      <c r="D22" s="395"/>
      <c r="E22" s="395"/>
      <c r="F22" s="395"/>
      <c r="G22" s="395"/>
      <c r="H22" s="395"/>
      <c r="I22" s="395"/>
      <c r="J22" s="395"/>
      <c r="K22" s="395"/>
      <c r="L22" s="395"/>
      <c r="M22" s="396"/>
    </row>
    <row r="23" spans="2:13" ht="15.75" customHeight="1" x14ac:dyDescent="0.25">
      <c r="B23" s="394"/>
      <c r="C23" s="395"/>
      <c r="D23" s="395"/>
      <c r="E23" s="395"/>
      <c r="F23" s="395"/>
      <c r="G23" s="395"/>
      <c r="H23" s="395"/>
      <c r="I23" s="395"/>
      <c r="J23" s="395"/>
      <c r="K23" s="395"/>
      <c r="L23" s="395"/>
      <c r="M23" s="396"/>
    </row>
    <row r="24" spans="2:13" ht="51.75" customHeight="1" thickBot="1" x14ac:dyDescent="0.3">
      <c r="B24" s="394"/>
      <c r="C24" s="395"/>
      <c r="D24" s="395"/>
      <c r="E24" s="395"/>
      <c r="F24" s="395"/>
      <c r="G24" s="395"/>
      <c r="H24" s="395"/>
      <c r="I24" s="395"/>
      <c r="J24" s="395"/>
      <c r="K24" s="395"/>
      <c r="L24" s="395"/>
      <c r="M24" s="396"/>
    </row>
    <row r="25" spans="2:13" ht="31.5" customHeight="1" thickBot="1" x14ac:dyDescent="0.3">
      <c r="B25" s="299"/>
      <c r="C25" s="300"/>
      <c r="D25" s="300"/>
      <c r="E25" s="300"/>
      <c r="F25" s="300"/>
      <c r="G25" s="300"/>
      <c r="H25" s="300"/>
      <c r="I25" s="300"/>
      <c r="J25" s="300"/>
      <c r="K25" s="300"/>
      <c r="L25" s="300"/>
      <c r="M25" s="301"/>
    </row>
    <row r="26" spans="2:13" ht="15.75" customHeight="1" x14ac:dyDescent="0.25">
      <c r="B26" s="397" t="s">
        <v>9</v>
      </c>
      <c r="C26" s="399" t="s">
        <v>10</v>
      </c>
      <c r="D26" s="400"/>
      <c r="E26" s="399" t="s">
        <v>11</v>
      </c>
      <c r="F26" s="400"/>
      <c r="G26" s="400"/>
      <c r="H26" s="403"/>
      <c r="I26" s="399" t="s">
        <v>12</v>
      </c>
      <c r="J26" s="403"/>
      <c r="K26" s="399" t="s">
        <v>13</v>
      </c>
      <c r="L26" s="400"/>
      <c r="M26" s="403"/>
    </row>
    <row r="27" spans="2:13" ht="15.75" customHeight="1" thickBot="1" x14ac:dyDescent="0.3">
      <c r="B27" s="398"/>
      <c r="C27" s="401"/>
      <c r="D27" s="402"/>
      <c r="E27" s="401"/>
      <c r="F27" s="402"/>
      <c r="G27" s="402"/>
      <c r="H27" s="404"/>
      <c r="I27" s="401"/>
      <c r="J27" s="404"/>
      <c r="K27" s="401"/>
      <c r="L27" s="402"/>
      <c r="M27" s="404"/>
    </row>
    <row r="28" spans="2:13" ht="36" customHeight="1" x14ac:dyDescent="0.25">
      <c r="B28" s="405">
        <v>21</v>
      </c>
      <c r="C28" s="312">
        <v>641903122</v>
      </c>
      <c r="D28" s="313"/>
      <c r="E28" s="322" t="s">
        <v>56</v>
      </c>
      <c r="F28" s="323"/>
      <c r="G28" s="323"/>
      <c r="H28" s="324"/>
      <c r="I28" s="602">
        <v>252.21653599999993</v>
      </c>
      <c r="J28" s="603"/>
      <c r="K28" s="322" t="s">
        <v>16</v>
      </c>
      <c r="L28" s="323"/>
      <c r="M28" s="324"/>
    </row>
    <row r="29" spans="2:13" ht="50.25" customHeight="1" thickBot="1" x14ac:dyDescent="0.3">
      <c r="B29" s="406"/>
      <c r="C29" s="314"/>
      <c r="D29" s="315"/>
      <c r="E29" s="328"/>
      <c r="F29" s="329"/>
      <c r="G29" s="329"/>
      <c r="H29" s="330"/>
      <c r="I29" s="604"/>
      <c r="J29" s="605"/>
      <c r="K29" s="328"/>
      <c r="L29" s="329"/>
      <c r="M29" s="330"/>
    </row>
    <row r="30" spans="2:13" ht="37.5" customHeight="1" thickBot="1" x14ac:dyDescent="0.3">
      <c r="B30" s="382"/>
      <c r="C30" s="383"/>
      <c r="D30" s="383"/>
      <c r="E30" s="383"/>
      <c r="F30" s="383"/>
      <c r="G30" s="383"/>
      <c r="H30" s="383"/>
      <c r="I30" s="383"/>
      <c r="J30" s="383"/>
      <c r="K30" s="383"/>
      <c r="L30" s="383"/>
      <c r="M30" s="384"/>
    </row>
    <row r="31" spans="2:13" ht="18.75" customHeight="1" x14ac:dyDescent="0.25">
      <c r="B31" s="375" t="s">
        <v>17</v>
      </c>
      <c r="C31" s="376"/>
      <c r="D31" s="376"/>
      <c r="E31" s="377"/>
      <c r="F31" s="375" t="s">
        <v>18</v>
      </c>
      <c r="G31" s="376"/>
      <c r="H31" s="376"/>
      <c r="I31" s="377"/>
      <c r="J31" s="375" t="s">
        <v>19</v>
      </c>
      <c r="K31" s="376"/>
      <c r="L31" s="376"/>
      <c r="M31" s="377"/>
    </row>
    <row r="32" spans="2:13"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5.5" customHeight="1" thickBot="1" x14ac:dyDescent="0.3">
      <c r="B35" s="370" t="s">
        <v>47</v>
      </c>
      <c r="C35" s="371"/>
      <c r="D35" s="371"/>
      <c r="E35" s="371"/>
      <c r="F35" s="371"/>
      <c r="G35" s="371"/>
      <c r="H35" s="371"/>
      <c r="I35" s="371"/>
      <c r="J35" s="371"/>
      <c r="K35" s="371"/>
      <c r="L35" s="371"/>
      <c r="M35" s="372"/>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18433"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8433" r:id="rId4"/>
      </mc:Fallback>
    </mc:AlternateContent>
  </oleObjects>
  <mc:AlternateContent xmlns:mc="http://schemas.openxmlformats.org/markup-compatibility/2006">
    <mc:Choice Requires="x14">
      <controls>
        <mc:AlternateContent xmlns:mc="http://schemas.openxmlformats.org/markup-compatibility/2006">
          <mc:Choice Requires="x14">
            <control shapeId="18434"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18435"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18436"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18437"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18438"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sheetPr>
    <tabColor theme="9" tint="-0.249977111117893"/>
    <pageSetUpPr fitToPage="1"/>
  </sheetPr>
  <dimension ref="A1:AT45"/>
  <sheetViews>
    <sheetView rightToLeft="1" view="pageBreakPreview" topLeftCell="A25" zoomScale="30" zoomScaleNormal="100" zoomScaleSheetLayoutView="30" workbookViewId="0">
      <selection activeCell="B40" sqref="B40:L40"/>
    </sheetView>
  </sheetViews>
  <sheetFormatPr defaultRowHeight="23.25" x14ac:dyDescent="0.35"/>
  <cols>
    <col min="2" max="2" width="18.85546875" customWidth="1"/>
    <col min="3" max="3" width="32" customWidth="1"/>
    <col min="4" max="4" width="20.42578125" customWidth="1"/>
    <col min="5" max="5" width="32" customWidth="1"/>
    <col min="6" max="6" width="18.5703125" style="5" customWidth="1"/>
    <col min="7" max="7" width="96.42578125" customWidth="1"/>
    <col min="8" max="8" width="58.140625" bestFit="1" customWidth="1"/>
    <col min="9" max="9" width="36.85546875" customWidth="1"/>
    <col min="10" max="10" width="65.85546875" bestFit="1" customWidth="1"/>
    <col min="11" max="11" width="58.85546875" customWidth="1"/>
    <col min="12" max="12" width="54.42578125" bestFit="1" customWidth="1"/>
    <col min="13" max="13" width="58.28515625" customWidth="1"/>
    <col min="14" max="14" width="4.42578125" customWidth="1"/>
  </cols>
  <sheetData>
    <row r="1" spans="1:46" ht="24" thickBot="1" x14ac:dyDescent="0.4"/>
    <row r="2" spans="1:46" ht="396.75" customHeight="1" thickBot="1" x14ac:dyDescent="0.3">
      <c r="B2" s="594"/>
      <c r="C2" s="594"/>
      <c r="D2" s="594"/>
      <c r="E2" s="594"/>
      <c r="F2" s="594"/>
      <c r="G2" s="606" t="s">
        <v>110</v>
      </c>
      <c r="H2" s="606"/>
      <c r="I2" s="606"/>
      <c r="J2" s="606"/>
      <c r="K2" s="606"/>
      <c r="L2" s="606"/>
      <c r="M2" s="606"/>
    </row>
    <row r="3" spans="1:46" ht="159.75" customHeight="1" thickBot="1" x14ac:dyDescent="0.3">
      <c r="B3" s="607" t="s">
        <v>33</v>
      </c>
      <c r="C3" s="608"/>
      <c r="D3" s="608"/>
      <c r="E3" s="608"/>
      <c r="F3" s="608"/>
      <c r="G3" s="608"/>
      <c r="H3" s="608"/>
      <c r="I3" s="608"/>
      <c r="J3" s="608"/>
      <c r="K3" s="608"/>
      <c r="L3" s="608"/>
      <c r="M3" s="609"/>
      <c r="U3" s="6"/>
      <c r="V3" s="6"/>
      <c r="W3" s="6"/>
      <c r="X3" s="6"/>
      <c r="Y3" s="6"/>
      <c r="Z3" s="6"/>
      <c r="AA3" s="6"/>
      <c r="AB3" s="6"/>
      <c r="AC3" s="6"/>
      <c r="AD3" s="6"/>
      <c r="AE3" s="6"/>
      <c r="AF3" s="6"/>
      <c r="AG3" s="6"/>
      <c r="AH3" s="6"/>
      <c r="AI3" s="6"/>
      <c r="AJ3" s="6"/>
      <c r="AK3" s="6"/>
      <c r="AL3" s="6"/>
      <c r="AM3" s="6"/>
      <c r="AN3" s="6"/>
      <c r="AO3" s="6"/>
      <c r="AP3" s="6"/>
      <c r="AQ3" s="6"/>
      <c r="AR3" s="6"/>
      <c r="AS3" s="6"/>
      <c r="AT3" s="6"/>
    </row>
    <row r="4" spans="1:46" ht="122.25" customHeight="1" thickBot="1" x14ac:dyDescent="0.3">
      <c r="B4" s="610" t="s">
        <v>21</v>
      </c>
      <c r="C4" s="611"/>
      <c r="D4" s="611"/>
      <c r="E4" s="611"/>
      <c r="F4" s="611"/>
      <c r="G4" s="611"/>
      <c r="H4" s="611"/>
      <c r="I4" s="611"/>
      <c r="J4" s="611"/>
      <c r="K4" s="611"/>
      <c r="L4" s="611"/>
      <c r="M4" s="612"/>
      <c r="U4" s="6"/>
      <c r="V4" s="6"/>
      <c r="W4" s="6"/>
      <c r="X4" s="6"/>
      <c r="Y4" s="6"/>
      <c r="Z4" s="6"/>
      <c r="AA4" s="6"/>
      <c r="AB4" s="6"/>
      <c r="AC4" s="6"/>
      <c r="AD4" s="6"/>
      <c r="AE4" s="6"/>
      <c r="AF4" s="6"/>
      <c r="AG4" s="6"/>
      <c r="AH4" s="6"/>
      <c r="AI4" s="6"/>
      <c r="AJ4" s="6"/>
      <c r="AK4" s="6"/>
      <c r="AL4" s="6"/>
      <c r="AM4" s="6"/>
      <c r="AN4" s="6"/>
      <c r="AO4" s="6"/>
      <c r="AP4" s="6"/>
      <c r="AQ4" s="6"/>
      <c r="AR4" s="6"/>
      <c r="AS4" s="6"/>
      <c r="AT4" s="6"/>
    </row>
    <row r="5" spans="1:46" s="6" customFormat="1" ht="99.95" customHeight="1" thickBot="1" x14ac:dyDescent="0.3">
      <c r="A5" s="7"/>
      <c r="B5" s="8" t="s">
        <v>9</v>
      </c>
      <c r="C5" s="28"/>
      <c r="D5" s="618" t="s">
        <v>11</v>
      </c>
      <c r="E5" s="619"/>
      <c r="F5" s="619"/>
      <c r="G5" s="621"/>
      <c r="H5" s="8" t="s">
        <v>22</v>
      </c>
      <c r="I5" s="8" t="s">
        <v>23</v>
      </c>
      <c r="J5" s="8" t="s">
        <v>24</v>
      </c>
      <c r="K5" s="8" t="s">
        <v>49</v>
      </c>
      <c r="L5" s="8" t="s">
        <v>25</v>
      </c>
      <c r="M5" s="8" t="s">
        <v>50</v>
      </c>
    </row>
    <row r="6" spans="1:46" s="9" customFormat="1" ht="155.1" customHeight="1" thickBot="1" x14ac:dyDescent="0.3">
      <c r="B6" s="10">
        <v>1</v>
      </c>
      <c r="C6" s="614" t="s">
        <v>66</v>
      </c>
      <c r="D6" s="615" t="s">
        <v>67</v>
      </c>
      <c r="E6" s="615"/>
      <c r="F6" s="615"/>
      <c r="G6" s="29" t="s">
        <v>35</v>
      </c>
      <c r="H6" s="11">
        <f>(160+160+152+152+48+136+136)/1000</f>
        <v>0.94399999999999995</v>
      </c>
      <c r="I6" s="29">
        <v>1</v>
      </c>
      <c r="J6" s="13">
        <v>2408</v>
      </c>
      <c r="K6" s="13">
        <v>0</v>
      </c>
      <c r="L6" s="12">
        <v>2.1</v>
      </c>
      <c r="M6" s="12">
        <f t="shared" ref="M6:M12" si="0">L6-K6</f>
        <v>2.1</v>
      </c>
    </row>
    <row r="7" spans="1:46" s="9" customFormat="1" ht="155.1" customHeight="1" thickBot="1" x14ac:dyDescent="0.3">
      <c r="B7" s="10">
        <v>2</v>
      </c>
      <c r="C7" s="614"/>
      <c r="D7" s="615" t="s">
        <v>68</v>
      </c>
      <c r="E7" s="615"/>
      <c r="F7" s="615"/>
      <c r="G7" s="29" t="s">
        <v>35</v>
      </c>
      <c r="H7" s="11">
        <f t="shared" ref="H7:H8" si="1">(160+160+152+152+48+136+136)/1000</f>
        <v>0.94399999999999995</v>
      </c>
      <c r="I7" s="29">
        <v>1</v>
      </c>
      <c r="J7" s="13">
        <v>2383</v>
      </c>
      <c r="K7" s="13">
        <v>0</v>
      </c>
      <c r="L7" s="12">
        <v>2.11</v>
      </c>
      <c r="M7" s="12">
        <f t="shared" si="0"/>
        <v>2.11</v>
      </c>
    </row>
    <row r="8" spans="1:46" s="9" customFormat="1" ht="155.1" customHeight="1" thickBot="1" x14ac:dyDescent="0.3">
      <c r="B8" s="10">
        <v>3</v>
      </c>
      <c r="C8" s="614"/>
      <c r="D8" s="615" t="s">
        <v>69</v>
      </c>
      <c r="E8" s="615"/>
      <c r="F8" s="615"/>
      <c r="G8" s="29" t="s">
        <v>35</v>
      </c>
      <c r="H8" s="11">
        <f t="shared" si="1"/>
        <v>0.94399999999999995</v>
      </c>
      <c r="I8" s="29">
        <v>1</v>
      </c>
      <c r="J8" s="13">
        <v>1510</v>
      </c>
      <c r="K8" s="13">
        <v>0</v>
      </c>
      <c r="L8" s="12">
        <f t="shared" ref="L8" si="2">J8*I8*H8/1000</f>
        <v>1.4254399999999998</v>
      </c>
      <c r="M8" s="12">
        <f t="shared" si="0"/>
        <v>1.4254399999999998</v>
      </c>
    </row>
    <row r="9" spans="1:46" s="9" customFormat="1" ht="155.1" customHeight="1" thickBot="1" x14ac:dyDescent="0.3">
      <c r="B9" s="10">
        <v>4</v>
      </c>
      <c r="C9" s="620"/>
      <c r="D9" s="615" t="s">
        <v>71</v>
      </c>
      <c r="E9" s="615"/>
      <c r="F9" s="615"/>
      <c r="G9" s="29" t="s">
        <v>35</v>
      </c>
      <c r="H9" s="11">
        <v>0.94399999999999995</v>
      </c>
      <c r="I9" s="29">
        <v>1</v>
      </c>
      <c r="J9" s="13">
        <v>1817</v>
      </c>
      <c r="K9" s="13">
        <v>0</v>
      </c>
      <c r="L9" s="12">
        <v>1.63</v>
      </c>
      <c r="M9" s="12">
        <f t="shared" si="0"/>
        <v>1.63</v>
      </c>
    </row>
    <row r="10" spans="1:46" s="9" customFormat="1" ht="155.1" customHeight="1" thickBot="1" x14ac:dyDescent="0.3">
      <c r="B10" s="10">
        <v>5</v>
      </c>
      <c r="C10" s="628" t="s">
        <v>72</v>
      </c>
      <c r="D10" s="615" t="s">
        <v>68</v>
      </c>
      <c r="E10" s="615"/>
      <c r="F10" s="615"/>
      <c r="G10" s="29" t="s">
        <v>35</v>
      </c>
      <c r="H10" s="11">
        <f t="shared" ref="H10:H11" si="3">(160+160+152+152+48+136+136)/1000</f>
        <v>0.94399999999999995</v>
      </c>
      <c r="I10" s="29">
        <v>2</v>
      </c>
      <c r="J10" s="13">
        <v>2383</v>
      </c>
      <c r="K10" s="13">
        <v>0</v>
      </c>
      <c r="L10" s="12">
        <v>4.22</v>
      </c>
      <c r="M10" s="12">
        <f t="shared" si="0"/>
        <v>4.22</v>
      </c>
    </row>
    <row r="11" spans="1:46" s="9" customFormat="1" ht="155.1" customHeight="1" thickBot="1" x14ac:dyDescent="0.3">
      <c r="B11" s="10">
        <v>6</v>
      </c>
      <c r="C11" s="629"/>
      <c r="D11" s="615" t="s">
        <v>69</v>
      </c>
      <c r="E11" s="615"/>
      <c r="F11" s="615"/>
      <c r="G11" s="29" t="s">
        <v>35</v>
      </c>
      <c r="H11" s="11">
        <f t="shared" si="3"/>
        <v>0.94399999999999995</v>
      </c>
      <c r="I11" s="29">
        <v>2</v>
      </c>
      <c r="J11" s="13">
        <v>1510</v>
      </c>
      <c r="K11" s="13">
        <v>0</v>
      </c>
      <c r="L11" s="12">
        <v>2.86</v>
      </c>
      <c r="M11" s="12">
        <f t="shared" si="0"/>
        <v>2.86</v>
      </c>
    </row>
    <row r="12" spans="1:46" s="9" customFormat="1" ht="129.75" customHeight="1" thickBot="1" x14ac:dyDescent="0.3">
      <c r="B12" s="10">
        <v>7</v>
      </c>
      <c r="C12" s="630"/>
      <c r="D12" s="615" t="s">
        <v>71</v>
      </c>
      <c r="E12" s="615"/>
      <c r="F12" s="615"/>
      <c r="G12" s="29" t="s">
        <v>35</v>
      </c>
      <c r="H12" s="11">
        <v>0.94399999999999995</v>
      </c>
      <c r="I12" s="29">
        <v>1</v>
      </c>
      <c r="J12" s="13">
        <v>1817</v>
      </c>
      <c r="K12" s="13">
        <v>0</v>
      </c>
      <c r="L12" s="12">
        <v>1.63</v>
      </c>
      <c r="M12" s="12">
        <f t="shared" si="0"/>
        <v>1.63</v>
      </c>
    </row>
    <row r="13" spans="1:46" s="9" customFormat="1" ht="229.5" customHeight="1" thickBot="1" x14ac:dyDescent="0.3">
      <c r="B13" s="10">
        <v>8</v>
      </c>
      <c r="C13" s="631" t="s">
        <v>73</v>
      </c>
      <c r="D13" s="615" t="s">
        <v>68</v>
      </c>
      <c r="E13" s="615"/>
      <c r="F13" s="615"/>
      <c r="G13" s="29" t="s">
        <v>35</v>
      </c>
      <c r="H13" s="11">
        <f t="shared" ref="H13:H14" si="4">(160+160+152+152+48+136+136)/1000</f>
        <v>0.94399999999999995</v>
      </c>
      <c r="I13" s="29">
        <v>2</v>
      </c>
      <c r="J13" s="13">
        <v>2383</v>
      </c>
      <c r="K13" s="13">
        <v>0</v>
      </c>
      <c r="L13" s="12">
        <v>4.22</v>
      </c>
      <c r="M13" s="12">
        <f>L13-K13</f>
        <v>4.22</v>
      </c>
    </row>
    <row r="14" spans="1:46" s="9" customFormat="1" ht="201.75" customHeight="1" thickBot="1" x14ac:dyDescent="0.3">
      <c r="B14" s="10">
        <v>9</v>
      </c>
      <c r="C14" s="631"/>
      <c r="D14" s="615" t="s">
        <v>69</v>
      </c>
      <c r="E14" s="615"/>
      <c r="F14" s="615"/>
      <c r="G14" s="29" t="s">
        <v>35</v>
      </c>
      <c r="H14" s="11">
        <f t="shared" si="4"/>
        <v>0.94399999999999995</v>
      </c>
      <c r="I14" s="29">
        <v>2</v>
      </c>
      <c r="J14" s="13">
        <v>1510</v>
      </c>
      <c r="K14" s="13">
        <v>0</v>
      </c>
      <c r="L14" s="12">
        <v>2.86</v>
      </c>
      <c r="M14" s="12">
        <f>L14-K14</f>
        <v>2.86</v>
      </c>
    </row>
    <row r="15" spans="1:46" s="9" customFormat="1" ht="155.1" customHeight="1" thickBot="1" x14ac:dyDescent="0.3">
      <c r="B15" s="10">
        <v>10</v>
      </c>
      <c r="C15" s="613" t="s">
        <v>74</v>
      </c>
      <c r="D15" s="615" t="s">
        <v>75</v>
      </c>
      <c r="E15" s="615"/>
      <c r="F15" s="615"/>
      <c r="G15" s="29" t="s">
        <v>76</v>
      </c>
      <c r="H15" s="11">
        <f>(210+210+200+200+48+176+176)/1000</f>
        <v>1.22</v>
      </c>
      <c r="I15" s="29">
        <v>1</v>
      </c>
      <c r="J15" s="13">
        <v>5486</v>
      </c>
      <c r="K15" s="13">
        <v>0</v>
      </c>
      <c r="L15" s="12">
        <v>6.24</v>
      </c>
      <c r="M15" s="12">
        <f t="shared" ref="M15:M32" si="5">L15-K15</f>
        <v>6.24</v>
      </c>
    </row>
    <row r="16" spans="1:46" s="9" customFormat="1" ht="155.1" customHeight="1" thickBot="1" x14ac:dyDescent="0.3">
      <c r="B16" s="10">
        <v>11</v>
      </c>
      <c r="C16" s="614"/>
      <c r="D16" s="615" t="s">
        <v>77</v>
      </c>
      <c r="E16" s="615"/>
      <c r="F16" s="615"/>
      <c r="G16" s="29" t="s">
        <v>76</v>
      </c>
      <c r="H16" s="11">
        <f>(210+210+200+200+48+176+176)/1000</f>
        <v>1.22</v>
      </c>
      <c r="I16" s="29">
        <v>1</v>
      </c>
      <c r="J16" s="13">
        <v>5486</v>
      </c>
      <c r="K16" s="13">
        <v>0</v>
      </c>
      <c r="L16" s="12">
        <v>6.24</v>
      </c>
      <c r="M16" s="12">
        <f t="shared" si="5"/>
        <v>6.24</v>
      </c>
    </row>
    <row r="17" spans="2:13" s="9" customFormat="1" ht="155.1" customHeight="1" thickBot="1" x14ac:dyDescent="0.3">
      <c r="B17" s="10">
        <v>12</v>
      </c>
      <c r="C17" s="614"/>
      <c r="D17" s="615" t="s">
        <v>78</v>
      </c>
      <c r="E17" s="615"/>
      <c r="F17" s="615"/>
      <c r="G17" s="29" t="s">
        <v>35</v>
      </c>
      <c r="H17" s="11">
        <f t="shared" ref="H17:H19" si="6">(160+160+152+152+48+136+136)/1000</f>
        <v>0.94399999999999995</v>
      </c>
      <c r="I17" s="29">
        <v>1</v>
      </c>
      <c r="J17" s="13">
        <v>2330</v>
      </c>
      <c r="K17" s="13">
        <v>0</v>
      </c>
      <c r="L17" s="12">
        <v>2.06</v>
      </c>
      <c r="M17" s="12">
        <f t="shared" si="5"/>
        <v>2.06</v>
      </c>
    </row>
    <row r="18" spans="2:13" s="9" customFormat="1" ht="155.1" customHeight="1" thickBot="1" x14ac:dyDescent="0.3">
      <c r="B18" s="10">
        <v>13</v>
      </c>
      <c r="C18" s="614"/>
      <c r="D18" s="615" t="s">
        <v>79</v>
      </c>
      <c r="E18" s="615"/>
      <c r="F18" s="615"/>
      <c r="G18" s="29" t="s">
        <v>35</v>
      </c>
      <c r="H18" s="11">
        <f t="shared" si="6"/>
        <v>0.94399999999999995</v>
      </c>
      <c r="I18" s="29">
        <v>1</v>
      </c>
      <c r="J18" s="13">
        <v>2212</v>
      </c>
      <c r="K18" s="13">
        <v>0</v>
      </c>
      <c r="L18" s="12">
        <v>1.97</v>
      </c>
      <c r="M18" s="12">
        <f t="shared" si="5"/>
        <v>1.97</v>
      </c>
    </row>
    <row r="19" spans="2:13" s="9" customFormat="1" ht="155.1" customHeight="1" thickBot="1" x14ac:dyDescent="0.3">
      <c r="B19" s="10">
        <v>14</v>
      </c>
      <c r="C19" s="620"/>
      <c r="D19" s="615" t="s">
        <v>80</v>
      </c>
      <c r="E19" s="615"/>
      <c r="F19" s="615"/>
      <c r="G19" s="29" t="s">
        <v>35</v>
      </c>
      <c r="H19" s="11">
        <f t="shared" si="6"/>
        <v>0.94399999999999995</v>
      </c>
      <c r="I19" s="29">
        <v>1</v>
      </c>
      <c r="J19" s="13">
        <v>2237</v>
      </c>
      <c r="K19" s="13">
        <v>0</v>
      </c>
      <c r="L19" s="12">
        <v>1.99</v>
      </c>
      <c r="M19" s="12">
        <f t="shared" si="5"/>
        <v>1.99</v>
      </c>
    </row>
    <row r="20" spans="2:13" s="9" customFormat="1" ht="155.1" customHeight="1" thickBot="1" x14ac:dyDescent="0.3">
      <c r="B20" s="10">
        <v>15</v>
      </c>
      <c r="C20" s="613" t="s">
        <v>81</v>
      </c>
      <c r="D20" s="615" t="s">
        <v>82</v>
      </c>
      <c r="E20" s="615"/>
      <c r="F20" s="615"/>
      <c r="G20" s="29" t="s">
        <v>76</v>
      </c>
      <c r="H20" s="11">
        <f>(210+210+200+200+48+176+176)/1000</f>
        <v>1.22</v>
      </c>
      <c r="I20" s="29">
        <v>1</v>
      </c>
      <c r="J20" s="13">
        <v>5486</v>
      </c>
      <c r="K20" s="13">
        <v>0</v>
      </c>
      <c r="L20" s="12">
        <f t="shared" ref="L20:L26" si="7">J20*I20*H20/1000</f>
        <v>6.69292</v>
      </c>
      <c r="M20" s="12">
        <f t="shared" si="5"/>
        <v>6.69292</v>
      </c>
    </row>
    <row r="21" spans="2:13" s="9" customFormat="1" ht="155.1" customHeight="1" thickBot="1" x14ac:dyDescent="0.3">
      <c r="B21" s="10">
        <v>16</v>
      </c>
      <c r="C21" s="614"/>
      <c r="D21" s="615" t="s">
        <v>83</v>
      </c>
      <c r="E21" s="615"/>
      <c r="F21" s="615"/>
      <c r="G21" s="29" t="s">
        <v>76</v>
      </c>
      <c r="H21" s="11">
        <f>(210+210+200+200+48+176+176)/1000</f>
        <v>1.22</v>
      </c>
      <c r="I21" s="29">
        <v>1</v>
      </c>
      <c r="J21" s="13">
        <v>5486</v>
      </c>
      <c r="K21" s="13">
        <v>0</v>
      </c>
      <c r="L21" s="12">
        <f t="shared" si="7"/>
        <v>6.69292</v>
      </c>
      <c r="M21" s="12">
        <f t="shared" si="5"/>
        <v>6.69292</v>
      </c>
    </row>
    <row r="22" spans="2:13" s="9" customFormat="1" ht="155.1" customHeight="1" thickBot="1" x14ac:dyDescent="0.3">
      <c r="B22" s="10">
        <v>17</v>
      </c>
      <c r="C22" s="614"/>
      <c r="D22" s="615" t="s">
        <v>84</v>
      </c>
      <c r="E22" s="615"/>
      <c r="F22" s="615"/>
      <c r="G22" s="29" t="s">
        <v>35</v>
      </c>
      <c r="H22" s="11">
        <f t="shared" ref="H22:H23" si="8">(160+160+152+152+48+136+136)/1000</f>
        <v>0.94399999999999995</v>
      </c>
      <c r="I22" s="29">
        <v>1</v>
      </c>
      <c r="J22" s="13">
        <v>1629</v>
      </c>
      <c r="K22" s="13">
        <v>0</v>
      </c>
      <c r="L22" s="12">
        <f t="shared" si="7"/>
        <v>1.5377759999999998</v>
      </c>
      <c r="M22" s="12">
        <f t="shared" si="5"/>
        <v>1.5377759999999998</v>
      </c>
    </row>
    <row r="23" spans="2:13" s="9" customFormat="1" ht="155.1" customHeight="1" thickBot="1" x14ac:dyDescent="0.3">
      <c r="B23" s="10">
        <v>18</v>
      </c>
      <c r="C23" s="614"/>
      <c r="D23" s="615" t="s">
        <v>85</v>
      </c>
      <c r="E23" s="615"/>
      <c r="F23" s="615"/>
      <c r="G23" s="29" t="s">
        <v>35</v>
      </c>
      <c r="H23" s="11">
        <f t="shared" si="8"/>
        <v>0.94399999999999995</v>
      </c>
      <c r="I23" s="29">
        <v>2</v>
      </c>
      <c r="J23" s="13">
        <v>2948</v>
      </c>
      <c r="K23" s="13">
        <v>0</v>
      </c>
      <c r="L23" s="12">
        <v>5.22</v>
      </c>
      <c r="M23" s="12">
        <f t="shared" si="5"/>
        <v>5.22</v>
      </c>
    </row>
    <row r="24" spans="2:13" s="9" customFormat="1" ht="155.1" customHeight="1" thickBot="1" x14ac:dyDescent="0.3">
      <c r="B24" s="13">
        <v>19</v>
      </c>
      <c r="C24" s="613" t="s">
        <v>86</v>
      </c>
      <c r="D24" s="615" t="s">
        <v>82</v>
      </c>
      <c r="E24" s="615"/>
      <c r="F24" s="615"/>
      <c r="G24" s="29" t="s">
        <v>76</v>
      </c>
      <c r="H24" s="11">
        <f>(210+210+200+200+48+176+176)/1000</f>
        <v>1.22</v>
      </c>
      <c r="I24" s="29">
        <v>1</v>
      </c>
      <c r="J24" s="13">
        <v>5486</v>
      </c>
      <c r="K24" s="13">
        <v>0</v>
      </c>
      <c r="L24" s="12">
        <f t="shared" si="7"/>
        <v>6.69292</v>
      </c>
      <c r="M24" s="12">
        <f t="shared" si="5"/>
        <v>6.69292</v>
      </c>
    </row>
    <row r="25" spans="2:13" s="9" customFormat="1" ht="155.1" customHeight="1" thickBot="1" x14ac:dyDescent="0.3">
      <c r="B25" s="10">
        <v>20</v>
      </c>
      <c r="C25" s="614"/>
      <c r="D25" s="615" t="s">
        <v>83</v>
      </c>
      <c r="E25" s="615"/>
      <c r="F25" s="615"/>
      <c r="G25" s="29" t="s">
        <v>76</v>
      </c>
      <c r="H25" s="11">
        <f>(210+210+200+200+48+176+176)/1000</f>
        <v>1.22</v>
      </c>
      <c r="I25" s="29">
        <v>1</v>
      </c>
      <c r="J25" s="13">
        <v>5486</v>
      </c>
      <c r="K25" s="13">
        <v>0</v>
      </c>
      <c r="L25" s="12">
        <f t="shared" si="7"/>
        <v>6.69292</v>
      </c>
      <c r="M25" s="12">
        <f t="shared" si="5"/>
        <v>6.69292</v>
      </c>
    </row>
    <row r="26" spans="2:13" s="9" customFormat="1" ht="155.1" customHeight="1" thickBot="1" x14ac:dyDescent="0.3">
      <c r="B26" s="10">
        <v>21</v>
      </c>
      <c r="C26" s="614"/>
      <c r="D26" s="615" t="s">
        <v>87</v>
      </c>
      <c r="E26" s="615"/>
      <c r="F26" s="615"/>
      <c r="G26" s="29" t="s">
        <v>35</v>
      </c>
      <c r="H26" s="11">
        <f t="shared" ref="H26:H27" si="9">(160+160+152+152+48+136+136)/1000</f>
        <v>0.94399999999999995</v>
      </c>
      <c r="I26" s="29">
        <v>1</v>
      </c>
      <c r="J26" s="13">
        <v>1629</v>
      </c>
      <c r="K26" s="13">
        <v>0</v>
      </c>
      <c r="L26" s="12">
        <f t="shared" si="7"/>
        <v>1.5377759999999998</v>
      </c>
      <c r="M26" s="12">
        <f t="shared" si="5"/>
        <v>1.5377759999999998</v>
      </c>
    </row>
    <row r="27" spans="2:13" s="9" customFormat="1" ht="155.1" customHeight="1" thickBot="1" x14ac:dyDescent="0.3">
      <c r="B27" s="10">
        <v>22</v>
      </c>
      <c r="C27" s="614"/>
      <c r="D27" s="615" t="s">
        <v>88</v>
      </c>
      <c r="E27" s="615"/>
      <c r="F27" s="615"/>
      <c r="G27" s="29" t="s">
        <v>35</v>
      </c>
      <c r="H27" s="11">
        <f t="shared" si="9"/>
        <v>0.94399999999999995</v>
      </c>
      <c r="I27" s="29">
        <v>2</v>
      </c>
      <c r="J27" s="13">
        <v>2948</v>
      </c>
      <c r="K27" s="13">
        <v>0</v>
      </c>
      <c r="L27" s="12">
        <v>5.22</v>
      </c>
      <c r="M27" s="12">
        <f t="shared" si="5"/>
        <v>5.22</v>
      </c>
    </row>
    <row r="28" spans="2:13" s="9" customFormat="1" ht="155.1" customHeight="1" thickBot="1" x14ac:dyDescent="0.3">
      <c r="B28" s="10">
        <v>23</v>
      </c>
      <c r="C28" s="613" t="s">
        <v>89</v>
      </c>
      <c r="D28" s="615" t="s">
        <v>75</v>
      </c>
      <c r="E28" s="615"/>
      <c r="F28" s="615"/>
      <c r="G28" s="29" t="s">
        <v>76</v>
      </c>
      <c r="H28" s="11">
        <f>(210+210+200+200+48+176+176)/1000</f>
        <v>1.22</v>
      </c>
      <c r="I28" s="29">
        <v>1</v>
      </c>
      <c r="J28" s="13">
        <v>5486</v>
      </c>
      <c r="K28" s="13">
        <v>0</v>
      </c>
      <c r="L28" s="12">
        <v>6.24</v>
      </c>
      <c r="M28" s="12">
        <f t="shared" si="5"/>
        <v>6.24</v>
      </c>
    </row>
    <row r="29" spans="2:13" s="9" customFormat="1" ht="155.1" customHeight="1" thickBot="1" x14ac:dyDescent="0.3">
      <c r="B29" s="10">
        <v>24</v>
      </c>
      <c r="C29" s="614"/>
      <c r="D29" s="615" t="s">
        <v>77</v>
      </c>
      <c r="E29" s="615"/>
      <c r="F29" s="615"/>
      <c r="G29" s="29" t="s">
        <v>76</v>
      </c>
      <c r="H29" s="11">
        <f>(210+210+200+200+48+176+176)/1000</f>
        <v>1.22</v>
      </c>
      <c r="I29" s="29">
        <v>1</v>
      </c>
      <c r="J29" s="13">
        <v>5486</v>
      </c>
      <c r="K29" s="13">
        <v>0</v>
      </c>
      <c r="L29" s="12">
        <v>6.24</v>
      </c>
      <c r="M29" s="12">
        <f t="shared" si="5"/>
        <v>6.24</v>
      </c>
    </row>
    <row r="30" spans="2:13" s="9" customFormat="1" ht="155.1" customHeight="1" thickBot="1" x14ac:dyDescent="0.3">
      <c r="B30" s="10">
        <v>25</v>
      </c>
      <c r="C30" s="614"/>
      <c r="D30" s="615" t="s">
        <v>90</v>
      </c>
      <c r="E30" s="615"/>
      <c r="F30" s="615"/>
      <c r="G30" s="29" t="s">
        <v>35</v>
      </c>
      <c r="H30" s="11">
        <f t="shared" ref="H30:H32" si="10">(160+160+152+152+48+136+136)/1000</f>
        <v>0.94399999999999995</v>
      </c>
      <c r="I30" s="29">
        <v>1</v>
      </c>
      <c r="J30" s="13">
        <v>2330</v>
      </c>
      <c r="K30" s="13">
        <v>0</v>
      </c>
      <c r="L30" s="12">
        <v>2.06</v>
      </c>
      <c r="M30" s="12">
        <f t="shared" si="5"/>
        <v>2.06</v>
      </c>
    </row>
    <row r="31" spans="2:13" s="9" customFormat="1" ht="155.1" customHeight="1" thickBot="1" x14ac:dyDescent="0.3">
      <c r="B31" s="10">
        <v>26</v>
      </c>
      <c r="C31" s="614"/>
      <c r="D31" s="615" t="s">
        <v>91</v>
      </c>
      <c r="E31" s="615"/>
      <c r="F31" s="615"/>
      <c r="G31" s="29" t="s">
        <v>35</v>
      </c>
      <c r="H31" s="11">
        <f t="shared" si="10"/>
        <v>0.94399999999999995</v>
      </c>
      <c r="I31" s="29">
        <v>1</v>
      </c>
      <c r="J31" s="13">
        <v>2212</v>
      </c>
      <c r="K31" s="13">
        <v>0</v>
      </c>
      <c r="L31" s="12">
        <v>1.97</v>
      </c>
      <c r="M31" s="12">
        <f t="shared" si="5"/>
        <v>1.97</v>
      </c>
    </row>
    <row r="32" spans="2:13" s="9" customFormat="1" ht="155.1" customHeight="1" thickBot="1" x14ac:dyDescent="0.3">
      <c r="B32" s="10">
        <v>27</v>
      </c>
      <c r="C32" s="620"/>
      <c r="D32" s="615" t="s">
        <v>92</v>
      </c>
      <c r="E32" s="615"/>
      <c r="F32" s="615"/>
      <c r="G32" s="29" t="s">
        <v>35</v>
      </c>
      <c r="H32" s="11">
        <f t="shared" si="10"/>
        <v>0.94399999999999995</v>
      </c>
      <c r="I32" s="29">
        <v>1</v>
      </c>
      <c r="J32" s="13">
        <v>2237</v>
      </c>
      <c r="K32" s="13">
        <v>0</v>
      </c>
      <c r="L32" s="12">
        <v>1.99</v>
      </c>
      <c r="M32" s="12">
        <f t="shared" si="5"/>
        <v>1.99</v>
      </c>
    </row>
    <row r="33" spans="2:17" s="9" customFormat="1" ht="155.1" customHeight="1" thickBot="1" x14ac:dyDescent="0.3">
      <c r="B33" s="10">
        <v>28</v>
      </c>
      <c r="C33" s="613" t="s">
        <v>93</v>
      </c>
      <c r="D33" s="615" t="s">
        <v>94</v>
      </c>
      <c r="E33" s="615"/>
      <c r="F33" s="615"/>
      <c r="G33" s="29" t="s">
        <v>76</v>
      </c>
      <c r="H33" s="11">
        <f>(210+210+200+200+48+176+176)/1000</f>
        <v>1.22</v>
      </c>
      <c r="I33" s="29">
        <v>1</v>
      </c>
      <c r="J33" s="13">
        <v>5486</v>
      </c>
      <c r="K33" s="13">
        <v>0</v>
      </c>
      <c r="L33" s="12">
        <v>6.24</v>
      </c>
      <c r="M33" s="12">
        <f>L33-K33</f>
        <v>6.24</v>
      </c>
    </row>
    <row r="34" spans="2:17" s="9" customFormat="1" ht="155.1" customHeight="1" thickBot="1" x14ac:dyDescent="0.3">
      <c r="B34" s="10">
        <v>29</v>
      </c>
      <c r="C34" s="614"/>
      <c r="D34" s="615" t="s">
        <v>95</v>
      </c>
      <c r="E34" s="615"/>
      <c r="F34" s="615"/>
      <c r="G34" s="29" t="s">
        <v>76</v>
      </c>
      <c r="H34" s="11">
        <f>(210+210+200+200+48+176+176)/1000</f>
        <v>1.22</v>
      </c>
      <c r="I34" s="29">
        <v>1</v>
      </c>
      <c r="J34" s="13">
        <v>5486</v>
      </c>
      <c r="K34" s="13">
        <v>0</v>
      </c>
      <c r="L34" s="12">
        <v>6.24</v>
      </c>
      <c r="M34" s="12">
        <f>L34-K34</f>
        <v>6.24</v>
      </c>
    </row>
    <row r="35" spans="2:17" s="9" customFormat="1" ht="155.1" customHeight="1" thickBot="1" x14ac:dyDescent="0.3">
      <c r="B35" s="10">
        <v>30</v>
      </c>
      <c r="C35" s="614"/>
      <c r="D35" s="615" t="s">
        <v>96</v>
      </c>
      <c r="E35" s="615"/>
      <c r="F35" s="615"/>
      <c r="G35" s="29" t="s">
        <v>97</v>
      </c>
      <c r="H35" s="11">
        <f>(160+160+152+152+40+135+135)/1000</f>
        <v>0.93400000000000005</v>
      </c>
      <c r="I35" s="29">
        <v>1</v>
      </c>
      <c r="J35" s="13">
        <v>2171</v>
      </c>
      <c r="K35" s="13">
        <v>0</v>
      </c>
      <c r="L35" s="12">
        <v>1.92</v>
      </c>
      <c r="M35" s="12">
        <f>L35-K35</f>
        <v>1.92</v>
      </c>
    </row>
    <row r="36" spans="2:17" s="9" customFormat="1" ht="155.1" customHeight="1" thickBot="1" x14ac:dyDescent="0.3">
      <c r="B36" s="10">
        <v>31</v>
      </c>
      <c r="C36" s="620"/>
      <c r="D36" s="615" t="s">
        <v>98</v>
      </c>
      <c r="E36" s="615"/>
      <c r="F36" s="615"/>
      <c r="G36" s="29" t="s">
        <v>97</v>
      </c>
      <c r="H36" s="11">
        <f>(160+160+152+152+40+135+135)/1000</f>
        <v>0.93400000000000005</v>
      </c>
      <c r="I36" s="29">
        <v>2</v>
      </c>
      <c r="J36" s="13">
        <v>2330</v>
      </c>
      <c r="K36" s="13">
        <v>0</v>
      </c>
      <c r="L36" s="12">
        <v>4.1100000000000003</v>
      </c>
      <c r="M36" s="12">
        <f t="shared" ref="M36" si="11">L36-K36</f>
        <v>4.1100000000000003</v>
      </c>
    </row>
    <row r="37" spans="2:17" s="9" customFormat="1" ht="184.5" customHeight="1" thickBot="1" x14ac:dyDescent="0.3">
      <c r="B37" s="10">
        <v>32</v>
      </c>
      <c r="C37" s="614" t="s">
        <v>99</v>
      </c>
      <c r="D37" s="615" t="s">
        <v>101</v>
      </c>
      <c r="E37" s="615"/>
      <c r="F37" s="615"/>
      <c r="G37" s="29" t="s">
        <v>97</v>
      </c>
      <c r="H37" s="11">
        <f>(160+160+152+152+40+135+135)/1000</f>
        <v>0.93400000000000005</v>
      </c>
      <c r="I37" s="29">
        <v>1</v>
      </c>
      <c r="J37" s="13">
        <v>1794</v>
      </c>
      <c r="K37" s="13">
        <v>0</v>
      </c>
      <c r="L37" s="12">
        <f>J37*I37*H37/1000</f>
        <v>1.6755960000000001</v>
      </c>
      <c r="M37" s="12">
        <f>L37-K37</f>
        <v>1.6755960000000001</v>
      </c>
    </row>
    <row r="38" spans="2:17" s="9" customFormat="1" ht="209.25" customHeight="1" thickBot="1" x14ac:dyDescent="0.3">
      <c r="B38" s="10">
        <v>33</v>
      </c>
      <c r="C38" s="620"/>
      <c r="D38" s="615" t="s">
        <v>102</v>
      </c>
      <c r="E38" s="615"/>
      <c r="F38" s="615"/>
      <c r="G38" s="29" t="s">
        <v>97</v>
      </c>
      <c r="H38" s="11">
        <f>(160+160+152+152+40+135+135)/1000</f>
        <v>0.93400000000000005</v>
      </c>
      <c r="I38" s="29">
        <v>2</v>
      </c>
      <c r="J38" s="13">
        <v>3124</v>
      </c>
      <c r="K38" s="13">
        <v>0</v>
      </c>
      <c r="L38" s="12">
        <v>5.58</v>
      </c>
      <c r="M38" s="12">
        <f>L38-K38</f>
        <v>5.58</v>
      </c>
    </row>
    <row r="39" spans="2:17" s="14" customFormat="1" ht="125.1" customHeight="1" thickBot="1" x14ac:dyDescent="0.3">
      <c r="B39" s="618" t="s">
        <v>30</v>
      </c>
      <c r="C39" s="619"/>
      <c r="D39" s="619"/>
      <c r="E39" s="619"/>
      <c r="F39" s="619"/>
      <c r="G39" s="619"/>
      <c r="H39" s="619"/>
      <c r="I39" s="619"/>
      <c r="J39" s="619"/>
      <c r="K39" s="619"/>
      <c r="L39" s="621"/>
      <c r="M39" s="15">
        <f>SUM(M6:M38)</f>
        <v>126.10826799999997</v>
      </c>
    </row>
    <row r="40" spans="2:17" s="14" customFormat="1" ht="105.75" customHeight="1" thickBot="1" x14ac:dyDescent="0.3">
      <c r="B40" s="618" t="s">
        <v>53</v>
      </c>
      <c r="C40" s="619"/>
      <c r="D40" s="619"/>
      <c r="E40" s="619"/>
      <c r="F40" s="619"/>
      <c r="G40" s="619"/>
      <c r="H40" s="619"/>
      <c r="I40" s="619"/>
      <c r="J40" s="619"/>
      <c r="K40" s="619"/>
      <c r="L40" s="619"/>
      <c r="M40" s="12">
        <f>M39*2</f>
        <v>252.21653599999993</v>
      </c>
    </row>
    <row r="41" spans="2:17" ht="45" customHeight="1" x14ac:dyDescent="0.25">
      <c r="B41" s="622"/>
      <c r="C41" s="623"/>
      <c r="D41" s="623"/>
      <c r="E41" s="623"/>
      <c r="F41" s="623"/>
      <c r="G41" s="623"/>
      <c r="H41" s="623"/>
      <c r="I41" s="623"/>
      <c r="J41" s="623"/>
      <c r="K41" s="623"/>
      <c r="L41" s="623"/>
      <c r="M41" s="624"/>
    </row>
    <row r="42" spans="2:17" ht="13.5" customHeight="1" thickBot="1" x14ac:dyDescent="0.3">
      <c r="B42" s="625"/>
      <c r="C42" s="626"/>
      <c r="D42" s="626"/>
      <c r="E42" s="626"/>
      <c r="F42" s="626"/>
      <c r="G42" s="626"/>
      <c r="H42" s="626"/>
      <c r="I42" s="626"/>
      <c r="J42" s="626"/>
      <c r="K42" s="626"/>
      <c r="L42" s="626"/>
      <c r="M42" s="627"/>
    </row>
    <row r="43" spans="2:17" s="16" customFormat="1" ht="54" customHeight="1" x14ac:dyDescent="0.25">
      <c r="B43" s="616" t="s">
        <v>31</v>
      </c>
      <c r="C43" s="616"/>
      <c r="D43" s="616"/>
      <c r="E43" s="616"/>
      <c r="F43" s="616"/>
      <c r="G43" s="616"/>
      <c r="H43" s="616"/>
      <c r="I43" s="616" t="s">
        <v>32</v>
      </c>
      <c r="J43" s="616"/>
      <c r="K43" s="616"/>
      <c r="L43" s="616"/>
      <c r="M43" s="616"/>
    </row>
    <row r="44" spans="2:17" ht="312" customHeight="1" thickBot="1" x14ac:dyDescent="0.3">
      <c r="B44" s="617"/>
      <c r="C44" s="617"/>
      <c r="D44" s="617"/>
      <c r="E44" s="617"/>
      <c r="F44" s="617"/>
      <c r="G44" s="617"/>
      <c r="H44" s="617"/>
      <c r="I44" s="617"/>
      <c r="J44" s="617"/>
      <c r="K44" s="617"/>
      <c r="L44" s="617"/>
      <c r="M44" s="617"/>
    </row>
    <row r="45" spans="2:17" s="17" customFormat="1" ht="69.75" customHeight="1" thickBot="1" x14ac:dyDescent="0.3">
      <c r="B45" s="24" t="s">
        <v>45</v>
      </c>
      <c r="C45" s="25"/>
      <c r="D45" s="25"/>
      <c r="E45" s="25"/>
      <c r="F45" s="25"/>
      <c r="G45" s="25"/>
      <c r="H45" s="25"/>
      <c r="I45" s="25"/>
      <c r="J45" s="25"/>
      <c r="K45" s="25"/>
      <c r="L45" s="25"/>
      <c r="M45" s="26"/>
      <c r="N45" s="19"/>
      <c r="O45" s="22"/>
      <c r="P45" s="6"/>
      <c r="Q45" s="6"/>
    </row>
  </sheetData>
  <mergeCells count="53">
    <mergeCell ref="B39:L39"/>
    <mergeCell ref="B41:M42"/>
    <mergeCell ref="B43:H44"/>
    <mergeCell ref="I43:M44"/>
    <mergeCell ref="B40:L40"/>
    <mergeCell ref="C37:C38"/>
    <mergeCell ref="D37:F37"/>
    <mergeCell ref="D38:F38"/>
    <mergeCell ref="C28:C32"/>
    <mergeCell ref="D28:F28"/>
    <mergeCell ref="D29:F29"/>
    <mergeCell ref="D30:F30"/>
    <mergeCell ref="D31:F31"/>
    <mergeCell ref="D32:F32"/>
    <mergeCell ref="C33:C36"/>
    <mergeCell ref="D33:F33"/>
    <mergeCell ref="D34:F34"/>
    <mergeCell ref="D35:F35"/>
    <mergeCell ref="D36:F36"/>
    <mergeCell ref="C20:C23"/>
    <mergeCell ref="D20:F20"/>
    <mergeCell ref="D21:F21"/>
    <mergeCell ref="D22:F22"/>
    <mergeCell ref="D23:F23"/>
    <mergeCell ref="C24:C27"/>
    <mergeCell ref="D24:F24"/>
    <mergeCell ref="D25:F25"/>
    <mergeCell ref="D26:F26"/>
    <mergeCell ref="D27:F27"/>
    <mergeCell ref="C13:C14"/>
    <mergeCell ref="D13:F13"/>
    <mergeCell ref="D14:F14"/>
    <mergeCell ref="C15:C19"/>
    <mergeCell ref="D15:F15"/>
    <mergeCell ref="D16:F16"/>
    <mergeCell ref="D17:F17"/>
    <mergeCell ref="D18:F18"/>
    <mergeCell ref="D19:F19"/>
    <mergeCell ref="C10:C12"/>
    <mergeCell ref="D10:F10"/>
    <mergeCell ref="D11:F11"/>
    <mergeCell ref="D12:F12"/>
    <mergeCell ref="B2:F2"/>
    <mergeCell ref="C6:C9"/>
    <mergeCell ref="D6:F6"/>
    <mergeCell ref="D7:F7"/>
    <mergeCell ref="D8:F8"/>
    <mergeCell ref="D9:F9"/>
    <mergeCell ref="G2:J2"/>
    <mergeCell ref="K2:M2"/>
    <mergeCell ref="B3:M3"/>
    <mergeCell ref="B4:M4"/>
    <mergeCell ref="D5:G5"/>
  </mergeCells>
  <printOptions horizontalCentered="1"/>
  <pageMargins left="0.25" right="0.25" top="0.75" bottom="0.75" header="0.3" footer="0.3"/>
  <pageSetup paperSize="9" scale="17" fitToHeight="0" orientation="portrait" r:id="rId1"/>
  <rowBreaks count="1" manualBreakCount="1">
    <brk id="23" max="13" man="1"/>
  </rowBreaks>
  <drawing r:id="rId2"/>
</worksheet>
</file>

<file path=xl/worksheets/sheet2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sheetPr>
    <tabColor theme="9" tint="-0.499984740745262"/>
    <pageSetUpPr fitToPage="1"/>
  </sheetPr>
  <dimension ref="A1:AG35"/>
  <sheetViews>
    <sheetView rightToLeft="1" view="pageBreakPreview" topLeftCell="A4" zoomScale="80" zoomScaleNormal="85" zoomScaleSheetLayoutView="80" workbookViewId="0">
      <selection activeCell="I28" sqref="I28:J29"/>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107</v>
      </c>
      <c r="G11" s="332"/>
      <c r="H11" s="332"/>
      <c r="I11" s="333"/>
      <c r="J11" s="331" t="s">
        <v>108</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116</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3" ht="15" customHeight="1" x14ac:dyDescent="0.25">
      <c r="B17" s="385" t="s">
        <v>51</v>
      </c>
      <c r="C17" s="386"/>
      <c r="D17" s="386"/>
      <c r="E17" s="386"/>
      <c r="F17" s="386"/>
      <c r="G17" s="386"/>
      <c r="H17" s="386"/>
      <c r="I17" s="386"/>
      <c r="J17" s="386"/>
      <c r="K17" s="386"/>
      <c r="L17" s="386"/>
      <c r="M17" s="387"/>
    </row>
    <row r="18" spans="2:13" ht="15" customHeight="1" x14ac:dyDescent="0.25">
      <c r="B18" s="388"/>
      <c r="C18" s="389"/>
      <c r="D18" s="389"/>
      <c r="E18" s="389"/>
      <c r="F18" s="389"/>
      <c r="G18" s="389"/>
      <c r="H18" s="389"/>
      <c r="I18" s="389"/>
      <c r="J18" s="389"/>
      <c r="K18" s="389"/>
      <c r="L18" s="389"/>
      <c r="M18" s="390"/>
    </row>
    <row r="19" spans="2:13" ht="41.25" customHeight="1" thickBot="1" x14ac:dyDescent="0.3">
      <c r="B19" s="388"/>
      <c r="C19" s="389"/>
      <c r="D19" s="389"/>
      <c r="E19" s="389"/>
      <c r="F19" s="389"/>
      <c r="G19" s="389"/>
      <c r="H19" s="389"/>
      <c r="I19" s="389"/>
      <c r="J19" s="389"/>
      <c r="K19" s="389"/>
      <c r="L19" s="389"/>
      <c r="M19" s="390"/>
    </row>
    <row r="20" spans="2:13" ht="15" customHeight="1" x14ac:dyDescent="0.25">
      <c r="B20" s="391" t="s">
        <v>106</v>
      </c>
      <c r="C20" s="392"/>
      <c r="D20" s="392"/>
      <c r="E20" s="392"/>
      <c r="F20" s="392"/>
      <c r="G20" s="392"/>
      <c r="H20" s="392"/>
      <c r="I20" s="392"/>
      <c r="J20" s="392"/>
      <c r="K20" s="392"/>
      <c r="L20" s="392"/>
      <c r="M20" s="393"/>
    </row>
    <row r="21" spans="2:13" ht="15" customHeight="1" x14ac:dyDescent="0.25">
      <c r="B21" s="394"/>
      <c r="C21" s="395"/>
      <c r="D21" s="395"/>
      <c r="E21" s="395"/>
      <c r="F21" s="395"/>
      <c r="G21" s="395"/>
      <c r="H21" s="395"/>
      <c r="I21" s="395"/>
      <c r="J21" s="395"/>
      <c r="K21" s="395"/>
      <c r="L21" s="395"/>
      <c r="M21" s="396"/>
    </row>
    <row r="22" spans="2:13" ht="15" customHeight="1" x14ac:dyDescent="0.25">
      <c r="B22" s="394"/>
      <c r="C22" s="395"/>
      <c r="D22" s="395"/>
      <c r="E22" s="395"/>
      <c r="F22" s="395"/>
      <c r="G22" s="395"/>
      <c r="H22" s="395"/>
      <c r="I22" s="395"/>
      <c r="J22" s="395"/>
      <c r="K22" s="395"/>
      <c r="L22" s="395"/>
      <c r="M22" s="396"/>
    </row>
    <row r="23" spans="2:13" ht="15.75" customHeight="1" x14ac:dyDescent="0.25">
      <c r="B23" s="394"/>
      <c r="C23" s="395"/>
      <c r="D23" s="395"/>
      <c r="E23" s="395"/>
      <c r="F23" s="395"/>
      <c r="G23" s="395"/>
      <c r="H23" s="395"/>
      <c r="I23" s="395"/>
      <c r="J23" s="395"/>
      <c r="K23" s="395"/>
      <c r="L23" s="395"/>
      <c r="M23" s="396"/>
    </row>
    <row r="24" spans="2:13" ht="51.75" customHeight="1" thickBot="1" x14ac:dyDescent="0.3">
      <c r="B24" s="394"/>
      <c r="C24" s="395"/>
      <c r="D24" s="395"/>
      <c r="E24" s="395"/>
      <c r="F24" s="395"/>
      <c r="G24" s="395"/>
      <c r="H24" s="395"/>
      <c r="I24" s="395"/>
      <c r="J24" s="395"/>
      <c r="K24" s="395"/>
      <c r="L24" s="395"/>
      <c r="M24" s="396"/>
    </row>
    <row r="25" spans="2:13" ht="31.5" customHeight="1" thickBot="1" x14ac:dyDescent="0.3">
      <c r="B25" s="299"/>
      <c r="C25" s="300"/>
      <c r="D25" s="300"/>
      <c r="E25" s="300"/>
      <c r="F25" s="300"/>
      <c r="G25" s="300"/>
      <c r="H25" s="300"/>
      <c r="I25" s="300"/>
      <c r="J25" s="300"/>
      <c r="K25" s="300"/>
      <c r="L25" s="300"/>
      <c r="M25" s="301"/>
    </row>
    <row r="26" spans="2:13" ht="15.75" customHeight="1" x14ac:dyDescent="0.25">
      <c r="B26" s="397" t="s">
        <v>9</v>
      </c>
      <c r="C26" s="399" t="s">
        <v>10</v>
      </c>
      <c r="D26" s="400"/>
      <c r="E26" s="399" t="s">
        <v>11</v>
      </c>
      <c r="F26" s="400"/>
      <c r="G26" s="400"/>
      <c r="H26" s="403"/>
      <c r="I26" s="399" t="s">
        <v>12</v>
      </c>
      <c r="J26" s="403"/>
      <c r="K26" s="399" t="s">
        <v>13</v>
      </c>
      <c r="L26" s="400"/>
      <c r="M26" s="403"/>
    </row>
    <row r="27" spans="2:13" ht="15.75" customHeight="1" thickBot="1" x14ac:dyDescent="0.3">
      <c r="B27" s="398"/>
      <c r="C27" s="401"/>
      <c r="D27" s="402"/>
      <c r="E27" s="401"/>
      <c r="F27" s="402"/>
      <c r="G27" s="402"/>
      <c r="H27" s="404"/>
      <c r="I27" s="401"/>
      <c r="J27" s="404"/>
      <c r="K27" s="401"/>
      <c r="L27" s="402"/>
      <c r="M27" s="404"/>
    </row>
    <row r="28" spans="2:13" ht="36" customHeight="1" x14ac:dyDescent="0.25">
      <c r="B28" s="405">
        <v>17</v>
      </c>
      <c r="C28" s="312">
        <v>641903107</v>
      </c>
      <c r="D28" s="313"/>
      <c r="E28" s="322" t="s">
        <v>52</v>
      </c>
      <c r="F28" s="323"/>
      <c r="G28" s="323"/>
      <c r="H28" s="324"/>
      <c r="I28" s="602">
        <v>446.45405600000009</v>
      </c>
      <c r="J28" s="603"/>
      <c r="K28" s="322" t="s">
        <v>16</v>
      </c>
      <c r="L28" s="323"/>
      <c r="M28" s="324"/>
    </row>
    <row r="29" spans="2:13" ht="27.75" customHeight="1" thickBot="1" x14ac:dyDescent="0.3">
      <c r="B29" s="406"/>
      <c r="C29" s="314"/>
      <c r="D29" s="315"/>
      <c r="E29" s="328"/>
      <c r="F29" s="329"/>
      <c r="G29" s="329"/>
      <c r="H29" s="330"/>
      <c r="I29" s="604"/>
      <c r="J29" s="605"/>
      <c r="K29" s="328"/>
      <c r="L29" s="329"/>
      <c r="M29" s="330"/>
    </row>
    <row r="30" spans="2:13" ht="37.5" customHeight="1" thickBot="1" x14ac:dyDescent="0.3">
      <c r="B30" s="382"/>
      <c r="C30" s="383"/>
      <c r="D30" s="383"/>
      <c r="E30" s="383"/>
      <c r="F30" s="383"/>
      <c r="G30" s="383"/>
      <c r="H30" s="383"/>
      <c r="I30" s="383"/>
      <c r="J30" s="383"/>
      <c r="K30" s="383"/>
      <c r="L30" s="383"/>
      <c r="M30" s="384"/>
    </row>
    <row r="31" spans="2:13" ht="18.75" customHeight="1" x14ac:dyDescent="0.25">
      <c r="B31" s="375" t="s">
        <v>17</v>
      </c>
      <c r="C31" s="376"/>
      <c r="D31" s="376"/>
      <c r="E31" s="377"/>
      <c r="F31" s="375" t="s">
        <v>18</v>
      </c>
      <c r="G31" s="376"/>
      <c r="H31" s="376"/>
      <c r="I31" s="377"/>
      <c r="J31" s="375" t="s">
        <v>19</v>
      </c>
      <c r="K31" s="376"/>
      <c r="L31" s="376"/>
      <c r="M31" s="377"/>
    </row>
    <row r="32" spans="2:13"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20" customFormat="1" ht="25.5" customHeight="1" thickBot="1" x14ac:dyDescent="0.3">
      <c r="A35" s="21"/>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B35:M35"/>
    <mergeCell ref="B31:E32"/>
    <mergeCell ref="F31:I32"/>
    <mergeCell ref="J31:M32"/>
    <mergeCell ref="B33:E34"/>
    <mergeCell ref="F33:I34"/>
    <mergeCell ref="J33:M34"/>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15361"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5361" r:id="rId4"/>
      </mc:Fallback>
    </mc:AlternateContent>
  </oleObjects>
  <mc:AlternateContent xmlns:mc="http://schemas.openxmlformats.org/markup-compatibility/2006">
    <mc:Choice Requires="x14">
      <controls>
        <mc:AlternateContent xmlns:mc="http://schemas.openxmlformats.org/markup-compatibility/2006">
          <mc:Choice Requires="x14">
            <control shapeId="15362" r:id="rId6" name="Check Box 2">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15363" r:id="rId7" name="Check Box 3">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15364" r:id="rId8" name="Check Box 4">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15365" r:id="rId9" name="Check Box 5">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15366" r:id="rId10" name="Check Box 6">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sheetPr>
    <tabColor theme="9" tint="-0.249977111117893"/>
    <pageSetUpPr fitToPage="1"/>
  </sheetPr>
  <dimension ref="A1:AT54"/>
  <sheetViews>
    <sheetView rightToLeft="1" view="pageBreakPreview" zoomScale="20" zoomScaleNormal="100" zoomScaleSheetLayoutView="20" workbookViewId="0">
      <selection activeCell="G71" sqref="G71"/>
    </sheetView>
  </sheetViews>
  <sheetFormatPr defaultRowHeight="23.25" x14ac:dyDescent="0.35"/>
  <cols>
    <col min="2" max="2" width="18.85546875" customWidth="1"/>
    <col min="3" max="3" width="32" customWidth="1"/>
    <col min="4" max="4" width="20.42578125" customWidth="1"/>
    <col min="5" max="5" width="32" customWidth="1"/>
    <col min="6" max="6" width="18.5703125" style="5" customWidth="1"/>
    <col min="7" max="7" width="96.42578125" customWidth="1"/>
    <col min="8" max="8" width="58.140625" bestFit="1" customWidth="1"/>
    <col min="9" max="9" width="36.85546875" customWidth="1"/>
    <col min="10" max="10" width="65.85546875" bestFit="1" customWidth="1"/>
    <col min="11" max="11" width="58.85546875" customWidth="1"/>
    <col min="12" max="12" width="54.42578125" bestFit="1" customWidth="1"/>
    <col min="13" max="13" width="58.28515625" customWidth="1"/>
    <col min="14" max="14" width="4.42578125" customWidth="1"/>
  </cols>
  <sheetData>
    <row r="1" spans="1:46" ht="24" thickBot="1" x14ac:dyDescent="0.4"/>
    <row r="2" spans="1:46" ht="396.75" customHeight="1" thickBot="1" x14ac:dyDescent="0.3">
      <c r="B2" s="594"/>
      <c r="C2" s="594"/>
      <c r="D2" s="594"/>
      <c r="E2" s="594"/>
      <c r="F2" s="594"/>
      <c r="G2" s="606" t="s">
        <v>105</v>
      </c>
      <c r="H2" s="606"/>
      <c r="I2" s="606"/>
      <c r="J2" s="606"/>
      <c r="K2" s="606"/>
      <c r="L2" s="606"/>
      <c r="M2" s="606"/>
    </row>
    <row r="3" spans="1:46" ht="159.75" customHeight="1" thickBot="1" x14ac:dyDescent="0.3">
      <c r="B3" s="607" t="s">
        <v>51</v>
      </c>
      <c r="C3" s="608"/>
      <c r="D3" s="608"/>
      <c r="E3" s="608"/>
      <c r="F3" s="608"/>
      <c r="G3" s="608"/>
      <c r="H3" s="608"/>
      <c r="I3" s="608"/>
      <c r="J3" s="608"/>
      <c r="K3" s="608"/>
      <c r="L3" s="608"/>
      <c r="M3" s="609"/>
      <c r="U3" s="6"/>
      <c r="V3" s="6"/>
      <c r="W3" s="6"/>
      <c r="X3" s="6"/>
      <c r="Y3" s="6"/>
      <c r="Z3" s="6"/>
      <c r="AA3" s="6"/>
      <c r="AB3" s="6"/>
      <c r="AC3" s="6"/>
      <c r="AD3" s="6"/>
      <c r="AE3" s="6"/>
      <c r="AF3" s="6"/>
      <c r="AG3" s="6"/>
      <c r="AH3" s="6"/>
      <c r="AI3" s="6"/>
      <c r="AJ3" s="6"/>
      <c r="AK3" s="6"/>
      <c r="AL3" s="6"/>
      <c r="AM3" s="6"/>
      <c r="AN3" s="6"/>
      <c r="AO3" s="6"/>
      <c r="AP3" s="6"/>
      <c r="AQ3" s="6"/>
      <c r="AR3" s="6"/>
      <c r="AS3" s="6"/>
      <c r="AT3" s="6"/>
    </row>
    <row r="4" spans="1:46" ht="122.25" customHeight="1" thickBot="1" x14ac:dyDescent="0.3">
      <c r="B4" s="610" t="s">
        <v>21</v>
      </c>
      <c r="C4" s="611"/>
      <c r="D4" s="611"/>
      <c r="E4" s="611"/>
      <c r="F4" s="611"/>
      <c r="G4" s="611"/>
      <c r="H4" s="611"/>
      <c r="I4" s="611"/>
      <c r="J4" s="611"/>
      <c r="K4" s="611"/>
      <c r="L4" s="611"/>
      <c r="M4" s="612"/>
      <c r="U4" s="6"/>
      <c r="V4" s="6"/>
      <c r="W4" s="6"/>
      <c r="X4" s="6"/>
      <c r="Y4" s="6"/>
      <c r="Z4" s="6"/>
      <c r="AA4" s="6"/>
      <c r="AB4" s="6"/>
      <c r="AC4" s="6"/>
      <c r="AD4" s="6"/>
      <c r="AE4" s="6"/>
      <c r="AF4" s="6"/>
      <c r="AG4" s="6"/>
      <c r="AH4" s="6"/>
      <c r="AI4" s="6"/>
      <c r="AJ4" s="6"/>
      <c r="AK4" s="6"/>
      <c r="AL4" s="6"/>
      <c r="AM4" s="6"/>
      <c r="AN4" s="6"/>
      <c r="AO4" s="6"/>
      <c r="AP4" s="6"/>
      <c r="AQ4" s="6"/>
      <c r="AR4" s="6"/>
      <c r="AS4" s="6"/>
      <c r="AT4" s="6"/>
    </row>
    <row r="5" spans="1:46" s="6" customFormat="1" ht="99.95" customHeight="1" thickBot="1" x14ac:dyDescent="0.3">
      <c r="A5" s="7"/>
      <c r="B5" s="8" t="s">
        <v>9</v>
      </c>
      <c r="C5" s="28"/>
      <c r="D5" s="618" t="s">
        <v>11</v>
      </c>
      <c r="E5" s="619"/>
      <c r="F5" s="619"/>
      <c r="G5" s="621"/>
      <c r="H5" s="8" t="s">
        <v>22</v>
      </c>
      <c r="I5" s="8" t="s">
        <v>23</v>
      </c>
      <c r="J5" s="8" t="s">
        <v>24</v>
      </c>
      <c r="K5" s="8" t="s">
        <v>49</v>
      </c>
      <c r="L5" s="8" t="s">
        <v>25</v>
      </c>
      <c r="M5" s="8" t="s">
        <v>50</v>
      </c>
    </row>
    <row r="6" spans="1:46" s="9" customFormat="1" ht="155.1" customHeight="1" thickBot="1" x14ac:dyDescent="0.3">
      <c r="B6" s="10">
        <v>1</v>
      </c>
      <c r="C6" s="565" t="s">
        <v>66</v>
      </c>
      <c r="D6" s="615" t="s">
        <v>26</v>
      </c>
      <c r="E6" s="615"/>
      <c r="F6" s="615"/>
      <c r="G6" s="29" t="s">
        <v>27</v>
      </c>
      <c r="H6" s="11">
        <f>(308+308+293+293+80+273+273)/1000</f>
        <v>1.8280000000000001</v>
      </c>
      <c r="I6" s="11">
        <v>2</v>
      </c>
      <c r="J6" s="8">
        <v>5180</v>
      </c>
      <c r="K6" s="8">
        <v>0</v>
      </c>
      <c r="L6" s="12">
        <v>18.938080000000003</v>
      </c>
      <c r="M6" s="12">
        <f>L6-K6</f>
        <v>18.938080000000003</v>
      </c>
    </row>
    <row r="7" spans="1:46" s="9" customFormat="1" ht="155.1" customHeight="1" thickBot="1" x14ac:dyDescent="0.3">
      <c r="B7" s="10">
        <v>2</v>
      </c>
      <c r="C7" s="566"/>
      <c r="D7" s="615" t="s">
        <v>67</v>
      </c>
      <c r="E7" s="615"/>
      <c r="F7" s="615"/>
      <c r="G7" s="29" t="s">
        <v>35</v>
      </c>
      <c r="H7" s="11">
        <f>(160+160+152+152+48+136+136)/1000</f>
        <v>0.94399999999999995</v>
      </c>
      <c r="I7" s="29">
        <v>1</v>
      </c>
      <c r="J7" s="13">
        <v>2408</v>
      </c>
      <c r="K7" s="8">
        <v>0</v>
      </c>
      <c r="L7" s="12">
        <v>2.1</v>
      </c>
      <c r="M7" s="12">
        <f t="shared" ref="M7:M11" si="0">L7-K7</f>
        <v>2.1</v>
      </c>
    </row>
    <row r="8" spans="1:46" s="9" customFormat="1" ht="155.1" customHeight="1" thickBot="1" x14ac:dyDescent="0.3">
      <c r="B8" s="10">
        <v>3</v>
      </c>
      <c r="C8" s="566"/>
      <c r="D8" s="615" t="s">
        <v>68</v>
      </c>
      <c r="E8" s="615"/>
      <c r="F8" s="615"/>
      <c r="G8" s="29" t="s">
        <v>35</v>
      </c>
      <c r="H8" s="11">
        <f t="shared" ref="H8:H9" si="1">(160+160+152+152+48+136+136)/1000</f>
        <v>0.94399999999999995</v>
      </c>
      <c r="I8" s="29">
        <v>1</v>
      </c>
      <c r="J8" s="13">
        <v>2383</v>
      </c>
      <c r="K8" s="8">
        <v>0</v>
      </c>
      <c r="L8" s="12">
        <v>2.11</v>
      </c>
      <c r="M8" s="12">
        <f t="shared" si="0"/>
        <v>2.11</v>
      </c>
    </row>
    <row r="9" spans="1:46" s="9" customFormat="1" ht="155.1" customHeight="1" thickBot="1" x14ac:dyDescent="0.3">
      <c r="B9" s="10">
        <v>4</v>
      </c>
      <c r="C9" s="566"/>
      <c r="D9" s="615" t="s">
        <v>69</v>
      </c>
      <c r="E9" s="615"/>
      <c r="F9" s="615"/>
      <c r="G9" s="29" t="s">
        <v>35</v>
      </c>
      <c r="H9" s="11">
        <f t="shared" si="1"/>
        <v>0.94399999999999995</v>
      </c>
      <c r="I9" s="29">
        <v>1</v>
      </c>
      <c r="J9" s="13">
        <v>1510</v>
      </c>
      <c r="K9" s="8">
        <v>0</v>
      </c>
      <c r="L9" s="12">
        <v>1.4254399999999998</v>
      </c>
      <c r="M9" s="12">
        <f t="shared" si="0"/>
        <v>1.4254399999999998</v>
      </c>
    </row>
    <row r="10" spans="1:46" s="9" customFormat="1" ht="155.1" customHeight="1" thickBot="1" x14ac:dyDescent="0.3">
      <c r="B10" s="10">
        <v>5</v>
      </c>
      <c r="C10" s="566"/>
      <c r="D10" s="615" t="s">
        <v>70</v>
      </c>
      <c r="E10" s="615"/>
      <c r="F10" s="615"/>
      <c r="G10" s="29" t="s">
        <v>29</v>
      </c>
      <c r="H10" s="11">
        <f>(220+220+212+212+48+186+186)/1000</f>
        <v>1.284</v>
      </c>
      <c r="I10" s="29">
        <v>1</v>
      </c>
      <c r="J10" s="13">
        <v>1510</v>
      </c>
      <c r="K10" s="8">
        <v>0</v>
      </c>
      <c r="L10" s="12">
        <v>1.9</v>
      </c>
      <c r="M10" s="12">
        <f t="shared" si="0"/>
        <v>1.9</v>
      </c>
    </row>
    <row r="11" spans="1:46" s="9" customFormat="1" ht="155.1" customHeight="1" thickBot="1" x14ac:dyDescent="0.3">
      <c r="B11" s="10">
        <v>6</v>
      </c>
      <c r="C11" s="569"/>
      <c r="D11" s="615" t="s">
        <v>71</v>
      </c>
      <c r="E11" s="615"/>
      <c r="F11" s="615"/>
      <c r="G11" s="29" t="s">
        <v>35</v>
      </c>
      <c r="H11" s="11">
        <v>0.94399999999999995</v>
      </c>
      <c r="I11" s="29">
        <v>1</v>
      </c>
      <c r="J11" s="13">
        <v>1817</v>
      </c>
      <c r="K11" s="8">
        <v>0</v>
      </c>
      <c r="L11" s="12">
        <v>1.63</v>
      </c>
      <c r="M11" s="12">
        <f t="shared" si="0"/>
        <v>1.63</v>
      </c>
    </row>
    <row r="12" spans="1:46" s="9" customFormat="1" ht="155.1" customHeight="1" thickBot="1" x14ac:dyDescent="0.3">
      <c r="B12" s="10">
        <v>7</v>
      </c>
      <c r="C12" s="565" t="s">
        <v>72</v>
      </c>
      <c r="D12" s="615" t="s">
        <v>26</v>
      </c>
      <c r="E12" s="615"/>
      <c r="F12" s="615"/>
      <c r="G12" s="29" t="s">
        <v>27</v>
      </c>
      <c r="H12" s="11">
        <f>(308+308+293+293+80+273+273)/1000</f>
        <v>1.8280000000000001</v>
      </c>
      <c r="I12" s="11">
        <v>2</v>
      </c>
      <c r="J12" s="8">
        <v>6000</v>
      </c>
      <c r="K12" s="8">
        <v>0</v>
      </c>
      <c r="L12" s="12">
        <v>21.936</v>
      </c>
      <c r="M12" s="12">
        <f>L12-K12</f>
        <v>21.936</v>
      </c>
    </row>
    <row r="13" spans="1:46" s="9" customFormat="1" ht="155.1" customHeight="1" thickBot="1" x14ac:dyDescent="0.3">
      <c r="B13" s="10">
        <v>8</v>
      </c>
      <c r="C13" s="566"/>
      <c r="D13" s="615" t="s">
        <v>68</v>
      </c>
      <c r="E13" s="615"/>
      <c r="F13" s="615"/>
      <c r="G13" s="29" t="s">
        <v>35</v>
      </c>
      <c r="H13" s="11">
        <f t="shared" ref="H13:H14" si="2">(160+160+152+152+48+136+136)/1000</f>
        <v>0.94399999999999995</v>
      </c>
      <c r="I13" s="29">
        <v>2</v>
      </c>
      <c r="J13" s="13">
        <v>2383</v>
      </c>
      <c r="K13" s="8">
        <v>0</v>
      </c>
      <c r="L13" s="12">
        <v>4.22</v>
      </c>
      <c r="M13" s="12">
        <f t="shared" ref="M13:M16" si="3">L13-K13</f>
        <v>4.22</v>
      </c>
    </row>
    <row r="14" spans="1:46" s="9" customFormat="1" ht="155.1" customHeight="1" thickBot="1" x14ac:dyDescent="0.3">
      <c r="B14" s="10">
        <v>9</v>
      </c>
      <c r="C14" s="566"/>
      <c r="D14" s="615" t="s">
        <v>69</v>
      </c>
      <c r="E14" s="615"/>
      <c r="F14" s="615"/>
      <c r="G14" s="29" t="s">
        <v>35</v>
      </c>
      <c r="H14" s="11">
        <f t="shared" si="2"/>
        <v>0.94399999999999995</v>
      </c>
      <c r="I14" s="29">
        <v>2</v>
      </c>
      <c r="J14" s="13">
        <v>1510</v>
      </c>
      <c r="K14" s="8">
        <v>0</v>
      </c>
      <c r="L14" s="12">
        <v>2.86</v>
      </c>
      <c r="M14" s="12">
        <f t="shared" si="3"/>
        <v>2.86</v>
      </c>
    </row>
    <row r="15" spans="1:46" s="9" customFormat="1" ht="155.1" customHeight="1" thickBot="1" x14ac:dyDescent="0.3">
      <c r="B15" s="10">
        <v>10</v>
      </c>
      <c r="C15" s="566"/>
      <c r="D15" s="615" t="s">
        <v>70</v>
      </c>
      <c r="E15" s="615"/>
      <c r="F15" s="615"/>
      <c r="G15" s="29" t="s">
        <v>29</v>
      </c>
      <c r="H15" s="11">
        <f>(220+220+212+212+48+186+186)/1000</f>
        <v>1.284</v>
      </c>
      <c r="I15" s="29">
        <v>1</v>
      </c>
      <c r="J15" s="13">
        <v>1510</v>
      </c>
      <c r="K15" s="8">
        <v>0</v>
      </c>
      <c r="L15" s="12">
        <v>1.9</v>
      </c>
      <c r="M15" s="12">
        <f t="shared" si="3"/>
        <v>1.9</v>
      </c>
    </row>
    <row r="16" spans="1:46" s="9" customFormat="1" ht="129.75" customHeight="1" thickBot="1" x14ac:dyDescent="0.3">
      <c r="B16" s="10">
        <v>11</v>
      </c>
      <c r="C16" s="566"/>
      <c r="D16" s="615" t="s">
        <v>71</v>
      </c>
      <c r="E16" s="615"/>
      <c r="F16" s="615"/>
      <c r="G16" s="29" t="s">
        <v>35</v>
      </c>
      <c r="H16" s="11">
        <v>0.94399999999999995</v>
      </c>
      <c r="I16" s="29">
        <v>1</v>
      </c>
      <c r="J16" s="13">
        <v>1817</v>
      </c>
      <c r="K16" s="8">
        <v>0</v>
      </c>
      <c r="L16" s="12">
        <v>1.63</v>
      </c>
      <c r="M16" s="12">
        <f t="shared" si="3"/>
        <v>1.63</v>
      </c>
    </row>
    <row r="17" spans="2:13" s="9" customFormat="1" ht="155.1" customHeight="1" thickBot="1" x14ac:dyDescent="0.3">
      <c r="B17" s="10">
        <v>12</v>
      </c>
      <c r="C17" s="565" t="s">
        <v>73</v>
      </c>
      <c r="D17" s="615" t="s">
        <v>26</v>
      </c>
      <c r="E17" s="615"/>
      <c r="F17" s="615"/>
      <c r="G17" s="29" t="s">
        <v>27</v>
      </c>
      <c r="H17" s="11">
        <f>(308+308+293+293+80+273+273)/1000</f>
        <v>1.8280000000000001</v>
      </c>
      <c r="I17" s="11">
        <v>2</v>
      </c>
      <c r="J17" s="8">
        <v>6000</v>
      </c>
      <c r="K17" s="8">
        <v>0</v>
      </c>
      <c r="L17" s="12">
        <v>21.936</v>
      </c>
      <c r="M17" s="12">
        <f>L17-K17</f>
        <v>21.936</v>
      </c>
    </row>
    <row r="18" spans="2:13" s="9" customFormat="1" ht="155.1" customHeight="1" thickBot="1" x14ac:dyDescent="0.3">
      <c r="B18" s="10">
        <v>13</v>
      </c>
      <c r="C18" s="566"/>
      <c r="D18" s="615" t="s">
        <v>68</v>
      </c>
      <c r="E18" s="615"/>
      <c r="F18" s="615"/>
      <c r="G18" s="29" t="s">
        <v>35</v>
      </c>
      <c r="H18" s="11">
        <f t="shared" ref="H18:H19" si="4">(160+160+152+152+48+136+136)/1000</f>
        <v>0.94399999999999995</v>
      </c>
      <c r="I18" s="29">
        <v>2</v>
      </c>
      <c r="J18" s="13">
        <v>2383</v>
      </c>
      <c r="K18" s="8">
        <v>0</v>
      </c>
      <c r="L18" s="12">
        <v>4.22</v>
      </c>
      <c r="M18" s="12">
        <f>L18-K18</f>
        <v>4.22</v>
      </c>
    </row>
    <row r="19" spans="2:13" s="9" customFormat="1" ht="155.1" customHeight="1" thickBot="1" x14ac:dyDescent="0.3">
      <c r="B19" s="10">
        <v>14</v>
      </c>
      <c r="C19" s="566"/>
      <c r="D19" s="615" t="s">
        <v>69</v>
      </c>
      <c r="E19" s="615"/>
      <c r="F19" s="615"/>
      <c r="G19" s="29" t="s">
        <v>35</v>
      </c>
      <c r="H19" s="11">
        <f t="shared" si="4"/>
        <v>0.94399999999999995</v>
      </c>
      <c r="I19" s="29">
        <v>2</v>
      </c>
      <c r="J19" s="13">
        <v>1510</v>
      </c>
      <c r="K19" s="8">
        <v>0</v>
      </c>
      <c r="L19" s="12">
        <v>2.86</v>
      </c>
      <c r="M19" s="12">
        <f>L19-K19</f>
        <v>2.86</v>
      </c>
    </row>
    <row r="20" spans="2:13" s="9" customFormat="1" ht="194.25" customHeight="1" thickBot="1" x14ac:dyDescent="0.3">
      <c r="B20" s="10">
        <v>15</v>
      </c>
      <c r="C20" s="566"/>
      <c r="D20" s="615" t="s">
        <v>70</v>
      </c>
      <c r="E20" s="615"/>
      <c r="F20" s="615"/>
      <c r="G20" s="29" t="s">
        <v>29</v>
      </c>
      <c r="H20" s="11">
        <f>(220+220+212+212+48+186+186)/1000</f>
        <v>1.284</v>
      </c>
      <c r="I20" s="29">
        <v>1</v>
      </c>
      <c r="J20" s="13">
        <v>1510</v>
      </c>
      <c r="K20" s="8">
        <v>0</v>
      </c>
      <c r="L20" s="12">
        <v>1.9</v>
      </c>
      <c r="M20" s="12">
        <f>L20-K20</f>
        <v>1.9</v>
      </c>
    </row>
    <row r="21" spans="2:13" s="9" customFormat="1" ht="155.1" customHeight="1" thickBot="1" x14ac:dyDescent="0.3">
      <c r="B21" s="10">
        <v>16</v>
      </c>
      <c r="C21" s="565" t="s">
        <v>74</v>
      </c>
      <c r="D21" s="615" t="s">
        <v>75</v>
      </c>
      <c r="E21" s="615"/>
      <c r="F21" s="615"/>
      <c r="G21" s="29" t="s">
        <v>76</v>
      </c>
      <c r="H21" s="11">
        <f>(210+210+200+200+48+176+176)/1000</f>
        <v>1.22</v>
      </c>
      <c r="I21" s="29">
        <v>1</v>
      </c>
      <c r="J21" s="13">
        <v>5486</v>
      </c>
      <c r="K21" s="8">
        <v>0</v>
      </c>
      <c r="L21" s="12">
        <v>6.24</v>
      </c>
      <c r="M21" s="12">
        <f t="shared" ref="M21:M38" si="5">L21-K21</f>
        <v>6.24</v>
      </c>
    </row>
    <row r="22" spans="2:13" s="9" customFormat="1" ht="155.1" customHeight="1" thickBot="1" x14ac:dyDescent="0.3">
      <c r="B22" s="10">
        <v>17</v>
      </c>
      <c r="C22" s="566"/>
      <c r="D22" s="615" t="s">
        <v>77</v>
      </c>
      <c r="E22" s="615"/>
      <c r="F22" s="615"/>
      <c r="G22" s="29" t="s">
        <v>76</v>
      </c>
      <c r="H22" s="11">
        <f>(210+210+200+200+48+176+176)/1000</f>
        <v>1.22</v>
      </c>
      <c r="I22" s="29">
        <v>1</v>
      </c>
      <c r="J22" s="13">
        <v>5486</v>
      </c>
      <c r="K22" s="8">
        <v>0</v>
      </c>
      <c r="L22" s="12">
        <v>6.24</v>
      </c>
      <c r="M22" s="12">
        <f t="shared" si="5"/>
        <v>6.24</v>
      </c>
    </row>
    <row r="23" spans="2:13" s="9" customFormat="1" ht="155.1" customHeight="1" thickBot="1" x14ac:dyDescent="0.3">
      <c r="B23" s="10">
        <v>18</v>
      </c>
      <c r="C23" s="566"/>
      <c r="D23" s="615" t="s">
        <v>78</v>
      </c>
      <c r="E23" s="615"/>
      <c r="F23" s="615"/>
      <c r="G23" s="29" t="s">
        <v>35</v>
      </c>
      <c r="H23" s="11">
        <f t="shared" ref="H23:H25" si="6">(160+160+152+152+48+136+136)/1000</f>
        <v>0.94399999999999995</v>
      </c>
      <c r="I23" s="29">
        <v>1</v>
      </c>
      <c r="J23" s="13">
        <v>2330</v>
      </c>
      <c r="K23" s="8">
        <v>0</v>
      </c>
      <c r="L23" s="12">
        <v>2.06</v>
      </c>
      <c r="M23" s="12">
        <f t="shared" si="5"/>
        <v>2.06</v>
      </c>
    </row>
    <row r="24" spans="2:13" s="9" customFormat="1" ht="155.1" customHeight="1" thickBot="1" x14ac:dyDescent="0.3">
      <c r="B24" s="10">
        <v>19</v>
      </c>
      <c r="C24" s="566"/>
      <c r="D24" s="615" t="s">
        <v>79</v>
      </c>
      <c r="E24" s="615"/>
      <c r="F24" s="615"/>
      <c r="G24" s="29" t="s">
        <v>35</v>
      </c>
      <c r="H24" s="11">
        <f t="shared" si="6"/>
        <v>0.94399999999999995</v>
      </c>
      <c r="I24" s="29">
        <v>1</v>
      </c>
      <c r="J24" s="13">
        <v>2212</v>
      </c>
      <c r="K24" s="8">
        <v>0</v>
      </c>
      <c r="L24" s="12">
        <v>1.97</v>
      </c>
      <c r="M24" s="12">
        <f t="shared" si="5"/>
        <v>1.97</v>
      </c>
    </row>
    <row r="25" spans="2:13" s="9" customFormat="1" ht="155.1" customHeight="1" thickBot="1" x14ac:dyDescent="0.3">
      <c r="B25" s="10">
        <v>20</v>
      </c>
      <c r="C25" s="569"/>
      <c r="D25" s="615" t="s">
        <v>80</v>
      </c>
      <c r="E25" s="615"/>
      <c r="F25" s="615"/>
      <c r="G25" s="29" t="s">
        <v>35</v>
      </c>
      <c r="H25" s="11">
        <f t="shared" si="6"/>
        <v>0.94399999999999995</v>
      </c>
      <c r="I25" s="29">
        <v>1</v>
      </c>
      <c r="J25" s="13">
        <v>2237</v>
      </c>
      <c r="K25" s="8">
        <v>0</v>
      </c>
      <c r="L25" s="12">
        <v>1.99</v>
      </c>
      <c r="M25" s="12">
        <f t="shared" si="5"/>
        <v>1.99</v>
      </c>
    </row>
    <row r="26" spans="2:13" s="9" customFormat="1" ht="135" customHeight="1" thickBot="1" x14ac:dyDescent="0.3">
      <c r="B26" s="13">
        <v>21</v>
      </c>
      <c r="C26" s="565" t="s">
        <v>81</v>
      </c>
      <c r="D26" s="615" t="s">
        <v>82</v>
      </c>
      <c r="E26" s="615"/>
      <c r="F26" s="615"/>
      <c r="G26" s="29" t="s">
        <v>76</v>
      </c>
      <c r="H26" s="11">
        <f>(210+210+200+200+48+176+176)/1000</f>
        <v>1.22</v>
      </c>
      <c r="I26" s="29">
        <v>1</v>
      </c>
      <c r="J26" s="13">
        <v>5486</v>
      </c>
      <c r="K26" s="8">
        <v>0</v>
      </c>
      <c r="L26" s="12">
        <v>6.69292</v>
      </c>
      <c r="M26" s="12">
        <f t="shared" si="5"/>
        <v>6.69292</v>
      </c>
    </row>
    <row r="27" spans="2:13" s="9" customFormat="1" ht="135" customHeight="1" thickBot="1" x14ac:dyDescent="0.3">
      <c r="B27" s="10">
        <v>22</v>
      </c>
      <c r="C27" s="566"/>
      <c r="D27" s="615" t="s">
        <v>83</v>
      </c>
      <c r="E27" s="615"/>
      <c r="F27" s="615"/>
      <c r="G27" s="29" t="s">
        <v>76</v>
      </c>
      <c r="H27" s="11">
        <f>(210+210+200+200+48+176+176)/1000</f>
        <v>1.22</v>
      </c>
      <c r="I27" s="29">
        <v>1</v>
      </c>
      <c r="J27" s="13">
        <v>5486</v>
      </c>
      <c r="K27" s="8">
        <v>0</v>
      </c>
      <c r="L27" s="12">
        <v>6.69292</v>
      </c>
      <c r="M27" s="12">
        <f t="shared" si="5"/>
        <v>6.69292</v>
      </c>
    </row>
    <row r="28" spans="2:13" s="9" customFormat="1" ht="135" customHeight="1" thickBot="1" x14ac:dyDescent="0.3">
      <c r="B28" s="10">
        <v>23</v>
      </c>
      <c r="C28" s="566"/>
      <c r="D28" s="615" t="s">
        <v>84</v>
      </c>
      <c r="E28" s="615"/>
      <c r="F28" s="615"/>
      <c r="G28" s="29" t="s">
        <v>35</v>
      </c>
      <c r="H28" s="11">
        <f t="shared" ref="H28:H29" si="7">(160+160+152+152+48+136+136)/1000</f>
        <v>0.94399999999999995</v>
      </c>
      <c r="I28" s="29">
        <v>1</v>
      </c>
      <c r="J28" s="13">
        <v>1629</v>
      </c>
      <c r="K28" s="8">
        <v>0</v>
      </c>
      <c r="L28" s="12">
        <v>1.5377759999999998</v>
      </c>
      <c r="M28" s="12">
        <f t="shared" si="5"/>
        <v>1.5377759999999998</v>
      </c>
    </row>
    <row r="29" spans="2:13" s="9" customFormat="1" ht="135" customHeight="1" thickBot="1" x14ac:dyDescent="0.3">
      <c r="B29" s="10">
        <v>24</v>
      </c>
      <c r="C29" s="566"/>
      <c r="D29" s="615" t="s">
        <v>85</v>
      </c>
      <c r="E29" s="615"/>
      <c r="F29" s="615"/>
      <c r="G29" s="29" t="s">
        <v>35</v>
      </c>
      <c r="H29" s="11">
        <f t="shared" si="7"/>
        <v>0.94399999999999995</v>
      </c>
      <c r="I29" s="29">
        <v>2</v>
      </c>
      <c r="J29" s="13">
        <v>2948</v>
      </c>
      <c r="K29" s="8">
        <v>0</v>
      </c>
      <c r="L29" s="12">
        <v>5.22</v>
      </c>
      <c r="M29" s="12">
        <f t="shared" si="5"/>
        <v>5.22</v>
      </c>
    </row>
    <row r="30" spans="2:13" s="9" customFormat="1" ht="135" customHeight="1" thickBot="1" x14ac:dyDescent="0.3">
      <c r="B30" s="10">
        <v>25</v>
      </c>
      <c r="C30" s="565" t="s">
        <v>86</v>
      </c>
      <c r="D30" s="615" t="s">
        <v>82</v>
      </c>
      <c r="E30" s="615"/>
      <c r="F30" s="615"/>
      <c r="G30" s="29" t="s">
        <v>76</v>
      </c>
      <c r="H30" s="11">
        <f>(210+210+200+200+48+176+176)/1000</f>
        <v>1.22</v>
      </c>
      <c r="I30" s="29">
        <v>1</v>
      </c>
      <c r="J30" s="13">
        <v>5486</v>
      </c>
      <c r="K30" s="8">
        <v>0</v>
      </c>
      <c r="L30" s="12">
        <v>6.69292</v>
      </c>
      <c r="M30" s="12">
        <f t="shared" si="5"/>
        <v>6.69292</v>
      </c>
    </row>
    <row r="31" spans="2:13" s="9" customFormat="1" ht="135" customHeight="1" thickBot="1" x14ac:dyDescent="0.3">
      <c r="B31" s="10">
        <v>26</v>
      </c>
      <c r="C31" s="566"/>
      <c r="D31" s="615" t="s">
        <v>83</v>
      </c>
      <c r="E31" s="615"/>
      <c r="F31" s="615"/>
      <c r="G31" s="29" t="s">
        <v>76</v>
      </c>
      <c r="H31" s="11">
        <f>(210+210+200+200+48+176+176)/1000</f>
        <v>1.22</v>
      </c>
      <c r="I31" s="29">
        <v>1</v>
      </c>
      <c r="J31" s="13">
        <v>5486</v>
      </c>
      <c r="K31" s="8">
        <v>0</v>
      </c>
      <c r="L31" s="12">
        <v>6.69292</v>
      </c>
      <c r="M31" s="12">
        <f t="shared" si="5"/>
        <v>6.69292</v>
      </c>
    </row>
    <row r="32" spans="2:13" s="9" customFormat="1" ht="135" customHeight="1" thickBot="1" x14ac:dyDescent="0.3">
      <c r="B32" s="10">
        <v>27</v>
      </c>
      <c r="C32" s="566"/>
      <c r="D32" s="615" t="s">
        <v>87</v>
      </c>
      <c r="E32" s="615"/>
      <c r="F32" s="615"/>
      <c r="G32" s="29" t="s">
        <v>35</v>
      </c>
      <c r="H32" s="11">
        <f t="shared" ref="H32:H33" si="8">(160+160+152+152+48+136+136)/1000</f>
        <v>0.94399999999999995</v>
      </c>
      <c r="I32" s="29">
        <v>1</v>
      </c>
      <c r="J32" s="13">
        <v>1629</v>
      </c>
      <c r="K32" s="8">
        <v>0</v>
      </c>
      <c r="L32" s="12">
        <v>1.5377759999999998</v>
      </c>
      <c r="M32" s="12">
        <f t="shared" si="5"/>
        <v>1.5377759999999998</v>
      </c>
    </row>
    <row r="33" spans="2:13" s="9" customFormat="1" ht="135" customHeight="1" thickBot="1" x14ac:dyDescent="0.3">
      <c r="B33" s="10">
        <v>28</v>
      </c>
      <c r="C33" s="566"/>
      <c r="D33" s="615" t="s">
        <v>88</v>
      </c>
      <c r="E33" s="615"/>
      <c r="F33" s="615"/>
      <c r="G33" s="29" t="s">
        <v>35</v>
      </c>
      <c r="H33" s="11">
        <f t="shared" si="8"/>
        <v>0.94399999999999995</v>
      </c>
      <c r="I33" s="29">
        <v>2</v>
      </c>
      <c r="J33" s="13">
        <v>2948</v>
      </c>
      <c r="K33" s="8">
        <v>0</v>
      </c>
      <c r="L33" s="12">
        <v>5.22</v>
      </c>
      <c r="M33" s="12">
        <f t="shared" si="5"/>
        <v>5.22</v>
      </c>
    </row>
    <row r="34" spans="2:13" s="9" customFormat="1" ht="135" customHeight="1" thickBot="1" x14ac:dyDescent="0.3">
      <c r="B34" s="10">
        <v>29</v>
      </c>
      <c r="C34" s="565" t="s">
        <v>89</v>
      </c>
      <c r="D34" s="615" t="s">
        <v>75</v>
      </c>
      <c r="E34" s="615"/>
      <c r="F34" s="615"/>
      <c r="G34" s="29" t="s">
        <v>76</v>
      </c>
      <c r="H34" s="11">
        <f>(210+210+200+200+48+176+176)/1000</f>
        <v>1.22</v>
      </c>
      <c r="I34" s="29">
        <v>1</v>
      </c>
      <c r="J34" s="13">
        <v>5486</v>
      </c>
      <c r="K34" s="8">
        <v>0</v>
      </c>
      <c r="L34" s="12">
        <v>6.24</v>
      </c>
      <c r="M34" s="12">
        <f t="shared" si="5"/>
        <v>6.24</v>
      </c>
    </row>
    <row r="35" spans="2:13" s="9" customFormat="1" ht="135" customHeight="1" thickBot="1" x14ac:dyDescent="0.3">
      <c r="B35" s="10">
        <v>30</v>
      </c>
      <c r="C35" s="566"/>
      <c r="D35" s="615" t="s">
        <v>77</v>
      </c>
      <c r="E35" s="615"/>
      <c r="F35" s="615"/>
      <c r="G35" s="29" t="s">
        <v>76</v>
      </c>
      <c r="H35" s="11">
        <f>(210+210+200+200+48+176+176)/1000</f>
        <v>1.22</v>
      </c>
      <c r="I35" s="29">
        <v>1</v>
      </c>
      <c r="J35" s="13">
        <v>5486</v>
      </c>
      <c r="K35" s="8">
        <v>0</v>
      </c>
      <c r="L35" s="12">
        <v>6.24</v>
      </c>
      <c r="M35" s="12">
        <f t="shared" si="5"/>
        <v>6.24</v>
      </c>
    </row>
    <row r="36" spans="2:13" s="9" customFormat="1" ht="135" customHeight="1" thickBot="1" x14ac:dyDescent="0.3">
      <c r="B36" s="10">
        <v>31</v>
      </c>
      <c r="C36" s="566"/>
      <c r="D36" s="615" t="s">
        <v>90</v>
      </c>
      <c r="E36" s="615"/>
      <c r="F36" s="615"/>
      <c r="G36" s="29" t="s">
        <v>35</v>
      </c>
      <c r="H36" s="11">
        <f t="shared" ref="H36:H38" si="9">(160+160+152+152+48+136+136)/1000</f>
        <v>0.94399999999999995</v>
      </c>
      <c r="I36" s="29">
        <v>1</v>
      </c>
      <c r="J36" s="13">
        <v>2330</v>
      </c>
      <c r="K36" s="8">
        <v>0</v>
      </c>
      <c r="L36" s="12">
        <v>2.06</v>
      </c>
      <c r="M36" s="12">
        <f t="shared" si="5"/>
        <v>2.06</v>
      </c>
    </row>
    <row r="37" spans="2:13" s="9" customFormat="1" ht="135" customHeight="1" thickBot="1" x14ac:dyDescent="0.3">
      <c r="B37" s="10">
        <v>32</v>
      </c>
      <c r="C37" s="566"/>
      <c r="D37" s="615" t="s">
        <v>91</v>
      </c>
      <c r="E37" s="615"/>
      <c r="F37" s="615"/>
      <c r="G37" s="29" t="s">
        <v>35</v>
      </c>
      <c r="H37" s="11">
        <f t="shared" si="9"/>
        <v>0.94399999999999995</v>
      </c>
      <c r="I37" s="29">
        <v>1</v>
      </c>
      <c r="J37" s="13">
        <v>2212</v>
      </c>
      <c r="K37" s="8">
        <v>0</v>
      </c>
      <c r="L37" s="12">
        <v>1.97</v>
      </c>
      <c r="M37" s="12">
        <f t="shared" si="5"/>
        <v>1.97</v>
      </c>
    </row>
    <row r="38" spans="2:13" s="9" customFormat="1" ht="135" customHeight="1" thickBot="1" x14ac:dyDescent="0.3">
      <c r="B38" s="10">
        <v>33</v>
      </c>
      <c r="C38" s="569"/>
      <c r="D38" s="615" t="s">
        <v>92</v>
      </c>
      <c r="E38" s="615"/>
      <c r="F38" s="615"/>
      <c r="G38" s="29" t="s">
        <v>35</v>
      </c>
      <c r="H38" s="11">
        <f t="shared" si="9"/>
        <v>0.94399999999999995</v>
      </c>
      <c r="I38" s="29">
        <v>1</v>
      </c>
      <c r="J38" s="13">
        <v>2237</v>
      </c>
      <c r="K38" s="8">
        <v>0</v>
      </c>
      <c r="L38" s="12">
        <v>1.99</v>
      </c>
      <c r="M38" s="12">
        <f t="shared" si="5"/>
        <v>1.99</v>
      </c>
    </row>
    <row r="39" spans="2:13" s="9" customFormat="1" ht="135" customHeight="1" thickBot="1" x14ac:dyDescent="0.3">
      <c r="B39" s="10">
        <v>34</v>
      </c>
      <c r="C39" s="565" t="s">
        <v>93</v>
      </c>
      <c r="D39" s="615" t="s">
        <v>94</v>
      </c>
      <c r="E39" s="615"/>
      <c r="F39" s="615"/>
      <c r="G39" s="29" t="s">
        <v>76</v>
      </c>
      <c r="H39" s="11">
        <f>(210+210+200+200+48+176+176)/1000</f>
        <v>1.22</v>
      </c>
      <c r="I39" s="29">
        <v>1</v>
      </c>
      <c r="J39" s="13">
        <v>5486</v>
      </c>
      <c r="K39" s="8">
        <v>0</v>
      </c>
      <c r="L39" s="12">
        <v>6.24</v>
      </c>
      <c r="M39" s="12">
        <f>L39-K39</f>
        <v>6.24</v>
      </c>
    </row>
    <row r="40" spans="2:13" s="9" customFormat="1" ht="135" customHeight="1" thickBot="1" x14ac:dyDescent="0.3">
      <c r="B40" s="10">
        <v>35</v>
      </c>
      <c r="C40" s="566"/>
      <c r="D40" s="615" t="s">
        <v>95</v>
      </c>
      <c r="E40" s="615"/>
      <c r="F40" s="615"/>
      <c r="G40" s="29" t="s">
        <v>76</v>
      </c>
      <c r="H40" s="11">
        <f>(210+210+200+200+48+176+176)/1000</f>
        <v>1.22</v>
      </c>
      <c r="I40" s="29">
        <v>1</v>
      </c>
      <c r="J40" s="13">
        <v>5486</v>
      </c>
      <c r="K40" s="8">
        <v>0</v>
      </c>
      <c r="L40" s="12">
        <v>6.24</v>
      </c>
      <c r="M40" s="12">
        <f>L40-K40</f>
        <v>6.24</v>
      </c>
    </row>
    <row r="41" spans="2:13" s="9" customFormat="1" ht="135" customHeight="1" thickBot="1" x14ac:dyDescent="0.3">
      <c r="B41" s="10">
        <v>36</v>
      </c>
      <c r="C41" s="566"/>
      <c r="D41" s="615" t="s">
        <v>96</v>
      </c>
      <c r="E41" s="615"/>
      <c r="F41" s="615"/>
      <c r="G41" s="29" t="s">
        <v>97</v>
      </c>
      <c r="H41" s="11">
        <f>(160+160+152+152+40+135+135)/1000</f>
        <v>0.93400000000000005</v>
      </c>
      <c r="I41" s="29">
        <v>1</v>
      </c>
      <c r="J41" s="13">
        <v>2171</v>
      </c>
      <c r="K41" s="8">
        <v>0</v>
      </c>
      <c r="L41" s="12">
        <v>1.92</v>
      </c>
      <c r="M41" s="12">
        <f>L41-K41</f>
        <v>1.92</v>
      </c>
    </row>
    <row r="42" spans="2:13" s="9" customFormat="1" ht="135" customHeight="1" thickBot="1" x14ac:dyDescent="0.3">
      <c r="B42" s="10">
        <v>37</v>
      </c>
      <c r="C42" s="566"/>
      <c r="D42" s="615" t="s">
        <v>98</v>
      </c>
      <c r="E42" s="615"/>
      <c r="F42" s="615"/>
      <c r="G42" s="29" t="s">
        <v>97</v>
      </c>
      <c r="H42" s="11">
        <f>(160+160+152+152+40+135+135)/1000</f>
        <v>0.93400000000000005</v>
      </c>
      <c r="I42" s="29">
        <v>2</v>
      </c>
      <c r="J42" s="13">
        <v>2330</v>
      </c>
      <c r="K42" s="8">
        <v>0</v>
      </c>
      <c r="L42" s="12">
        <v>4.1100000000000003</v>
      </c>
      <c r="M42" s="12">
        <f t="shared" ref="M42" si="10">L42-K42</f>
        <v>4.1100000000000003</v>
      </c>
    </row>
    <row r="43" spans="2:13" s="9" customFormat="1" ht="135" customHeight="1" thickBot="1" x14ac:dyDescent="0.3">
      <c r="B43" s="10">
        <v>38</v>
      </c>
      <c r="C43" s="565" t="s">
        <v>99</v>
      </c>
      <c r="D43" s="615" t="s">
        <v>26</v>
      </c>
      <c r="E43" s="615"/>
      <c r="F43" s="615"/>
      <c r="G43" s="29" t="s">
        <v>100</v>
      </c>
      <c r="H43" s="11">
        <f>(370+370+355+355+100+320+320)/1000</f>
        <v>2.19</v>
      </c>
      <c r="I43" s="11">
        <v>2</v>
      </c>
      <c r="J43" s="8">
        <v>5486</v>
      </c>
      <c r="K43" s="8">
        <v>0</v>
      </c>
      <c r="L43" s="12">
        <v>24.028680000000001</v>
      </c>
      <c r="M43" s="12">
        <f>L43-K43</f>
        <v>24.028680000000001</v>
      </c>
    </row>
    <row r="44" spans="2:13" s="9" customFormat="1" ht="135" customHeight="1" thickBot="1" x14ac:dyDescent="0.3">
      <c r="B44" s="10">
        <v>39</v>
      </c>
      <c r="C44" s="566"/>
      <c r="D44" s="615" t="s">
        <v>101</v>
      </c>
      <c r="E44" s="615"/>
      <c r="F44" s="615"/>
      <c r="G44" s="29" t="s">
        <v>97</v>
      </c>
      <c r="H44" s="11">
        <f>(160+160+152+152+40+135+135)/1000</f>
        <v>0.93400000000000005</v>
      </c>
      <c r="I44" s="29">
        <v>1</v>
      </c>
      <c r="J44" s="13">
        <v>1794</v>
      </c>
      <c r="K44" s="8">
        <v>0</v>
      </c>
      <c r="L44" s="12">
        <v>1.6755960000000001</v>
      </c>
      <c r="M44" s="12">
        <f>L44-K44</f>
        <v>1.6755960000000001</v>
      </c>
    </row>
    <row r="45" spans="2:13" s="9" customFormat="1" ht="135" customHeight="1" thickBot="1" x14ac:dyDescent="0.3">
      <c r="B45" s="10">
        <v>40</v>
      </c>
      <c r="C45" s="566"/>
      <c r="D45" s="615" t="s">
        <v>102</v>
      </c>
      <c r="E45" s="615"/>
      <c r="F45" s="615"/>
      <c r="G45" s="29" t="s">
        <v>97</v>
      </c>
      <c r="H45" s="11">
        <f>(160+160+152+152+40+135+135)/1000</f>
        <v>0.93400000000000005</v>
      </c>
      <c r="I45" s="29">
        <v>2</v>
      </c>
      <c r="J45" s="13">
        <v>3124</v>
      </c>
      <c r="K45" s="8">
        <v>0</v>
      </c>
      <c r="L45" s="12">
        <v>5.58</v>
      </c>
      <c r="M45" s="12">
        <f>L45-K45</f>
        <v>5.58</v>
      </c>
    </row>
    <row r="46" spans="2:13" s="9" customFormat="1" ht="135" customHeight="1" thickBot="1" x14ac:dyDescent="0.3">
      <c r="B46" s="10">
        <v>41</v>
      </c>
      <c r="C46" s="566"/>
      <c r="D46" s="615" t="s">
        <v>103</v>
      </c>
      <c r="E46" s="615"/>
      <c r="F46" s="615"/>
      <c r="G46" s="29" t="s">
        <v>29</v>
      </c>
      <c r="H46" s="11">
        <f t="shared" ref="H46:H47" si="11">(220+220+212+212+48+186+186)/1000</f>
        <v>1.284</v>
      </c>
      <c r="I46" s="29">
        <v>1</v>
      </c>
      <c r="J46" s="13">
        <v>1814</v>
      </c>
      <c r="K46" s="8">
        <v>0</v>
      </c>
      <c r="L46" s="12">
        <v>2.29</v>
      </c>
      <c r="M46" s="12">
        <f t="shared" ref="M46:M47" si="12">L46-K46</f>
        <v>2.29</v>
      </c>
    </row>
    <row r="47" spans="2:13" s="9" customFormat="1" ht="135" customHeight="1" thickBot="1" x14ac:dyDescent="0.3">
      <c r="B47" s="10">
        <v>42</v>
      </c>
      <c r="C47" s="569"/>
      <c r="D47" s="615" t="s">
        <v>104</v>
      </c>
      <c r="E47" s="615"/>
      <c r="F47" s="615"/>
      <c r="G47" s="29" t="s">
        <v>29</v>
      </c>
      <c r="H47" s="11">
        <f t="shared" si="11"/>
        <v>1.284</v>
      </c>
      <c r="I47" s="29">
        <v>1</v>
      </c>
      <c r="J47" s="13">
        <v>1814</v>
      </c>
      <c r="K47" s="8">
        <v>0</v>
      </c>
      <c r="L47" s="12">
        <v>2.29</v>
      </c>
      <c r="M47" s="12">
        <f t="shared" si="12"/>
        <v>2.29</v>
      </c>
    </row>
    <row r="48" spans="2:13" s="14" customFormat="1" ht="98.25" customHeight="1" thickBot="1" x14ac:dyDescent="0.3">
      <c r="B48" s="618" t="s">
        <v>30</v>
      </c>
      <c r="C48" s="619"/>
      <c r="D48" s="619"/>
      <c r="E48" s="619"/>
      <c r="F48" s="619"/>
      <c r="G48" s="619"/>
      <c r="H48" s="619"/>
      <c r="I48" s="619"/>
      <c r="J48" s="619"/>
      <c r="K48" s="619"/>
      <c r="L48" s="621"/>
      <c r="M48" s="15">
        <f>SUM(M6:M47)</f>
        <v>223.22702800000005</v>
      </c>
    </row>
    <row r="49" spans="2:17" s="14" customFormat="1" ht="98.25" customHeight="1" thickBot="1" x14ac:dyDescent="0.3">
      <c r="B49" s="618" t="s">
        <v>53</v>
      </c>
      <c r="C49" s="619"/>
      <c r="D49" s="619"/>
      <c r="E49" s="619"/>
      <c r="F49" s="619"/>
      <c r="G49" s="619"/>
      <c r="H49" s="619"/>
      <c r="I49" s="619"/>
      <c r="J49" s="619"/>
      <c r="K49" s="619"/>
      <c r="L49" s="619"/>
      <c r="M49" s="12">
        <f>M48*2</f>
        <v>446.45405600000009</v>
      </c>
    </row>
    <row r="50" spans="2:17" ht="45" customHeight="1" x14ac:dyDescent="0.25">
      <c r="B50" s="622"/>
      <c r="C50" s="623"/>
      <c r="D50" s="623"/>
      <c r="E50" s="623"/>
      <c r="F50" s="623"/>
      <c r="G50" s="623"/>
      <c r="H50" s="623"/>
      <c r="I50" s="623"/>
      <c r="J50" s="623"/>
      <c r="K50" s="623"/>
      <c r="L50" s="623"/>
      <c r="M50" s="624"/>
    </row>
    <row r="51" spans="2:17" ht="13.5" customHeight="1" thickBot="1" x14ac:dyDescent="0.3">
      <c r="B51" s="625"/>
      <c r="C51" s="626"/>
      <c r="D51" s="626"/>
      <c r="E51" s="626"/>
      <c r="F51" s="626"/>
      <c r="G51" s="626"/>
      <c r="H51" s="626"/>
      <c r="I51" s="626"/>
      <c r="J51" s="626"/>
      <c r="K51" s="626"/>
      <c r="L51" s="626"/>
      <c r="M51" s="627"/>
    </row>
    <row r="52" spans="2:17" s="16" customFormat="1" ht="54" customHeight="1" x14ac:dyDescent="0.25">
      <c r="B52" s="616" t="s">
        <v>31</v>
      </c>
      <c r="C52" s="616"/>
      <c r="D52" s="616"/>
      <c r="E52" s="616"/>
      <c r="F52" s="616"/>
      <c r="G52" s="616"/>
      <c r="H52" s="616"/>
      <c r="I52" s="616" t="s">
        <v>32</v>
      </c>
      <c r="J52" s="616"/>
      <c r="K52" s="616"/>
      <c r="L52" s="616"/>
      <c r="M52" s="616"/>
    </row>
    <row r="53" spans="2:17" ht="289.5" customHeight="1" thickBot="1" x14ac:dyDescent="0.3">
      <c r="B53" s="617"/>
      <c r="C53" s="617"/>
      <c r="D53" s="617"/>
      <c r="E53" s="617"/>
      <c r="F53" s="617"/>
      <c r="G53" s="617"/>
      <c r="H53" s="617"/>
      <c r="I53" s="617"/>
      <c r="J53" s="617"/>
      <c r="K53" s="617"/>
      <c r="L53" s="617"/>
      <c r="M53" s="617"/>
    </row>
    <row r="54" spans="2:17" s="17" customFormat="1" ht="69.75" customHeight="1" thickBot="1" x14ac:dyDescent="0.3">
      <c r="B54" s="24" t="s">
        <v>45</v>
      </c>
      <c r="C54" s="25"/>
      <c r="D54" s="25"/>
      <c r="E54" s="25"/>
      <c r="F54" s="25"/>
      <c r="G54" s="25"/>
      <c r="H54" s="25"/>
      <c r="I54" s="25"/>
      <c r="J54" s="25"/>
      <c r="K54" s="25"/>
      <c r="L54" s="25"/>
      <c r="M54" s="26"/>
      <c r="N54" s="19"/>
      <c r="O54" s="22"/>
      <c r="P54" s="6"/>
      <c r="Q54" s="6"/>
    </row>
  </sheetData>
  <mergeCells count="62">
    <mergeCell ref="B48:L48"/>
    <mergeCell ref="B50:M51"/>
    <mergeCell ref="B52:H53"/>
    <mergeCell ref="I52:M53"/>
    <mergeCell ref="B49:L49"/>
    <mergeCell ref="C43:C47"/>
    <mergeCell ref="D43:F43"/>
    <mergeCell ref="D44:F44"/>
    <mergeCell ref="D45:F45"/>
    <mergeCell ref="D46:F46"/>
    <mergeCell ref="D47:F47"/>
    <mergeCell ref="D38:F38"/>
    <mergeCell ref="C39:C42"/>
    <mergeCell ref="D39:F39"/>
    <mergeCell ref="D40:F40"/>
    <mergeCell ref="D41:F41"/>
    <mergeCell ref="D42:F42"/>
    <mergeCell ref="C34:C38"/>
    <mergeCell ref="D34:F34"/>
    <mergeCell ref="D35:F35"/>
    <mergeCell ref="D36:F36"/>
    <mergeCell ref="D37:F37"/>
    <mergeCell ref="C30:C33"/>
    <mergeCell ref="D30:F30"/>
    <mergeCell ref="D31:F31"/>
    <mergeCell ref="D32:F32"/>
    <mergeCell ref="D33:F33"/>
    <mergeCell ref="D25:F25"/>
    <mergeCell ref="C26:C29"/>
    <mergeCell ref="D26:F26"/>
    <mergeCell ref="D27:F27"/>
    <mergeCell ref="D28:F28"/>
    <mergeCell ref="D29:F29"/>
    <mergeCell ref="C21:C25"/>
    <mergeCell ref="D21:F21"/>
    <mergeCell ref="D22:F22"/>
    <mergeCell ref="D23:F23"/>
    <mergeCell ref="D24:F24"/>
    <mergeCell ref="C17:C20"/>
    <mergeCell ref="D17:F17"/>
    <mergeCell ref="D18:F18"/>
    <mergeCell ref="D19:F19"/>
    <mergeCell ref="D20:F20"/>
    <mergeCell ref="C12:C16"/>
    <mergeCell ref="D12:F12"/>
    <mergeCell ref="D13:F13"/>
    <mergeCell ref="D14:F14"/>
    <mergeCell ref="D15:F15"/>
    <mergeCell ref="D16:F16"/>
    <mergeCell ref="C6:C11"/>
    <mergeCell ref="D6:F6"/>
    <mergeCell ref="D7:F7"/>
    <mergeCell ref="D8:F8"/>
    <mergeCell ref="D9:F9"/>
    <mergeCell ref="D10:F10"/>
    <mergeCell ref="D11:F11"/>
    <mergeCell ref="D5:G5"/>
    <mergeCell ref="B2:F2"/>
    <mergeCell ref="G2:J2"/>
    <mergeCell ref="K2:M2"/>
    <mergeCell ref="B3:M3"/>
    <mergeCell ref="B4:M4"/>
  </mergeCells>
  <printOptions horizontalCentered="1"/>
  <pageMargins left="0.25" right="0.25" top="0.75" bottom="0.75" header="0.3" footer="0.3"/>
  <pageSetup paperSize="9" scale="17" fitToHeight="0" orientation="portrait" r:id="rId1"/>
  <rowBreaks count="1" manualBreakCount="1">
    <brk id="25" max="13" man="1"/>
  </rowBreaks>
  <drawing r:id="rId2"/>
</worksheet>
</file>

<file path=xl/worksheets/sheet2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sheetPr>
    <tabColor theme="9" tint="-0.499984740745262"/>
    <pageSetUpPr fitToPage="1"/>
  </sheetPr>
  <dimension ref="B1:M35"/>
  <sheetViews>
    <sheetView rightToLeft="1" view="pageBreakPreview" zoomScale="80" zoomScaleNormal="85" zoomScaleSheetLayoutView="80" workbookViewId="0">
      <selection activeCell="B17" sqref="B17:M19"/>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32.57031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361" t="s">
        <v>4</v>
      </c>
      <c r="G4" s="362"/>
      <c r="H4" s="362"/>
      <c r="I4" s="363"/>
      <c r="J4" s="352"/>
      <c r="K4" s="353"/>
      <c r="L4" s="353"/>
      <c r="M4" s="354"/>
    </row>
    <row r="5" spans="2:13" ht="15" customHeight="1" x14ac:dyDescent="0.25">
      <c r="B5" s="355"/>
      <c r="C5" s="356"/>
      <c r="D5" s="356"/>
      <c r="E5" s="357"/>
      <c r="F5" s="364"/>
      <c r="G5" s="365"/>
      <c r="H5" s="365"/>
      <c r="I5" s="366"/>
      <c r="J5" s="355"/>
      <c r="K5" s="356"/>
      <c r="L5" s="356"/>
      <c r="M5" s="357"/>
    </row>
    <row r="6" spans="2:13" ht="15" customHeight="1" x14ac:dyDescent="0.25">
      <c r="B6" s="355"/>
      <c r="C6" s="356"/>
      <c r="D6" s="356"/>
      <c r="E6" s="357"/>
      <c r="F6" s="364"/>
      <c r="G6" s="365"/>
      <c r="H6" s="365"/>
      <c r="I6" s="366"/>
      <c r="J6" s="355"/>
      <c r="K6" s="356"/>
      <c r="L6" s="356"/>
      <c r="M6" s="357"/>
    </row>
    <row r="7" spans="2:13" ht="15" customHeight="1" x14ac:dyDescent="0.25">
      <c r="B7" s="355"/>
      <c r="C7" s="356"/>
      <c r="D7" s="356"/>
      <c r="E7" s="357"/>
      <c r="F7" s="364"/>
      <c r="G7" s="365"/>
      <c r="H7" s="365"/>
      <c r="I7" s="366"/>
      <c r="J7" s="355"/>
      <c r="K7" s="356"/>
      <c r="L7" s="356"/>
      <c r="M7" s="357"/>
    </row>
    <row r="8" spans="2:13" ht="15" customHeight="1" x14ac:dyDescent="0.25">
      <c r="B8" s="355"/>
      <c r="C8" s="356"/>
      <c r="D8" s="356"/>
      <c r="E8" s="357"/>
      <c r="F8" s="364"/>
      <c r="G8" s="365"/>
      <c r="H8" s="365"/>
      <c r="I8" s="366"/>
      <c r="J8" s="355"/>
      <c r="K8" s="356"/>
      <c r="L8" s="356"/>
      <c r="M8" s="357"/>
    </row>
    <row r="9" spans="2:13" ht="15" customHeight="1" x14ac:dyDescent="0.25">
      <c r="B9" s="355"/>
      <c r="C9" s="356"/>
      <c r="D9" s="356"/>
      <c r="E9" s="357"/>
      <c r="F9" s="364"/>
      <c r="G9" s="365"/>
      <c r="H9" s="365"/>
      <c r="I9" s="366"/>
      <c r="J9" s="355"/>
      <c r="K9" s="356"/>
      <c r="L9" s="356"/>
      <c r="M9" s="357"/>
    </row>
    <row r="10" spans="2:13" ht="38.25" customHeight="1" thickBot="1" x14ac:dyDescent="0.3">
      <c r="B10" s="358"/>
      <c r="C10" s="359"/>
      <c r="D10" s="359"/>
      <c r="E10" s="360"/>
      <c r="F10" s="367"/>
      <c r="G10" s="368"/>
      <c r="H10" s="368"/>
      <c r="I10" s="369"/>
      <c r="J10" s="358"/>
      <c r="K10" s="359"/>
      <c r="L10" s="359"/>
      <c r="M10" s="360"/>
    </row>
    <row r="11" spans="2:13" ht="15" customHeight="1" x14ac:dyDescent="0.25">
      <c r="B11" s="322" t="s">
        <v>5</v>
      </c>
      <c r="C11" s="323"/>
      <c r="D11" s="323"/>
      <c r="E11" s="324"/>
      <c r="F11" s="322" t="s">
        <v>62</v>
      </c>
      <c r="G11" s="323"/>
      <c r="H11" s="323"/>
      <c r="I11" s="324"/>
      <c r="J11" s="322" t="s">
        <v>60</v>
      </c>
      <c r="K11" s="323"/>
      <c r="L11" s="323"/>
      <c r="M11" s="324"/>
    </row>
    <row r="12" spans="2:13" ht="15.75" customHeight="1" x14ac:dyDescent="0.25">
      <c r="B12" s="325"/>
      <c r="C12" s="326"/>
      <c r="D12" s="326"/>
      <c r="E12" s="327"/>
      <c r="F12" s="325"/>
      <c r="G12" s="326"/>
      <c r="H12" s="326"/>
      <c r="I12" s="327"/>
      <c r="J12" s="325"/>
      <c r="K12" s="326"/>
      <c r="L12" s="326"/>
      <c r="M12" s="327"/>
    </row>
    <row r="13" spans="2:13" ht="15" customHeight="1" thickBot="1" x14ac:dyDescent="0.3">
      <c r="B13" s="328"/>
      <c r="C13" s="329"/>
      <c r="D13" s="329"/>
      <c r="E13" s="330"/>
      <c r="F13" s="328"/>
      <c r="G13" s="329"/>
      <c r="H13" s="329"/>
      <c r="I13" s="330"/>
      <c r="J13" s="328"/>
      <c r="K13" s="329"/>
      <c r="L13" s="329"/>
      <c r="M13" s="330"/>
    </row>
    <row r="14" spans="2:13" ht="15" customHeight="1" x14ac:dyDescent="0.25">
      <c r="B14" s="322" t="s">
        <v>6</v>
      </c>
      <c r="C14" s="323"/>
      <c r="D14" s="323"/>
      <c r="E14" s="324"/>
      <c r="F14" s="322" t="s">
        <v>7</v>
      </c>
      <c r="G14" s="323"/>
      <c r="H14" s="323"/>
      <c r="I14" s="324"/>
      <c r="J14" s="322" t="s">
        <v>8</v>
      </c>
      <c r="K14" s="323"/>
      <c r="L14" s="323"/>
      <c r="M14" s="324"/>
    </row>
    <row r="15" spans="2:13" ht="15" customHeight="1" x14ac:dyDescent="0.25">
      <c r="B15" s="325"/>
      <c r="C15" s="326"/>
      <c r="D15" s="326"/>
      <c r="E15" s="327"/>
      <c r="F15" s="325"/>
      <c r="G15" s="326"/>
      <c r="H15" s="326"/>
      <c r="I15" s="327"/>
      <c r="J15" s="325"/>
      <c r="K15" s="326"/>
      <c r="L15" s="326"/>
      <c r="M15" s="327"/>
    </row>
    <row r="16" spans="2:13" ht="15" customHeight="1" thickBot="1" x14ac:dyDescent="0.3">
      <c r="B16" s="328"/>
      <c r="C16" s="329"/>
      <c r="D16" s="329"/>
      <c r="E16" s="330"/>
      <c r="F16" s="328"/>
      <c r="G16" s="329"/>
      <c r="H16" s="329"/>
      <c r="I16" s="330"/>
      <c r="J16" s="328"/>
      <c r="K16" s="329"/>
      <c r="L16" s="329"/>
      <c r="M16" s="330"/>
    </row>
    <row r="17" spans="2:13" ht="15" customHeight="1" x14ac:dyDescent="0.25">
      <c r="B17" s="287" t="s">
        <v>63</v>
      </c>
      <c r="C17" s="288"/>
      <c r="D17" s="288"/>
      <c r="E17" s="288"/>
      <c r="F17" s="288"/>
      <c r="G17" s="288"/>
      <c r="H17" s="288"/>
      <c r="I17" s="288"/>
      <c r="J17" s="288"/>
      <c r="K17" s="288"/>
      <c r="L17" s="288"/>
      <c r="M17" s="289"/>
    </row>
    <row r="18" spans="2:13" ht="15" customHeight="1" x14ac:dyDescent="0.25">
      <c r="B18" s="290"/>
      <c r="C18" s="291"/>
      <c r="D18" s="291"/>
      <c r="E18" s="291"/>
      <c r="F18" s="291"/>
      <c r="G18" s="291"/>
      <c r="H18" s="291"/>
      <c r="I18" s="291"/>
      <c r="J18" s="291"/>
      <c r="K18" s="291"/>
      <c r="L18" s="291"/>
      <c r="M18" s="292"/>
    </row>
    <row r="19" spans="2:13" ht="41.25" customHeight="1" thickBot="1" x14ac:dyDescent="0.3">
      <c r="B19" s="290"/>
      <c r="C19" s="291"/>
      <c r="D19" s="291"/>
      <c r="E19" s="291"/>
      <c r="F19" s="291"/>
      <c r="G19" s="291"/>
      <c r="H19" s="291"/>
      <c r="I19" s="291"/>
      <c r="J19" s="291"/>
      <c r="K19" s="291"/>
      <c r="L19" s="291"/>
      <c r="M19" s="292"/>
    </row>
    <row r="20" spans="2:13" ht="15" customHeight="1" x14ac:dyDescent="0.25">
      <c r="B20" s="293" t="s">
        <v>64</v>
      </c>
      <c r="C20" s="294"/>
      <c r="D20" s="294"/>
      <c r="E20" s="294"/>
      <c r="F20" s="294"/>
      <c r="G20" s="294"/>
      <c r="H20" s="294"/>
      <c r="I20" s="294"/>
      <c r="J20" s="294"/>
      <c r="K20" s="294"/>
      <c r="L20" s="294"/>
      <c r="M20" s="295"/>
    </row>
    <row r="21" spans="2:13" ht="15" customHeight="1" x14ac:dyDescent="0.25">
      <c r="B21" s="296"/>
      <c r="C21" s="297"/>
      <c r="D21" s="297"/>
      <c r="E21" s="297"/>
      <c r="F21" s="297"/>
      <c r="G21" s="297"/>
      <c r="H21" s="297"/>
      <c r="I21" s="297"/>
      <c r="J21" s="297"/>
      <c r="K21" s="297"/>
      <c r="L21" s="297"/>
      <c r="M21" s="298"/>
    </row>
    <row r="22" spans="2:13" ht="15" customHeight="1" x14ac:dyDescent="0.25">
      <c r="B22" s="296"/>
      <c r="C22" s="297"/>
      <c r="D22" s="297"/>
      <c r="E22" s="297"/>
      <c r="F22" s="297"/>
      <c r="G22" s="297"/>
      <c r="H22" s="297"/>
      <c r="I22" s="297"/>
      <c r="J22" s="297"/>
      <c r="K22" s="297"/>
      <c r="L22" s="297"/>
      <c r="M22" s="298"/>
    </row>
    <row r="23" spans="2:13" ht="15.75" customHeight="1" x14ac:dyDescent="0.25">
      <c r="B23" s="296"/>
      <c r="C23" s="297"/>
      <c r="D23" s="297"/>
      <c r="E23" s="297"/>
      <c r="F23" s="297"/>
      <c r="G23" s="297"/>
      <c r="H23" s="297"/>
      <c r="I23" s="297"/>
      <c r="J23" s="297"/>
      <c r="K23" s="297"/>
      <c r="L23" s="297"/>
      <c r="M23" s="298"/>
    </row>
    <row r="24" spans="2:13" ht="66" customHeight="1" thickBot="1" x14ac:dyDescent="0.3">
      <c r="B24" s="296"/>
      <c r="C24" s="297"/>
      <c r="D24" s="297"/>
      <c r="E24" s="297"/>
      <c r="F24" s="297"/>
      <c r="G24" s="297"/>
      <c r="H24" s="297"/>
      <c r="I24" s="297"/>
      <c r="J24" s="297"/>
      <c r="K24" s="297"/>
      <c r="L24" s="297"/>
      <c r="M24" s="298"/>
    </row>
    <row r="25" spans="2:13" ht="38.25" customHeight="1" thickBot="1" x14ac:dyDescent="0.3">
      <c r="B25" s="299"/>
      <c r="C25" s="300"/>
      <c r="D25" s="300"/>
      <c r="E25" s="300"/>
      <c r="F25" s="300"/>
      <c r="G25" s="300"/>
      <c r="H25" s="300"/>
      <c r="I25" s="300"/>
      <c r="J25" s="300"/>
      <c r="K25" s="300"/>
      <c r="L25" s="300"/>
      <c r="M25" s="301"/>
    </row>
    <row r="26" spans="2:13" ht="15.75" customHeight="1" x14ac:dyDescent="0.25">
      <c r="B26" s="302" t="s">
        <v>9</v>
      </c>
      <c r="C26" s="304" t="s">
        <v>10</v>
      </c>
      <c r="D26" s="305"/>
      <c r="E26" s="304" t="s">
        <v>11</v>
      </c>
      <c r="F26" s="305"/>
      <c r="G26" s="305"/>
      <c r="H26" s="308"/>
      <c r="I26" s="304" t="s">
        <v>12</v>
      </c>
      <c r="J26" s="308"/>
      <c r="K26" s="304" t="s">
        <v>13</v>
      </c>
      <c r="L26" s="305"/>
      <c r="M26" s="308"/>
    </row>
    <row r="27" spans="2:13" ht="15.75" customHeight="1" thickBot="1" x14ac:dyDescent="0.3">
      <c r="B27" s="303"/>
      <c r="C27" s="306"/>
      <c r="D27" s="307"/>
      <c r="E27" s="306"/>
      <c r="F27" s="307"/>
      <c r="G27" s="307"/>
      <c r="H27" s="309"/>
      <c r="I27" s="306"/>
      <c r="J27" s="309"/>
      <c r="K27" s="306"/>
      <c r="L27" s="307"/>
      <c r="M27" s="309"/>
    </row>
    <row r="28" spans="2:13" ht="36" customHeight="1" x14ac:dyDescent="0.25">
      <c r="B28" s="310">
        <v>28</v>
      </c>
      <c r="C28" s="312">
        <v>641904105</v>
      </c>
      <c r="D28" s="313"/>
      <c r="E28" s="312" t="s">
        <v>65</v>
      </c>
      <c r="F28" s="316"/>
      <c r="G28" s="316"/>
      <c r="H28" s="313"/>
      <c r="I28" s="598">
        <v>367.43</v>
      </c>
      <c r="J28" s="599"/>
      <c r="K28" s="312" t="s">
        <v>16</v>
      </c>
      <c r="L28" s="316"/>
      <c r="M28" s="313"/>
    </row>
    <row r="29" spans="2:13" ht="27.75" customHeight="1" thickBot="1" x14ac:dyDescent="0.3">
      <c r="B29" s="311"/>
      <c r="C29" s="314"/>
      <c r="D29" s="315"/>
      <c r="E29" s="314"/>
      <c r="F29" s="317"/>
      <c r="G29" s="317"/>
      <c r="H29" s="315"/>
      <c r="I29" s="600"/>
      <c r="J29" s="601"/>
      <c r="K29" s="314"/>
      <c r="L29" s="317"/>
      <c r="M29" s="315"/>
    </row>
    <row r="30" spans="2:13" ht="43.5" customHeight="1" thickBot="1" x14ac:dyDescent="0.3">
      <c r="B30" s="382"/>
      <c r="C30" s="383"/>
      <c r="D30" s="383"/>
      <c r="E30" s="383"/>
      <c r="F30" s="383"/>
      <c r="G30" s="383"/>
      <c r="H30" s="383"/>
      <c r="I30" s="383"/>
      <c r="J30" s="383"/>
      <c r="K30" s="383"/>
      <c r="L30" s="383"/>
      <c r="M30" s="384"/>
    </row>
    <row r="31" spans="2:13" ht="18.75" customHeight="1" x14ac:dyDescent="0.25">
      <c r="B31" s="272" t="s">
        <v>17</v>
      </c>
      <c r="C31" s="273"/>
      <c r="D31" s="273"/>
      <c r="E31" s="274"/>
      <c r="F31" s="272" t="s">
        <v>18</v>
      </c>
      <c r="G31" s="273"/>
      <c r="H31" s="273"/>
      <c r="I31" s="274"/>
      <c r="J31" s="272" t="s">
        <v>19</v>
      </c>
      <c r="K31" s="273"/>
      <c r="L31" s="273"/>
      <c r="M31" s="274"/>
    </row>
    <row r="32" spans="2:13" ht="14.25" customHeight="1" thickBot="1" x14ac:dyDescent="0.3">
      <c r="B32" s="275"/>
      <c r="C32" s="276"/>
      <c r="D32" s="276"/>
      <c r="E32" s="277"/>
      <c r="F32" s="275"/>
      <c r="G32" s="276"/>
      <c r="H32" s="276"/>
      <c r="I32" s="277"/>
      <c r="J32" s="275"/>
      <c r="K32" s="276"/>
      <c r="L32" s="276"/>
      <c r="M32" s="277"/>
    </row>
    <row r="33" spans="2:13" x14ac:dyDescent="0.25">
      <c r="B33" s="278"/>
      <c r="C33" s="279"/>
      <c r="D33" s="279"/>
      <c r="E33" s="280"/>
      <c r="F33" s="278"/>
      <c r="G33" s="279"/>
      <c r="H33" s="279"/>
      <c r="I33" s="280"/>
      <c r="J33" s="278"/>
      <c r="K33" s="279"/>
      <c r="L33" s="279"/>
      <c r="M33" s="280"/>
    </row>
    <row r="34" spans="2:13" ht="160.5" customHeight="1" thickBot="1" x14ac:dyDescent="0.3">
      <c r="B34" s="281"/>
      <c r="C34" s="282"/>
      <c r="D34" s="282"/>
      <c r="E34" s="283"/>
      <c r="F34" s="281"/>
      <c r="G34" s="282"/>
      <c r="H34" s="282"/>
      <c r="I34" s="283"/>
      <c r="J34" s="281"/>
      <c r="K34" s="282"/>
      <c r="L34" s="282"/>
      <c r="M34" s="283"/>
    </row>
    <row r="35" spans="2:13" s="18" customFormat="1" ht="22.5" customHeight="1" thickBot="1" x14ac:dyDescent="0.3">
      <c r="B35" s="269" t="s">
        <v>61</v>
      </c>
      <c r="C35" s="270"/>
      <c r="D35" s="270"/>
      <c r="E35" s="270"/>
      <c r="F35" s="270"/>
      <c r="G35" s="270"/>
      <c r="H35" s="270"/>
      <c r="I35" s="270"/>
      <c r="J35" s="270"/>
      <c r="K35" s="270"/>
      <c r="L35" s="270"/>
      <c r="M35" s="271"/>
    </row>
  </sheetData>
  <mergeCells count="34">
    <mergeCell ref="B1:D2"/>
    <mergeCell ref="E1:G2"/>
    <mergeCell ref="H1:J2"/>
    <mergeCell ref="K1:M2"/>
    <mergeCell ref="B4:E10"/>
    <mergeCell ref="F4:I10"/>
    <mergeCell ref="J4:M10"/>
    <mergeCell ref="B11:E13"/>
    <mergeCell ref="F11:I13"/>
    <mergeCell ref="J11:M13"/>
    <mergeCell ref="B14:E16"/>
    <mergeCell ref="F14:I16"/>
    <mergeCell ref="J14:M16"/>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5:M35"/>
    <mergeCell ref="B31:E32"/>
    <mergeCell ref="F31:I32"/>
    <mergeCell ref="J31:M32"/>
    <mergeCell ref="B33:E34"/>
    <mergeCell ref="F33:I34"/>
    <mergeCell ref="J33:M34"/>
  </mergeCells>
  <printOptions horizontalCentered="1" verticalCentered="1"/>
  <pageMargins left="0.25" right="0" top="0" bottom="0" header="0" footer="0"/>
  <pageSetup paperSize="9" scale="61" orientation="portrait" r:id="rId1"/>
  <colBreaks count="1" manualBreakCount="1">
    <brk id="13" max="1048575" man="1"/>
  </colBreaks>
  <drawing r:id="rId2"/>
  <legacyDrawing r:id="rId3"/>
  <oleObjects>
    <mc:AlternateContent xmlns:mc="http://schemas.openxmlformats.org/markup-compatibility/2006">
      <mc:Choice Requires="x14">
        <oleObject progId="PBrush" shapeId="7174" r:id="rId4">
          <objectPr defaultSize="0" autoPict="0" r:id="rId5">
            <anchor moveWithCells="1" sizeWithCells="1">
              <from>
                <xdr:col>1</xdr:col>
                <xdr:colOff>95250</xdr:colOff>
                <xdr:row>3</xdr:row>
                <xdr:rowOff>85725</xdr:rowOff>
              </from>
              <to>
                <xdr:col>2</xdr:col>
                <xdr:colOff>447675</xdr:colOff>
                <xdr:row>7</xdr:row>
                <xdr:rowOff>9525</xdr:rowOff>
              </to>
            </anchor>
          </objectPr>
        </oleObject>
      </mc:Choice>
      <mc:Fallback>
        <oleObject progId="PBrush" shapeId="7174" r:id="rId4"/>
      </mc:Fallback>
    </mc:AlternateContent>
  </oleObjects>
  <mc:AlternateContent xmlns:mc="http://schemas.openxmlformats.org/markup-compatibility/2006">
    <mc:Choice Requires="x14">
      <controls>
        <mc:AlternateContent xmlns:mc="http://schemas.openxmlformats.org/markup-compatibility/2006">
          <mc:Choice Requires="x14">
            <control shapeId="7169" r:id="rId6" name="Check Box 1">
              <controlPr defaultSize="0" autoFill="0" autoLine="0" autoPict="0">
                <anchor moveWithCells="1">
                  <from>
                    <xdr:col>3</xdr:col>
                    <xdr:colOff>381000</xdr:colOff>
                    <xdr:row>35</xdr:row>
                    <xdr:rowOff>0</xdr:rowOff>
                  </from>
                  <to>
                    <xdr:col>4</xdr:col>
                    <xdr:colOff>419100</xdr:colOff>
                    <xdr:row>36</xdr:row>
                    <xdr:rowOff>28575</xdr:rowOff>
                  </to>
                </anchor>
              </controlPr>
            </control>
          </mc:Choice>
        </mc:AlternateContent>
        <mc:AlternateContent xmlns:mc="http://schemas.openxmlformats.org/markup-compatibility/2006">
          <mc:Choice Requires="x14">
            <control shapeId="7170" r:id="rId7" name="Check Box 2">
              <controlPr defaultSize="0" autoFill="0" autoLine="0" autoPict="0">
                <anchor moveWithCells="1">
                  <from>
                    <xdr:col>6</xdr:col>
                    <xdr:colOff>180975</xdr:colOff>
                    <xdr:row>35</xdr:row>
                    <xdr:rowOff>0</xdr:rowOff>
                  </from>
                  <to>
                    <xdr:col>6</xdr:col>
                    <xdr:colOff>1000125</xdr:colOff>
                    <xdr:row>36</xdr:row>
                    <xdr:rowOff>9525</xdr:rowOff>
                  </to>
                </anchor>
              </controlPr>
            </control>
          </mc:Choice>
        </mc:AlternateContent>
        <mc:AlternateContent xmlns:mc="http://schemas.openxmlformats.org/markup-compatibility/2006">
          <mc:Choice Requires="x14">
            <control shapeId="7171" r:id="rId8" name="Check Box 3">
              <controlPr defaultSize="0" autoFill="0" autoLine="0" autoPict="0">
                <anchor moveWithCells="1">
                  <from>
                    <xdr:col>8</xdr:col>
                    <xdr:colOff>66675</xdr:colOff>
                    <xdr:row>35</xdr:row>
                    <xdr:rowOff>0</xdr:rowOff>
                  </from>
                  <to>
                    <xdr:col>8</xdr:col>
                    <xdr:colOff>885825</xdr:colOff>
                    <xdr:row>36</xdr:row>
                    <xdr:rowOff>9525</xdr:rowOff>
                  </to>
                </anchor>
              </controlPr>
            </control>
          </mc:Choice>
        </mc:AlternateContent>
        <mc:AlternateContent xmlns:mc="http://schemas.openxmlformats.org/markup-compatibility/2006">
          <mc:Choice Requires="x14">
            <control shapeId="7172" r:id="rId9" name="Check Box 4">
              <controlPr defaultSize="0" autoFill="0" autoLine="0" autoPict="0">
                <anchor moveWithCells="1">
                  <from>
                    <xdr:col>10</xdr:col>
                    <xdr:colOff>381000</xdr:colOff>
                    <xdr:row>35</xdr:row>
                    <xdr:rowOff>0</xdr:rowOff>
                  </from>
                  <to>
                    <xdr:col>11</xdr:col>
                    <xdr:colOff>600075</xdr:colOff>
                    <xdr:row>36</xdr:row>
                    <xdr:rowOff>28575</xdr:rowOff>
                  </to>
                </anchor>
              </controlPr>
            </control>
          </mc:Choice>
        </mc:AlternateContent>
        <mc:AlternateContent xmlns:mc="http://schemas.openxmlformats.org/markup-compatibility/2006">
          <mc:Choice Requires="x14">
            <control shapeId="7173" r:id="rId10" name="Check Box 5">
              <controlPr defaultSize="0" autoFill="0" autoLine="0" autoPict="0">
                <anchor moveWithCells="1">
                  <from>
                    <xdr:col>11</xdr:col>
                    <xdr:colOff>552450</xdr:colOff>
                    <xdr:row>35</xdr:row>
                    <xdr:rowOff>0</xdr:rowOff>
                  </from>
                  <to>
                    <xdr:col>12</xdr:col>
                    <xdr:colOff>628650</xdr:colOff>
                    <xdr:row>36</xdr:row>
                    <xdr:rowOff>28575</xdr:rowOff>
                  </to>
                </anchor>
              </controlPr>
            </control>
          </mc:Choice>
        </mc:AlternateContent>
        <mc:AlternateContent xmlns:mc="http://schemas.openxmlformats.org/markup-compatibility/2006">
          <mc:Choice Requires="x14">
            <control shapeId="7175" r:id="rId11" name="Check Box 7">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7176" r:id="rId12" name="Check Box 8">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7177" r:id="rId13" name="Check Box 9">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7178" r:id="rId14" name="Check Box 10">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7179" r:id="rId15" name="Check Box 11">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2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sheetPr>
    <tabColor theme="9" tint="-0.499984740745262"/>
    <pageSetUpPr fitToPage="1"/>
  </sheetPr>
  <dimension ref="B1:M39"/>
  <sheetViews>
    <sheetView rightToLeft="1" view="pageBreakPreview" topLeftCell="A9" zoomScaleNormal="85" zoomScaleSheetLayoutView="100" workbookViewId="0">
      <selection activeCell="E28" sqref="E28:H29"/>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customWidth="1"/>
    <col min="11" max="11" width="9.140625" customWidth="1"/>
    <col min="12" max="12" width="11.42578125" customWidth="1"/>
    <col min="13" max="13" width="12.140625"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40</v>
      </c>
      <c r="G11" s="332"/>
      <c r="H11" s="332"/>
      <c r="I11" s="333"/>
      <c r="J11" s="331" t="s">
        <v>44</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8</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3" ht="15" customHeight="1" x14ac:dyDescent="0.25">
      <c r="B17" s="385" t="s">
        <v>54</v>
      </c>
      <c r="C17" s="386"/>
      <c r="D17" s="386"/>
      <c r="E17" s="386"/>
      <c r="F17" s="386"/>
      <c r="G17" s="386"/>
      <c r="H17" s="386"/>
      <c r="I17" s="386"/>
      <c r="J17" s="386"/>
      <c r="K17" s="386"/>
      <c r="L17" s="386"/>
      <c r="M17" s="387"/>
    </row>
    <row r="18" spans="2:13" ht="15" customHeight="1" x14ac:dyDescent="0.25">
      <c r="B18" s="388"/>
      <c r="C18" s="389"/>
      <c r="D18" s="389"/>
      <c r="E18" s="389"/>
      <c r="F18" s="389"/>
      <c r="G18" s="389"/>
      <c r="H18" s="389"/>
      <c r="I18" s="389"/>
      <c r="J18" s="389"/>
      <c r="K18" s="389"/>
      <c r="L18" s="389"/>
      <c r="M18" s="390"/>
    </row>
    <row r="19" spans="2:13" ht="41.25" customHeight="1" thickBot="1" x14ac:dyDescent="0.3">
      <c r="B19" s="388"/>
      <c r="C19" s="389"/>
      <c r="D19" s="389"/>
      <c r="E19" s="389"/>
      <c r="F19" s="389"/>
      <c r="G19" s="389"/>
      <c r="H19" s="389"/>
      <c r="I19" s="389"/>
      <c r="J19" s="389"/>
      <c r="K19" s="389"/>
      <c r="L19" s="389"/>
      <c r="M19" s="390"/>
    </row>
    <row r="20" spans="2:13" ht="15" customHeight="1" x14ac:dyDescent="0.25">
      <c r="B20" s="391" t="s">
        <v>59</v>
      </c>
      <c r="C20" s="392"/>
      <c r="D20" s="392"/>
      <c r="E20" s="392"/>
      <c r="F20" s="392"/>
      <c r="G20" s="392"/>
      <c r="H20" s="392"/>
      <c r="I20" s="392"/>
      <c r="J20" s="392"/>
      <c r="K20" s="392"/>
      <c r="L20" s="392"/>
      <c r="M20" s="393"/>
    </row>
    <row r="21" spans="2:13" ht="15" customHeight="1" x14ac:dyDescent="0.25">
      <c r="B21" s="394"/>
      <c r="C21" s="395"/>
      <c r="D21" s="395"/>
      <c r="E21" s="395"/>
      <c r="F21" s="395"/>
      <c r="G21" s="395"/>
      <c r="H21" s="395"/>
      <c r="I21" s="395"/>
      <c r="J21" s="395"/>
      <c r="K21" s="395"/>
      <c r="L21" s="395"/>
      <c r="M21" s="396"/>
    </row>
    <row r="22" spans="2:13" ht="15" customHeight="1" x14ac:dyDescent="0.25">
      <c r="B22" s="394"/>
      <c r="C22" s="395"/>
      <c r="D22" s="395"/>
      <c r="E22" s="395"/>
      <c r="F22" s="395"/>
      <c r="G22" s="395"/>
      <c r="H22" s="395"/>
      <c r="I22" s="395"/>
      <c r="J22" s="395"/>
      <c r="K22" s="395"/>
      <c r="L22" s="395"/>
      <c r="M22" s="396"/>
    </row>
    <row r="23" spans="2:13" ht="15.75" customHeight="1" x14ac:dyDescent="0.25">
      <c r="B23" s="394"/>
      <c r="C23" s="395"/>
      <c r="D23" s="395"/>
      <c r="E23" s="395"/>
      <c r="F23" s="395"/>
      <c r="G23" s="395"/>
      <c r="H23" s="395"/>
      <c r="I23" s="395"/>
      <c r="J23" s="395"/>
      <c r="K23" s="395"/>
      <c r="L23" s="395"/>
      <c r="M23" s="396"/>
    </row>
    <row r="24" spans="2:13" ht="51.75" customHeight="1" thickBot="1" x14ac:dyDescent="0.3">
      <c r="B24" s="394"/>
      <c r="C24" s="395"/>
      <c r="D24" s="395"/>
      <c r="E24" s="395"/>
      <c r="F24" s="395"/>
      <c r="G24" s="395"/>
      <c r="H24" s="395"/>
      <c r="I24" s="395"/>
      <c r="J24" s="395"/>
      <c r="K24" s="395"/>
      <c r="L24" s="395"/>
      <c r="M24" s="396"/>
    </row>
    <row r="25" spans="2:13" ht="31.5" customHeight="1" thickBot="1" x14ac:dyDescent="0.3">
      <c r="B25" s="299"/>
      <c r="C25" s="300"/>
      <c r="D25" s="300"/>
      <c r="E25" s="300"/>
      <c r="F25" s="300"/>
      <c r="G25" s="300"/>
      <c r="H25" s="300"/>
      <c r="I25" s="300"/>
      <c r="J25" s="300"/>
      <c r="K25" s="300"/>
      <c r="L25" s="300"/>
      <c r="M25" s="301"/>
    </row>
    <row r="26" spans="2:13" ht="15.75" customHeight="1" x14ac:dyDescent="0.25">
      <c r="B26" s="397" t="s">
        <v>9</v>
      </c>
      <c r="C26" s="399" t="s">
        <v>10</v>
      </c>
      <c r="D26" s="400"/>
      <c r="E26" s="399" t="s">
        <v>11</v>
      </c>
      <c r="F26" s="400"/>
      <c r="G26" s="400"/>
      <c r="H26" s="403"/>
      <c r="I26" s="399" t="s">
        <v>12</v>
      </c>
      <c r="J26" s="403"/>
      <c r="K26" s="399" t="s">
        <v>13</v>
      </c>
      <c r="L26" s="400"/>
      <c r="M26" s="403"/>
    </row>
    <row r="27" spans="2:13" ht="15.75" customHeight="1" thickBot="1" x14ac:dyDescent="0.3">
      <c r="B27" s="398"/>
      <c r="C27" s="401"/>
      <c r="D27" s="402"/>
      <c r="E27" s="401"/>
      <c r="F27" s="402"/>
      <c r="G27" s="402"/>
      <c r="H27" s="404"/>
      <c r="I27" s="401"/>
      <c r="J27" s="404"/>
      <c r="K27" s="401"/>
      <c r="L27" s="402"/>
      <c r="M27" s="404"/>
    </row>
    <row r="28" spans="2:13" ht="49.5" customHeight="1" x14ac:dyDescent="0.25">
      <c r="B28" s="405">
        <v>24</v>
      </c>
      <c r="C28" s="312" t="s">
        <v>14</v>
      </c>
      <c r="D28" s="313"/>
      <c r="E28" s="331" t="s">
        <v>15</v>
      </c>
      <c r="F28" s="332"/>
      <c r="G28" s="332"/>
      <c r="H28" s="333"/>
      <c r="I28" s="602">
        <v>367.42612800000001</v>
      </c>
      <c r="J28" s="603"/>
      <c r="K28" s="322" t="s">
        <v>16</v>
      </c>
      <c r="L28" s="323"/>
      <c r="M28" s="324"/>
    </row>
    <row r="29" spans="2:13" ht="57" customHeight="1" thickBot="1" x14ac:dyDescent="0.3">
      <c r="B29" s="406"/>
      <c r="C29" s="314"/>
      <c r="D29" s="315"/>
      <c r="E29" s="337"/>
      <c r="F29" s="338"/>
      <c r="G29" s="338"/>
      <c r="H29" s="339"/>
      <c r="I29" s="604"/>
      <c r="J29" s="605"/>
      <c r="K29" s="328"/>
      <c r="L29" s="329"/>
      <c r="M29" s="330"/>
    </row>
    <row r="30" spans="2:13" ht="37.5" customHeight="1" thickBot="1" x14ac:dyDescent="0.3">
      <c r="B30" s="382"/>
      <c r="C30" s="383"/>
      <c r="D30" s="383"/>
      <c r="E30" s="383"/>
      <c r="F30" s="383"/>
      <c r="G30" s="383"/>
      <c r="H30" s="383"/>
      <c r="I30" s="383"/>
      <c r="J30" s="383"/>
      <c r="K30" s="383"/>
      <c r="L30" s="383"/>
      <c r="M30" s="384"/>
    </row>
    <row r="31" spans="2:13" ht="18.75" customHeight="1" x14ac:dyDescent="0.25">
      <c r="B31" s="375" t="s">
        <v>17</v>
      </c>
      <c r="C31" s="376"/>
      <c r="D31" s="376"/>
      <c r="E31" s="377"/>
      <c r="F31" s="375" t="s">
        <v>18</v>
      </c>
      <c r="G31" s="376"/>
      <c r="H31" s="376"/>
      <c r="I31" s="377"/>
      <c r="J31" s="375" t="s">
        <v>19</v>
      </c>
      <c r="K31" s="376"/>
      <c r="L31" s="376"/>
      <c r="M31" s="377"/>
    </row>
    <row r="32" spans="2:13"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2.5" customHeight="1" thickBot="1" x14ac:dyDescent="0.3">
      <c r="B35" s="370" t="s">
        <v>46</v>
      </c>
      <c r="C35" s="371"/>
      <c r="D35" s="371"/>
      <c r="E35" s="371"/>
      <c r="F35" s="371"/>
      <c r="G35" s="371"/>
      <c r="H35" s="371"/>
      <c r="I35" s="371"/>
      <c r="J35" s="371"/>
      <c r="K35" s="371"/>
      <c r="L35" s="371"/>
      <c r="M35" s="372"/>
    </row>
    <row r="37" spans="2:13" ht="18.75" thickBot="1" x14ac:dyDescent="0.5">
      <c r="B37" s="4"/>
      <c r="D37" s="4"/>
    </row>
    <row r="39" spans="2:13" ht="18.75" thickBot="1" x14ac:dyDescent="0.5">
      <c r="B39" s="4"/>
      <c r="D39" s="373"/>
      <c r="E39" s="374"/>
    </row>
  </sheetData>
  <mergeCells count="35">
    <mergeCell ref="D39:E39"/>
    <mergeCell ref="B31:E32"/>
    <mergeCell ref="F31:I32"/>
    <mergeCell ref="J31:M32"/>
    <mergeCell ref="B33:E34"/>
    <mergeCell ref="F33:I34"/>
    <mergeCell ref="J33:M34"/>
    <mergeCell ref="B35:M35"/>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64" orientation="portrait" r:id="rId1"/>
  <colBreaks count="1" manualBreakCount="1">
    <brk id="13" max="1048575" man="1"/>
  </colBreaks>
  <drawing r:id="rId2"/>
  <legacyDrawing r:id="rId3"/>
  <oleObjects>
    <mc:AlternateContent xmlns:mc="http://schemas.openxmlformats.org/markup-compatibility/2006">
      <mc:Choice Requires="x14">
        <oleObject progId="PBrush" shapeId="1030"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1030" r:id="rId4"/>
      </mc:Fallback>
    </mc:AlternateContent>
  </oleObjects>
  <mc:AlternateContent xmlns:mc="http://schemas.openxmlformats.org/markup-compatibility/2006">
    <mc:Choice Requires="x14">
      <controls>
        <mc:AlternateContent xmlns:mc="http://schemas.openxmlformats.org/markup-compatibility/2006">
          <mc:Choice Requires="x14">
            <control shapeId="1025" r:id="rId6" name="Check Box 1">
              <controlPr defaultSize="0" autoFill="0" autoLine="0" autoPict="0">
                <anchor moveWithCells="1">
                  <from>
                    <xdr:col>2</xdr:col>
                    <xdr:colOff>476250</xdr:colOff>
                    <xdr:row>34</xdr:row>
                    <xdr:rowOff>47625</xdr:rowOff>
                  </from>
                  <to>
                    <xdr:col>3</xdr:col>
                    <xdr:colOff>161925</xdr:colOff>
                    <xdr:row>34</xdr:row>
                    <xdr:rowOff>247650</xdr:rowOff>
                  </to>
                </anchor>
              </controlPr>
            </control>
          </mc:Choice>
        </mc:AlternateContent>
        <mc:AlternateContent xmlns:mc="http://schemas.openxmlformats.org/markup-compatibility/2006">
          <mc:Choice Requires="x14">
            <control shapeId="1026" r:id="rId7" name="Check Box 2">
              <controlPr defaultSize="0" autoFill="0" autoLine="0" autoPict="0">
                <anchor moveWithCells="1">
                  <from>
                    <xdr:col>4</xdr:col>
                    <xdr:colOff>400050</xdr:colOff>
                    <xdr:row>34</xdr:row>
                    <xdr:rowOff>57150</xdr:rowOff>
                  </from>
                  <to>
                    <xdr:col>4</xdr:col>
                    <xdr:colOff>638175</xdr:colOff>
                    <xdr:row>34</xdr:row>
                    <xdr:rowOff>247650</xdr:rowOff>
                  </to>
                </anchor>
              </controlPr>
            </control>
          </mc:Choice>
        </mc:AlternateContent>
        <mc:AlternateContent xmlns:mc="http://schemas.openxmlformats.org/markup-compatibility/2006">
          <mc:Choice Requires="x14">
            <control shapeId="1027" r:id="rId8" name="Check Box 3">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1029" r:id="rId9" name="Check Box 5">
              <controlPr defaultSize="0" autoFill="0" autoLine="0" autoPict="0">
                <anchor moveWithCells="1">
                  <from>
                    <xdr:col>6</xdr:col>
                    <xdr:colOff>457200</xdr:colOff>
                    <xdr:row>34</xdr:row>
                    <xdr:rowOff>66675</xdr:rowOff>
                  </from>
                  <to>
                    <xdr:col>6</xdr:col>
                    <xdr:colOff>657225</xdr:colOff>
                    <xdr:row>34</xdr:row>
                    <xdr:rowOff>257175</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9</xdr:col>
                    <xdr:colOff>409575</xdr:colOff>
                    <xdr:row>34</xdr:row>
                    <xdr:rowOff>66675</xdr:rowOff>
                  </from>
                  <to>
                    <xdr:col>9</xdr:col>
                    <xdr:colOff>628650</xdr:colOff>
                    <xdr:row>34</xdr:row>
                    <xdr:rowOff>228600</xdr:rowOff>
                  </to>
                </anchor>
              </controlPr>
            </control>
          </mc:Choice>
        </mc:AlternateContent>
      </controls>
    </mc:Choice>
  </mc:AlternateContent>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sheetPr>
    <tabColor theme="9" tint="-0.249977111117893"/>
    <pageSetUpPr fitToPage="1"/>
  </sheetPr>
  <dimension ref="A1:AS18"/>
  <sheetViews>
    <sheetView rightToLeft="1" view="pageBreakPreview" topLeftCell="B1" zoomScale="30" zoomScaleNormal="100" zoomScaleSheetLayoutView="30" workbookViewId="0">
      <selection activeCell="B3" sqref="B3:L3"/>
    </sheetView>
  </sheetViews>
  <sheetFormatPr defaultRowHeight="23.25" x14ac:dyDescent="0.35"/>
  <cols>
    <col min="2" max="2" width="18.85546875" customWidth="1"/>
    <col min="3" max="3" width="20.42578125" customWidth="1"/>
    <col min="4" max="4" width="32" customWidth="1"/>
    <col min="5" max="5" width="18.5703125" style="5" customWidth="1"/>
    <col min="6" max="6" width="96.42578125" customWidth="1"/>
    <col min="7" max="7" width="58.140625" bestFit="1" customWidth="1"/>
    <col min="8" max="8" width="36.85546875" customWidth="1"/>
    <col min="9" max="9" width="58.85546875" bestFit="1" customWidth="1"/>
    <col min="10" max="10" width="58.85546875" customWidth="1"/>
    <col min="11" max="11" width="44.140625" customWidth="1"/>
    <col min="12" max="12" width="56.85546875" bestFit="1" customWidth="1"/>
    <col min="13" max="13" width="4.42578125" customWidth="1"/>
  </cols>
  <sheetData>
    <row r="1" spans="1:45" ht="24" thickBot="1" x14ac:dyDescent="0.4"/>
    <row r="2" spans="1:45" ht="396.75" customHeight="1" thickBot="1" x14ac:dyDescent="0.3">
      <c r="B2" s="594"/>
      <c r="C2" s="594"/>
      <c r="D2" s="594"/>
      <c r="E2" s="594"/>
      <c r="F2" s="606" t="s">
        <v>42</v>
      </c>
      <c r="G2" s="606"/>
      <c r="H2" s="606"/>
      <c r="I2" s="606"/>
      <c r="J2" s="606"/>
      <c r="K2" s="606"/>
      <c r="L2" s="606"/>
    </row>
    <row r="3" spans="1:45" ht="177" customHeight="1" thickBot="1" x14ac:dyDescent="0.3">
      <c r="B3" s="607" t="s">
        <v>20</v>
      </c>
      <c r="C3" s="608"/>
      <c r="D3" s="608"/>
      <c r="E3" s="608"/>
      <c r="F3" s="608"/>
      <c r="G3" s="608"/>
      <c r="H3" s="608"/>
      <c r="I3" s="608"/>
      <c r="J3" s="608"/>
      <c r="K3" s="608"/>
      <c r="L3" s="609"/>
      <c r="T3" s="6"/>
      <c r="U3" s="6"/>
      <c r="V3" s="6"/>
      <c r="W3" s="6"/>
      <c r="X3" s="6"/>
      <c r="Y3" s="6"/>
      <c r="Z3" s="6"/>
      <c r="AA3" s="6"/>
      <c r="AB3" s="6"/>
      <c r="AC3" s="6"/>
      <c r="AD3" s="6"/>
      <c r="AE3" s="6"/>
      <c r="AF3" s="6"/>
      <c r="AG3" s="6"/>
      <c r="AH3" s="6"/>
      <c r="AI3" s="6"/>
      <c r="AJ3" s="6"/>
      <c r="AK3" s="6"/>
      <c r="AL3" s="6"/>
      <c r="AM3" s="6"/>
      <c r="AN3" s="6"/>
      <c r="AO3" s="6"/>
      <c r="AP3" s="6"/>
      <c r="AQ3" s="6"/>
      <c r="AR3" s="6"/>
      <c r="AS3" s="6"/>
    </row>
    <row r="4" spans="1:45" ht="99.95" customHeight="1" thickBot="1" x14ac:dyDescent="0.3">
      <c r="B4" s="610" t="s">
        <v>21</v>
      </c>
      <c r="C4" s="611"/>
      <c r="D4" s="611"/>
      <c r="E4" s="611"/>
      <c r="F4" s="611"/>
      <c r="G4" s="611"/>
      <c r="H4" s="611"/>
      <c r="I4" s="611"/>
      <c r="J4" s="611"/>
      <c r="K4" s="611"/>
      <c r="L4" s="612"/>
      <c r="T4" s="6"/>
      <c r="U4" s="6"/>
      <c r="V4" s="6"/>
      <c r="W4" s="6"/>
      <c r="X4" s="6"/>
      <c r="Y4" s="6"/>
      <c r="Z4" s="6"/>
      <c r="AA4" s="6"/>
      <c r="AB4" s="6"/>
      <c r="AC4" s="6"/>
      <c r="AD4" s="6"/>
      <c r="AE4" s="6"/>
      <c r="AF4" s="6"/>
      <c r="AG4" s="6"/>
      <c r="AH4" s="6"/>
      <c r="AI4" s="6"/>
      <c r="AJ4" s="6"/>
      <c r="AK4" s="6"/>
      <c r="AL4" s="6"/>
      <c r="AM4" s="6"/>
      <c r="AN4" s="6"/>
      <c r="AO4" s="6"/>
      <c r="AP4" s="6"/>
      <c r="AQ4" s="6"/>
      <c r="AR4" s="6"/>
      <c r="AS4" s="6"/>
    </row>
    <row r="5" spans="1:45" s="6" customFormat="1" ht="99.95" customHeight="1" thickBot="1" x14ac:dyDescent="0.3">
      <c r="A5" s="7"/>
      <c r="B5" s="8" t="s">
        <v>9</v>
      </c>
      <c r="C5" s="618" t="s">
        <v>11</v>
      </c>
      <c r="D5" s="619"/>
      <c r="E5" s="619"/>
      <c r="F5" s="621"/>
      <c r="G5" s="8" t="s">
        <v>22</v>
      </c>
      <c r="H5" s="8" t="s">
        <v>23</v>
      </c>
      <c r="I5" s="8" t="s">
        <v>24</v>
      </c>
      <c r="J5" s="8" t="s">
        <v>49</v>
      </c>
      <c r="K5" s="8" t="s">
        <v>25</v>
      </c>
      <c r="L5" s="8" t="s">
        <v>50</v>
      </c>
    </row>
    <row r="6" spans="1:45" s="9" customFormat="1" ht="195" customHeight="1" thickBot="1" x14ac:dyDescent="0.3">
      <c r="B6" s="10">
        <v>1</v>
      </c>
      <c r="C6" s="615" t="s">
        <v>26</v>
      </c>
      <c r="D6" s="615"/>
      <c r="E6" s="615"/>
      <c r="F6" s="23" t="s">
        <v>27</v>
      </c>
      <c r="G6" s="11">
        <f>(308+308+293+293+80+273+273)/1000</f>
        <v>1.8280000000000001</v>
      </c>
      <c r="H6" s="11">
        <v>12</v>
      </c>
      <c r="I6" s="8">
        <v>6000</v>
      </c>
      <c r="J6" s="8">
        <v>0</v>
      </c>
      <c r="K6" s="12">
        <f>I6*H6*G6/1000</f>
        <v>131.61600000000001</v>
      </c>
      <c r="L6" s="12">
        <f>K6-J6</f>
        <v>131.61600000000001</v>
      </c>
    </row>
    <row r="7" spans="1:45" s="9" customFormat="1" ht="214.5" customHeight="1" thickBot="1" x14ac:dyDescent="0.3">
      <c r="B7" s="10">
        <v>2</v>
      </c>
      <c r="C7" s="615" t="s">
        <v>28</v>
      </c>
      <c r="D7" s="615"/>
      <c r="E7" s="615"/>
      <c r="F7" s="23" t="s">
        <v>29</v>
      </c>
      <c r="G7" s="11">
        <f>(220+220+212+212+48+186+186)/1000</f>
        <v>1.284</v>
      </c>
      <c r="H7" s="23">
        <v>6</v>
      </c>
      <c r="I7" s="13">
        <v>1510</v>
      </c>
      <c r="J7" s="13">
        <v>0</v>
      </c>
      <c r="K7" s="12">
        <f t="shared" ref="K7:K11" si="0">I7*H7*G7/1000</f>
        <v>11.633040000000001</v>
      </c>
      <c r="L7" s="12">
        <f t="shared" ref="L7:L11" si="1">K7-J7</f>
        <v>11.633040000000001</v>
      </c>
    </row>
    <row r="8" spans="1:45" s="9" customFormat="1" ht="174.95" customHeight="1" thickBot="1" x14ac:dyDescent="0.3">
      <c r="B8" s="10">
        <v>3</v>
      </c>
      <c r="C8" s="615" t="s">
        <v>34</v>
      </c>
      <c r="D8" s="615"/>
      <c r="E8" s="615"/>
      <c r="F8" s="27" t="s">
        <v>35</v>
      </c>
      <c r="G8" s="11">
        <f>(160+160+152+152+48+136+136)/1000</f>
        <v>0.94399999999999995</v>
      </c>
      <c r="H8" s="27">
        <v>1</v>
      </c>
      <c r="I8" s="13">
        <v>2408</v>
      </c>
      <c r="J8" s="13">
        <v>0.16930000000000001</v>
      </c>
      <c r="K8" s="12">
        <f t="shared" si="0"/>
        <v>2.2731520000000001</v>
      </c>
      <c r="L8" s="12">
        <f t="shared" si="1"/>
        <v>2.1038519999999998</v>
      </c>
    </row>
    <row r="9" spans="1:45" s="9" customFormat="1" ht="174.95" customHeight="1" thickBot="1" x14ac:dyDescent="0.3">
      <c r="B9" s="10">
        <v>4</v>
      </c>
      <c r="C9" s="615" t="s">
        <v>36</v>
      </c>
      <c r="D9" s="615"/>
      <c r="E9" s="615"/>
      <c r="F9" s="27" t="s">
        <v>35</v>
      </c>
      <c r="G9" s="11">
        <f t="shared" ref="G9:G10" si="2">(160+160+152+152+48+136+136)/1000</f>
        <v>0.94399999999999995</v>
      </c>
      <c r="H9" s="27">
        <v>9</v>
      </c>
      <c r="I9" s="13">
        <v>2402</v>
      </c>
      <c r="J9" s="13">
        <f>9*0.165</f>
        <v>1.4850000000000001</v>
      </c>
      <c r="K9" s="12">
        <f t="shared" si="0"/>
        <v>20.407392000000002</v>
      </c>
      <c r="L9" s="12">
        <f t="shared" si="1"/>
        <v>18.922392000000002</v>
      </c>
    </row>
    <row r="10" spans="1:45" s="9" customFormat="1" ht="174.95" customHeight="1" thickBot="1" x14ac:dyDescent="0.3">
      <c r="B10" s="10">
        <v>5</v>
      </c>
      <c r="C10" s="615" t="s">
        <v>37</v>
      </c>
      <c r="D10" s="615"/>
      <c r="E10" s="615"/>
      <c r="F10" s="27" t="s">
        <v>35</v>
      </c>
      <c r="G10" s="11">
        <f t="shared" si="2"/>
        <v>0.94399999999999995</v>
      </c>
      <c r="H10" s="27">
        <v>11</v>
      </c>
      <c r="I10" s="13">
        <v>1510</v>
      </c>
      <c r="J10" s="13">
        <v>0</v>
      </c>
      <c r="K10" s="12">
        <f t="shared" si="0"/>
        <v>15.679839999999999</v>
      </c>
      <c r="L10" s="12">
        <f t="shared" si="1"/>
        <v>15.679839999999999</v>
      </c>
    </row>
    <row r="11" spans="1:45" s="9" customFormat="1" ht="174.95" customHeight="1" thickBot="1" x14ac:dyDescent="0.3">
      <c r="B11" s="10">
        <v>6</v>
      </c>
      <c r="C11" s="615" t="s">
        <v>48</v>
      </c>
      <c r="D11" s="615"/>
      <c r="E11" s="615"/>
      <c r="F11" s="27" t="s">
        <v>35</v>
      </c>
      <c r="G11" s="11">
        <v>0.94399999999999995</v>
      </c>
      <c r="H11" s="27">
        <v>2</v>
      </c>
      <c r="I11" s="13">
        <v>2055</v>
      </c>
      <c r="J11" s="13">
        <v>0.12189999999999999</v>
      </c>
      <c r="K11" s="12">
        <f t="shared" si="0"/>
        <v>3.8798399999999997</v>
      </c>
      <c r="L11" s="12">
        <f t="shared" si="1"/>
        <v>3.7579399999999996</v>
      </c>
    </row>
    <row r="12" spans="1:45" s="14" customFormat="1" ht="125.1" customHeight="1" thickBot="1" x14ac:dyDescent="0.3">
      <c r="B12" s="618" t="s">
        <v>30</v>
      </c>
      <c r="C12" s="619"/>
      <c r="D12" s="619"/>
      <c r="E12" s="619"/>
      <c r="F12" s="619"/>
      <c r="G12" s="619"/>
      <c r="H12" s="619"/>
      <c r="I12" s="619"/>
      <c r="J12" s="619"/>
      <c r="K12" s="621"/>
      <c r="L12" s="15">
        <f>SUM(L6:L11)</f>
        <v>183.713064</v>
      </c>
    </row>
    <row r="13" spans="1:45" s="14" customFormat="1" ht="125.1" customHeight="1" thickBot="1" x14ac:dyDescent="0.3">
      <c r="B13" s="618" t="s">
        <v>53</v>
      </c>
      <c r="C13" s="619"/>
      <c r="D13" s="619"/>
      <c r="E13" s="619"/>
      <c r="F13" s="619"/>
      <c r="G13" s="619"/>
      <c r="H13" s="619"/>
      <c r="I13" s="619"/>
      <c r="J13" s="619"/>
      <c r="K13" s="621"/>
      <c r="L13" s="15">
        <f>L12*2</f>
        <v>367.42612800000001</v>
      </c>
    </row>
    <row r="14" spans="1:45" ht="45" customHeight="1" x14ac:dyDescent="0.25">
      <c r="B14" s="622"/>
      <c r="C14" s="623"/>
      <c r="D14" s="623"/>
      <c r="E14" s="623"/>
      <c r="F14" s="623"/>
      <c r="G14" s="623"/>
      <c r="H14" s="623"/>
      <c r="I14" s="623"/>
      <c r="J14" s="623"/>
      <c r="K14" s="623"/>
      <c r="L14" s="624"/>
    </row>
    <row r="15" spans="1:45" ht="13.5" customHeight="1" thickBot="1" x14ac:dyDescent="0.3">
      <c r="B15" s="625"/>
      <c r="C15" s="626"/>
      <c r="D15" s="626"/>
      <c r="E15" s="626"/>
      <c r="F15" s="626"/>
      <c r="G15" s="626"/>
      <c r="H15" s="626"/>
      <c r="I15" s="626"/>
      <c r="J15" s="626"/>
      <c r="K15" s="626"/>
      <c r="L15" s="627"/>
    </row>
    <row r="16" spans="1:45" s="16" customFormat="1" ht="54" customHeight="1" x14ac:dyDescent="0.25">
      <c r="B16" s="616" t="s">
        <v>31</v>
      </c>
      <c r="C16" s="616"/>
      <c r="D16" s="616"/>
      <c r="E16" s="616"/>
      <c r="F16" s="616"/>
      <c r="G16" s="616"/>
      <c r="H16" s="616" t="s">
        <v>32</v>
      </c>
      <c r="I16" s="616"/>
      <c r="J16" s="616"/>
      <c r="K16" s="616"/>
      <c r="L16" s="616"/>
    </row>
    <row r="17" spans="2:16" ht="278.25" customHeight="1" thickBot="1" x14ac:dyDescent="0.3">
      <c r="B17" s="617"/>
      <c r="C17" s="617"/>
      <c r="D17" s="617"/>
      <c r="E17" s="617"/>
      <c r="F17" s="617"/>
      <c r="G17" s="617"/>
      <c r="H17" s="617"/>
      <c r="I17" s="617"/>
      <c r="J17" s="617"/>
      <c r="K17" s="617"/>
      <c r="L17" s="617"/>
    </row>
    <row r="18" spans="2:16" s="17" customFormat="1" ht="69.75" customHeight="1" thickBot="1" x14ac:dyDescent="0.3">
      <c r="B18" s="24" t="s">
        <v>45</v>
      </c>
      <c r="C18" s="25"/>
      <c r="D18" s="25"/>
      <c r="E18" s="25"/>
      <c r="F18" s="25"/>
      <c r="G18" s="25"/>
      <c r="H18" s="25"/>
      <c r="I18" s="25"/>
      <c r="J18" s="25"/>
      <c r="K18" s="25"/>
      <c r="L18" s="26"/>
      <c r="M18" s="19"/>
      <c r="N18" s="22"/>
      <c r="O18" s="6"/>
      <c r="P18" s="6"/>
    </row>
  </sheetData>
  <mergeCells count="17">
    <mergeCell ref="C5:F5"/>
    <mergeCell ref="B12:K12"/>
    <mergeCell ref="B13:K13"/>
    <mergeCell ref="B14:L15"/>
    <mergeCell ref="B16:G17"/>
    <mergeCell ref="H16:L17"/>
    <mergeCell ref="C8:E8"/>
    <mergeCell ref="C9:E9"/>
    <mergeCell ref="C10:E10"/>
    <mergeCell ref="C11:E11"/>
    <mergeCell ref="C6:E6"/>
    <mergeCell ref="C7:E7"/>
    <mergeCell ref="B2:E2"/>
    <mergeCell ref="F2:I2"/>
    <mergeCell ref="J2:L2"/>
    <mergeCell ref="B3:L3"/>
    <mergeCell ref="B4:L4"/>
  </mergeCells>
  <printOptions horizontalCentered="1"/>
  <pageMargins left="0.25" right="0.25" top="0.75" bottom="0.75" header="0.3" footer="0.3"/>
  <pageSetup paperSize="9" scale="19" fitToHeight="0" orientation="portrait" r:id="rId1"/>
  <drawing r:id="rId2"/>
</worksheet>
</file>

<file path=xl/worksheets/sheet2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sheetPr>
    <tabColor theme="9" tint="-0.499984740745262"/>
    <pageSetUpPr fitToPage="1"/>
  </sheetPr>
  <dimension ref="B1:M35"/>
  <sheetViews>
    <sheetView rightToLeft="1" view="pageBreakPreview" topLeftCell="A4" zoomScale="80" zoomScaleNormal="85" zoomScaleSheetLayoutView="80" workbookViewId="0">
      <selection activeCell="B25" sqref="B25:M25"/>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41</v>
      </c>
      <c r="G11" s="332"/>
      <c r="H11" s="332"/>
      <c r="I11" s="333"/>
      <c r="J11" s="331" t="s">
        <v>44</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8</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3" ht="15" customHeight="1" x14ac:dyDescent="0.25">
      <c r="B17" s="385" t="s">
        <v>55</v>
      </c>
      <c r="C17" s="386"/>
      <c r="D17" s="386"/>
      <c r="E17" s="386"/>
      <c r="F17" s="386"/>
      <c r="G17" s="386"/>
      <c r="H17" s="386"/>
      <c r="I17" s="386"/>
      <c r="J17" s="386"/>
      <c r="K17" s="386"/>
      <c r="L17" s="386"/>
      <c r="M17" s="387"/>
    </row>
    <row r="18" spans="2:13" ht="15" customHeight="1" x14ac:dyDescent="0.25">
      <c r="B18" s="388"/>
      <c r="C18" s="389"/>
      <c r="D18" s="389"/>
      <c r="E18" s="389"/>
      <c r="F18" s="389"/>
      <c r="G18" s="389"/>
      <c r="H18" s="389"/>
      <c r="I18" s="389"/>
      <c r="J18" s="389"/>
      <c r="K18" s="389"/>
      <c r="L18" s="389"/>
      <c r="M18" s="390"/>
    </row>
    <row r="19" spans="2:13" ht="41.25" customHeight="1" thickBot="1" x14ac:dyDescent="0.3">
      <c r="B19" s="388"/>
      <c r="C19" s="389"/>
      <c r="D19" s="389"/>
      <c r="E19" s="389"/>
      <c r="F19" s="389"/>
      <c r="G19" s="389"/>
      <c r="H19" s="389"/>
      <c r="I19" s="389"/>
      <c r="J19" s="389"/>
      <c r="K19" s="389"/>
      <c r="L19" s="389"/>
      <c r="M19" s="390"/>
    </row>
    <row r="20" spans="2:13" ht="15" customHeight="1" x14ac:dyDescent="0.25">
      <c r="B20" s="391" t="s">
        <v>58</v>
      </c>
      <c r="C20" s="392"/>
      <c r="D20" s="392"/>
      <c r="E20" s="392"/>
      <c r="F20" s="392"/>
      <c r="G20" s="392"/>
      <c r="H20" s="392"/>
      <c r="I20" s="392"/>
      <c r="J20" s="392"/>
      <c r="K20" s="392"/>
      <c r="L20" s="392"/>
      <c r="M20" s="393"/>
    </row>
    <row r="21" spans="2:13" ht="15" customHeight="1" x14ac:dyDescent="0.25">
      <c r="B21" s="394"/>
      <c r="C21" s="395"/>
      <c r="D21" s="395"/>
      <c r="E21" s="395"/>
      <c r="F21" s="395"/>
      <c r="G21" s="395"/>
      <c r="H21" s="395"/>
      <c r="I21" s="395"/>
      <c r="J21" s="395"/>
      <c r="K21" s="395"/>
      <c r="L21" s="395"/>
      <c r="M21" s="396"/>
    </row>
    <row r="22" spans="2:13" ht="15" customHeight="1" x14ac:dyDescent="0.25">
      <c r="B22" s="394"/>
      <c r="C22" s="395"/>
      <c r="D22" s="395"/>
      <c r="E22" s="395"/>
      <c r="F22" s="395"/>
      <c r="G22" s="395"/>
      <c r="H22" s="395"/>
      <c r="I22" s="395"/>
      <c r="J22" s="395"/>
      <c r="K22" s="395"/>
      <c r="L22" s="395"/>
      <c r="M22" s="396"/>
    </row>
    <row r="23" spans="2:13" ht="15.75" customHeight="1" x14ac:dyDescent="0.25">
      <c r="B23" s="394"/>
      <c r="C23" s="395"/>
      <c r="D23" s="395"/>
      <c r="E23" s="395"/>
      <c r="F23" s="395"/>
      <c r="G23" s="395"/>
      <c r="H23" s="395"/>
      <c r="I23" s="395"/>
      <c r="J23" s="395"/>
      <c r="K23" s="395"/>
      <c r="L23" s="395"/>
      <c r="M23" s="396"/>
    </row>
    <row r="24" spans="2:13" ht="51.75" customHeight="1" thickBot="1" x14ac:dyDescent="0.3">
      <c r="B24" s="394"/>
      <c r="C24" s="395"/>
      <c r="D24" s="395"/>
      <c r="E24" s="395"/>
      <c r="F24" s="395"/>
      <c r="G24" s="395"/>
      <c r="H24" s="395"/>
      <c r="I24" s="395"/>
      <c r="J24" s="395"/>
      <c r="K24" s="395"/>
      <c r="L24" s="395"/>
      <c r="M24" s="396"/>
    </row>
    <row r="25" spans="2:13" ht="31.5" customHeight="1" thickBot="1" x14ac:dyDescent="0.3">
      <c r="B25" s="299"/>
      <c r="C25" s="300"/>
      <c r="D25" s="300"/>
      <c r="E25" s="300"/>
      <c r="F25" s="300"/>
      <c r="G25" s="300"/>
      <c r="H25" s="300"/>
      <c r="I25" s="300"/>
      <c r="J25" s="300"/>
      <c r="K25" s="300"/>
      <c r="L25" s="300"/>
      <c r="M25" s="301"/>
    </row>
    <row r="26" spans="2:13" ht="15.75" customHeight="1" x14ac:dyDescent="0.25">
      <c r="B26" s="397" t="s">
        <v>9</v>
      </c>
      <c r="C26" s="399" t="s">
        <v>10</v>
      </c>
      <c r="D26" s="400"/>
      <c r="E26" s="399" t="s">
        <v>11</v>
      </c>
      <c r="F26" s="400"/>
      <c r="G26" s="400"/>
      <c r="H26" s="403"/>
      <c r="I26" s="399" t="s">
        <v>12</v>
      </c>
      <c r="J26" s="403"/>
      <c r="K26" s="399" t="s">
        <v>13</v>
      </c>
      <c r="L26" s="400"/>
      <c r="M26" s="403"/>
    </row>
    <row r="27" spans="2:13" ht="15.75" customHeight="1" thickBot="1" x14ac:dyDescent="0.3">
      <c r="B27" s="398"/>
      <c r="C27" s="401"/>
      <c r="D27" s="402"/>
      <c r="E27" s="401"/>
      <c r="F27" s="402"/>
      <c r="G27" s="402"/>
      <c r="H27" s="404"/>
      <c r="I27" s="401"/>
      <c r="J27" s="404"/>
      <c r="K27" s="401"/>
      <c r="L27" s="402"/>
      <c r="M27" s="404"/>
    </row>
    <row r="28" spans="2:13" ht="36" customHeight="1" x14ac:dyDescent="0.25">
      <c r="B28" s="405">
        <v>21</v>
      </c>
      <c r="C28" s="312">
        <v>641903122</v>
      </c>
      <c r="D28" s="313"/>
      <c r="E28" s="322" t="s">
        <v>56</v>
      </c>
      <c r="F28" s="323"/>
      <c r="G28" s="323"/>
      <c r="H28" s="324"/>
      <c r="I28" s="602">
        <v>80.928048000000004</v>
      </c>
      <c r="J28" s="603"/>
      <c r="K28" s="322" t="s">
        <v>16</v>
      </c>
      <c r="L28" s="323"/>
      <c r="M28" s="324"/>
    </row>
    <row r="29" spans="2:13" ht="50.25" customHeight="1" thickBot="1" x14ac:dyDescent="0.3">
      <c r="B29" s="406"/>
      <c r="C29" s="314"/>
      <c r="D29" s="315"/>
      <c r="E29" s="328"/>
      <c r="F29" s="329"/>
      <c r="G29" s="329"/>
      <c r="H29" s="330"/>
      <c r="I29" s="604"/>
      <c r="J29" s="605"/>
      <c r="K29" s="328"/>
      <c r="L29" s="329"/>
      <c r="M29" s="330"/>
    </row>
    <row r="30" spans="2:13" ht="37.5" customHeight="1" thickBot="1" x14ac:dyDescent="0.3">
      <c r="B30" s="382"/>
      <c r="C30" s="383"/>
      <c r="D30" s="383"/>
      <c r="E30" s="383"/>
      <c r="F30" s="383"/>
      <c r="G30" s="383"/>
      <c r="H30" s="383"/>
      <c r="I30" s="383"/>
      <c r="J30" s="383"/>
      <c r="K30" s="383"/>
      <c r="L30" s="383"/>
      <c r="M30" s="384"/>
    </row>
    <row r="31" spans="2:13" ht="18.75" customHeight="1" x14ac:dyDescent="0.25">
      <c r="B31" s="375" t="s">
        <v>17</v>
      </c>
      <c r="C31" s="376"/>
      <c r="D31" s="376"/>
      <c r="E31" s="377"/>
      <c r="F31" s="375" t="s">
        <v>18</v>
      </c>
      <c r="G31" s="376"/>
      <c r="H31" s="376"/>
      <c r="I31" s="377"/>
      <c r="J31" s="375" t="s">
        <v>19</v>
      </c>
      <c r="K31" s="376"/>
      <c r="L31" s="376"/>
      <c r="M31" s="377"/>
    </row>
    <row r="32" spans="2:13" ht="14.25" customHeight="1" thickBot="1" x14ac:dyDescent="0.3">
      <c r="B32" s="343"/>
      <c r="C32" s="344"/>
      <c r="D32" s="344"/>
      <c r="E32" s="345"/>
      <c r="F32" s="343"/>
      <c r="G32" s="344"/>
      <c r="H32" s="344"/>
      <c r="I32" s="345"/>
      <c r="J32" s="343"/>
      <c r="K32" s="344"/>
      <c r="L32" s="344"/>
      <c r="M32" s="345"/>
    </row>
    <row r="33" spans="2:13" x14ac:dyDescent="0.25">
      <c r="B33" s="378"/>
      <c r="C33" s="379"/>
      <c r="D33" s="379"/>
      <c r="E33" s="380"/>
      <c r="F33" s="378"/>
      <c r="G33" s="379"/>
      <c r="H33" s="379"/>
      <c r="I33" s="380"/>
      <c r="J33" s="378"/>
      <c r="K33" s="379"/>
      <c r="L33" s="379"/>
      <c r="M33" s="380"/>
    </row>
    <row r="34" spans="2:13" ht="160.5" customHeight="1" thickBot="1" x14ac:dyDescent="0.3">
      <c r="B34" s="381"/>
      <c r="C34" s="373"/>
      <c r="D34" s="373"/>
      <c r="E34" s="374"/>
      <c r="F34" s="381"/>
      <c r="G34" s="373"/>
      <c r="H34" s="373"/>
      <c r="I34" s="374"/>
      <c r="J34" s="381"/>
      <c r="K34" s="373"/>
      <c r="L34" s="373"/>
      <c r="M34" s="374"/>
    </row>
    <row r="35" spans="2:13" s="18" customFormat="1" ht="25.5" customHeight="1" thickBot="1" x14ac:dyDescent="0.3">
      <c r="B35" s="370" t="s">
        <v>47</v>
      </c>
      <c r="C35" s="371"/>
      <c r="D35" s="371"/>
      <c r="E35" s="371"/>
      <c r="F35" s="371"/>
      <c r="G35" s="371"/>
      <c r="H35" s="371"/>
      <c r="I35" s="371"/>
      <c r="J35" s="371"/>
      <c r="K35" s="371"/>
      <c r="L35" s="371"/>
      <c r="M35" s="372"/>
    </row>
  </sheetData>
  <mergeCells count="34">
    <mergeCell ref="F31:I32"/>
    <mergeCell ref="J31:M32"/>
    <mergeCell ref="B33:E34"/>
    <mergeCell ref="F33:I34"/>
    <mergeCell ref="J33:M34"/>
    <mergeCell ref="B35:M35"/>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1:E32"/>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3078"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3078" r:id="rId4"/>
      </mc:Fallback>
    </mc:AlternateContent>
  </oleObjects>
  <mc:AlternateContent xmlns:mc="http://schemas.openxmlformats.org/markup-compatibility/2006">
    <mc:Choice Requires="x14">
      <controls>
        <mc:AlternateContent xmlns:mc="http://schemas.openxmlformats.org/markup-compatibility/2006">
          <mc:Choice Requires="x14">
            <control shapeId="3079" r:id="rId6" name="Check Box 7">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3080" r:id="rId7" name="Check Box 8">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3081" r:id="rId8" name="Check Box 9">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3082" r:id="rId9" name="Check Box 10">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3083" r:id="rId10" name="Check Box 11">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sheetPr>
    <tabColor theme="9" tint="-0.249977111117893"/>
    <pageSetUpPr fitToPage="1"/>
  </sheetPr>
  <dimension ref="A1:AS16"/>
  <sheetViews>
    <sheetView rightToLeft="1" view="pageBreakPreview" topLeftCell="B1" zoomScale="30" zoomScaleNormal="100" zoomScaleSheetLayoutView="30" workbookViewId="0">
      <selection activeCell="B3" sqref="B3:L3"/>
    </sheetView>
  </sheetViews>
  <sheetFormatPr defaultRowHeight="23.25" x14ac:dyDescent="0.35"/>
  <cols>
    <col min="2" max="2" width="18.85546875" customWidth="1"/>
    <col min="3" max="3" width="20.42578125" customWidth="1"/>
    <col min="4" max="4" width="32" customWidth="1"/>
    <col min="5" max="5" width="18.5703125" style="5" customWidth="1"/>
    <col min="6" max="6" width="96.42578125" customWidth="1"/>
    <col min="7" max="7" width="58.140625" bestFit="1" customWidth="1"/>
    <col min="8" max="8" width="36.85546875" customWidth="1"/>
    <col min="9" max="9" width="58.85546875" bestFit="1" customWidth="1"/>
    <col min="10" max="10" width="58.85546875" customWidth="1"/>
    <col min="11" max="11" width="44.140625" customWidth="1"/>
    <col min="12" max="12" width="56.85546875" bestFit="1" customWidth="1"/>
    <col min="13" max="13" width="4.42578125" customWidth="1"/>
  </cols>
  <sheetData>
    <row r="1" spans="1:45" ht="24" thickBot="1" x14ac:dyDescent="0.4"/>
    <row r="2" spans="1:45" ht="396.75" customHeight="1" thickBot="1" x14ac:dyDescent="0.3">
      <c r="B2" s="594"/>
      <c r="C2" s="594"/>
      <c r="D2" s="594"/>
      <c r="E2" s="594"/>
      <c r="F2" s="606" t="s">
        <v>43</v>
      </c>
      <c r="G2" s="606"/>
      <c r="H2" s="606"/>
      <c r="I2" s="606"/>
      <c r="J2" s="606"/>
      <c r="K2" s="606"/>
      <c r="L2" s="606"/>
    </row>
    <row r="3" spans="1:45" ht="202.5" customHeight="1" thickBot="1" x14ac:dyDescent="0.3">
      <c r="B3" s="607" t="s">
        <v>33</v>
      </c>
      <c r="C3" s="608"/>
      <c r="D3" s="608"/>
      <c r="E3" s="608"/>
      <c r="F3" s="608"/>
      <c r="G3" s="608"/>
      <c r="H3" s="608"/>
      <c r="I3" s="608"/>
      <c r="J3" s="608"/>
      <c r="K3" s="608"/>
      <c r="L3" s="609"/>
      <c r="T3" s="6"/>
      <c r="U3" s="6"/>
      <c r="V3" s="6"/>
      <c r="W3" s="6"/>
      <c r="X3" s="6"/>
      <c r="Y3" s="6"/>
      <c r="Z3" s="6"/>
      <c r="AA3" s="6"/>
      <c r="AB3" s="6"/>
      <c r="AC3" s="6"/>
      <c r="AD3" s="6"/>
      <c r="AE3" s="6"/>
      <c r="AF3" s="6"/>
      <c r="AG3" s="6"/>
      <c r="AH3" s="6"/>
      <c r="AI3" s="6"/>
      <c r="AJ3" s="6"/>
      <c r="AK3" s="6"/>
      <c r="AL3" s="6"/>
      <c r="AM3" s="6"/>
      <c r="AN3" s="6"/>
      <c r="AO3" s="6"/>
      <c r="AP3" s="6"/>
      <c r="AQ3" s="6"/>
      <c r="AR3" s="6"/>
      <c r="AS3" s="6"/>
    </row>
    <row r="4" spans="1:45" ht="99.95" customHeight="1" thickBot="1" x14ac:dyDescent="0.3">
      <c r="B4" s="610" t="s">
        <v>21</v>
      </c>
      <c r="C4" s="611"/>
      <c r="D4" s="611"/>
      <c r="E4" s="611"/>
      <c r="F4" s="611"/>
      <c r="G4" s="611"/>
      <c r="H4" s="611"/>
      <c r="I4" s="611"/>
      <c r="J4" s="611"/>
      <c r="K4" s="611"/>
      <c r="L4" s="612"/>
      <c r="T4" s="6"/>
      <c r="U4" s="6"/>
      <c r="V4" s="6"/>
      <c r="W4" s="6"/>
      <c r="X4" s="6"/>
      <c r="Y4" s="6"/>
      <c r="Z4" s="6"/>
      <c r="AA4" s="6"/>
      <c r="AB4" s="6"/>
      <c r="AC4" s="6"/>
      <c r="AD4" s="6"/>
      <c r="AE4" s="6"/>
      <c r="AF4" s="6"/>
      <c r="AG4" s="6"/>
      <c r="AH4" s="6"/>
      <c r="AI4" s="6"/>
      <c r="AJ4" s="6"/>
      <c r="AK4" s="6"/>
      <c r="AL4" s="6"/>
      <c r="AM4" s="6"/>
      <c r="AN4" s="6"/>
      <c r="AO4" s="6"/>
      <c r="AP4" s="6"/>
      <c r="AQ4" s="6"/>
      <c r="AR4" s="6"/>
      <c r="AS4" s="6"/>
    </row>
    <row r="5" spans="1:45" s="6" customFormat="1" ht="99.95" customHeight="1" thickBot="1" x14ac:dyDescent="0.3">
      <c r="A5" s="7"/>
      <c r="B5" s="8" t="s">
        <v>9</v>
      </c>
      <c r="C5" s="618" t="s">
        <v>11</v>
      </c>
      <c r="D5" s="619"/>
      <c r="E5" s="619"/>
      <c r="F5" s="621"/>
      <c r="G5" s="8" t="s">
        <v>22</v>
      </c>
      <c r="H5" s="8" t="s">
        <v>23</v>
      </c>
      <c r="I5" s="8" t="s">
        <v>24</v>
      </c>
      <c r="J5" s="8" t="s">
        <v>49</v>
      </c>
      <c r="K5" s="8" t="s">
        <v>25</v>
      </c>
      <c r="L5" s="8" t="s">
        <v>50</v>
      </c>
    </row>
    <row r="6" spans="1:45" s="9" customFormat="1" ht="174.95" customHeight="1" thickBot="1" x14ac:dyDescent="0.3">
      <c r="B6" s="10">
        <v>1</v>
      </c>
      <c r="C6" s="615" t="s">
        <v>34</v>
      </c>
      <c r="D6" s="615"/>
      <c r="E6" s="615"/>
      <c r="F6" s="23" t="s">
        <v>35</v>
      </c>
      <c r="G6" s="11">
        <f>(160+160+152+152+48+136+136)/1000</f>
        <v>0.94399999999999995</v>
      </c>
      <c r="H6" s="23">
        <v>1</v>
      </c>
      <c r="I6" s="13">
        <v>2408</v>
      </c>
      <c r="J6" s="13">
        <v>0.16930000000000001</v>
      </c>
      <c r="K6" s="12">
        <f t="shared" ref="K6:K9" si="0">I6*H6*G6/1000</f>
        <v>2.2731520000000001</v>
      </c>
      <c r="L6" s="12">
        <f t="shared" ref="L6:L9" si="1">K6-J6</f>
        <v>2.1038519999999998</v>
      </c>
    </row>
    <row r="7" spans="1:45" s="9" customFormat="1" ht="174.95" customHeight="1" thickBot="1" x14ac:dyDescent="0.3">
      <c r="B7" s="10">
        <v>2</v>
      </c>
      <c r="C7" s="615" t="s">
        <v>36</v>
      </c>
      <c r="D7" s="615"/>
      <c r="E7" s="615"/>
      <c r="F7" s="23" t="s">
        <v>35</v>
      </c>
      <c r="G7" s="11">
        <f t="shared" ref="G7:G8" si="2">(160+160+152+152+48+136+136)/1000</f>
        <v>0.94399999999999995</v>
      </c>
      <c r="H7" s="23">
        <v>9</v>
      </c>
      <c r="I7" s="13">
        <v>2402</v>
      </c>
      <c r="J7" s="13">
        <f>9*0.165</f>
        <v>1.4850000000000001</v>
      </c>
      <c r="K7" s="12">
        <f t="shared" si="0"/>
        <v>20.407392000000002</v>
      </c>
      <c r="L7" s="12">
        <f t="shared" si="1"/>
        <v>18.922392000000002</v>
      </c>
    </row>
    <row r="8" spans="1:45" s="9" customFormat="1" ht="174.95" customHeight="1" thickBot="1" x14ac:dyDescent="0.3">
      <c r="B8" s="10">
        <v>3</v>
      </c>
      <c r="C8" s="615" t="s">
        <v>37</v>
      </c>
      <c r="D8" s="615"/>
      <c r="E8" s="615"/>
      <c r="F8" s="23" t="s">
        <v>35</v>
      </c>
      <c r="G8" s="11">
        <f t="shared" si="2"/>
        <v>0.94399999999999995</v>
      </c>
      <c r="H8" s="23">
        <v>11</v>
      </c>
      <c r="I8" s="13">
        <v>1510</v>
      </c>
      <c r="J8" s="13">
        <v>0</v>
      </c>
      <c r="K8" s="12">
        <f t="shared" si="0"/>
        <v>15.679839999999999</v>
      </c>
      <c r="L8" s="12">
        <f t="shared" si="1"/>
        <v>15.679839999999999</v>
      </c>
    </row>
    <row r="9" spans="1:45" s="9" customFormat="1" ht="174.95" customHeight="1" thickBot="1" x14ac:dyDescent="0.3">
      <c r="B9" s="10">
        <v>4</v>
      </c>
      <c r="C9" s="615" t="s">
        <v>48</v>
      </c>
      <c r="D9" s="615"/>
      <c r="E9" s="615"/>
      <c r="F9" s="23" t="s">
        <v>35</v>
      </c>
      <c r="G9" s="11">
        <v>0.94399999999999995</v>
      </c>
      <c r="H9" s="23">
        <v>2</v>
      </c>
      <c r="I9" s="13">
        <v>2055</v>
      </c>
      <c r="J9" s="13">
        <v>0.12189999999999999</v>
      </c>
      <c r="K9" s="12">
        <f t="shared" si="0"/>
        <v>3.8798399999999997</v>
      </c>
      <c r="L9" s="12">
        <f t="shared" si="1"/>
        <v>3.7579399999999996</v>
      </c>
    </row>
    <row r="10" spans="1:45" s="14" customFormat="1" ht="125.1" customHeight="1" thickBot="1" x14ac:dyDescent="0.3">
      <c r="B10" s="618" t="s">
        <v>30</v>
      </c>
      <c r="C10" s="619"/>
      <c r="D10" s="619"/>
      <c r="E10" s="619"/>
      <c r="F10" s="619"/>
      <c r="G10" s="619"/>
      <c r="H10" s="619"/>
      <c r="I10" s="619"/>
      <c r="J10" s="619"/>
      <c r="K10" s="621"/>
      <c r="L10" s="15">
        <f>SUM(L6:L9)</f>
        <v>40.464024000000002</v>
      </c>
    </row>
    <row r="11" spans="1:45" s="14" customFormat="1" ht="125.1" customHeight="1" thickBot="1" x14ac:dyDescent="0.3">
      <c r="B11" s="618" t="s">
        <v>53</v>
      </c>
      <c r="C11" s="619"/>
      <c r="D11" s="619"/>
      <c r="E11" s="619"/>
      <c r="F11" s="619"/>
      <c r="G11" s="619"/>
      <c r="H11" s="619"/>
      <c r="I11" s="619"/>
      <c r="J11" s="619"/>
      <c r="K11" s="621"/>
      <c r="L11" s="15">
        <f>L10*2</f>
        <v>80.928048000000004</v>
      </c>
    </row>
    <row r="12" spans="1:45" ht="45" customHeight="1" x14ac:dyDescent="0.25">
      <c r="B12" s="622"/>
      <c r="C12" s="623"/>
      <c r="D12" s="623"/>
      <c r="E12" s="623"/>
      <c r="F12" s="623"/>
      <c r="G12" s="623"/>
      <c r="H12" s="623"/>
      <c r="I12" s="623"/>
      <c r="J12" s="623"/>
      <c r="K12" s="623"/>
      <c r="L12" s="624"/>
    </row>
    <row r="13" spans="1:45" ht="13.5" customHeight="1" thickBot="1" x14ac:dyDescent="0.3">
      <c r="B13" s="625"/>
      <c r="C13" s="626"/>
      <c r="D13" s="626"/>
      <c r="E13" s="626"/>
      <c r="F13" s="626"/>
      <c r="G13" s="626"/>
      <c r="H13" s="626"/>
      <c r="I13" s="626"/>
      <c r="J13" s="626"/>
      <c r="K13" s="626"/>
      <c r="L13" s="627"/>
    </row>
    <row r="14" spans="1:45" s="16" customFormat="1" ht="54" customHeight="1" x14ac:dyDescent="0.25">
      <c r="B14" s="616" t="s">
        <v>31</v>
      </c>
      <c r="C14" s="616"/>
      <c r="D14" s="616"/>
      <c r="E14" s="616"/>
      <c r="F14" s="616"/>
      <c r="G14" s="616"/>
      <c r="H14" s="616" t="s">
        <v>32</v>
      </c>
      <c r="I14" s="616"/>
      <c r="J14" s="616"/>
      <c r="K14" s="616"/>
      <c r="L14" s="616"/>
    </row>
    <row r="15" spans="1:45" ht="278.25" customHeight="1" thickBot="1" x14ac:dyDescent="0.3">
      <c r="B15" s="617"/>
      <c r="C15" s="617"/>
      <c r="D15" s="617"/>
      <c r="E15" s="617"/>
      <c r="F15" s="617"/>
      <c r="G15" s="617"/>
      <c r="H15" s="617"/>
      <c r="I15" s="617"/>
      <c r="J15" s="617"/>
      <c r="K15" s="617"/>
      <c r="L15" s="617"/>
    </row>
    <row r="16" spans="1:45" s="17" customFormat="1" ht="69.75" customHeight="1" thickBot="1" x14ac:dyDescent="0.3">
      <c r="B16" s="24" t="s">
        <v>45</v>
      </c>
      <c r="C16" s="25"/>
      <c r="D16" s="25"/>
      <c r="E16" s="25"/>
      <c r="F16" s="25"/>
      <c r="G16" s="25"/>
      <c r="H16" s="25"/>
      <c r="I16" s="25"/>
      <c r="J16" s="25"/>
      <c r="K16" s="25"/>
      <c r="L16" s="26"/>
      <c r="M16" s="19"/>
      <c r="N16" s="22"/>
      <c r="O16" s="6"/>
      <c r="P16" s="6"/>
    </row>
  </sheetData>
  <mergeCells count="15">
    <mergeCell ref="B10:K10"/>
    <mergeCell ref="B11:K11"/>
    <mergeCell ref="B12:L13"/>
    <mergeCell ref="B14:G15"/>
    <mergeCell ref="H14:L15"/>
    <mergeCell ref="C6:E6"/>
    <mergeCell ref="C7:E7"/>
    <mergeCell ref="C8:E8"/>
    <mergeCell ref="C9:E9"/>
    <mergeCell ref="B2:E2"/>
    <mergeCell ref="F2:I2"/>
    <mergeCell ref="J2:L2"/>
    <mergeCell ref="B3:L3"/>
    <mergeCell ref="B4:L4"/>
    <mergeCell ref="C5:F5"/>
  </mergeCells>
  <printOptions horizontalCentered="1"/>
  <pageMargins left="0.25" right="0.25" top="0.75" bottom="0.75" header="0.3" footer="0.3"/>
  <pageSetup paperSize="9" scale="19" fitToHeight="0" orientation="portrait" r:id="rId1"/>
  <drawing r:id="rId2"/>
</worksheet>
</file>

<file path=xl/worksheets/sheet2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sheetPr>
    <tabColor theme="9" tint="-0.499984740745262"/>
    <pageSetUpPr fitToPage="1"/>
  </sheetPr>
  <dimension ref="A1:AG35"/>
  <sheetViews>
    <sheetView rightToLeft="1" view="pageBreakPreview" topLeftCell="A4" zoomScale="80" zoomScaleNormal="85" zoomScaleSheetLayoutView="80" workbookViewId="0">
      <selection activeCell="B17" sqref="B17:M19"/>
    </sheetView>
  </sheetViews>
  <sheetFormatPr defaultRowHeight="15" x14ac:dyDescent="0.25"/>
  <cols>
    <col min="1" max="1" width="4.85546875" customWidth="1"/>
    <col min="4" max="4" width="11.85546875" customWidth="1"/>
    <col min="5" max="5" width="12.85546875" customWidth="1"/>
    <col min="7" max="7" width="20.140625" customWidth="1"/>
    <col min="8" max="8" width="18.7109375" customWidth="1"/>
    <col min="9" max="9" width="14.42578125" customWidth="1"/>
    <col min="10" max="10" width="12" hidden="1" customWidth="1"/>
    <col min="11" max="11" width="9.140625" customWidth="1"/>
    <col min="12" max="12" width="11.42578125" customWidth="1"/>
    <col min="13" max="13" width="11" customWidth="1"/>
    <col min="16" max="16" width="22.42578125" bestFit="1" customWidth="1"/>
    <col min="26" max="26" width="8.85546875" customWidth="1"/>
  </cols>
  <sheetData>
    <row r="1" spans="2:13" ht="15" customHeight="1" x14ac:dyDescent="0.25">
      <c r="B1" s="340" t="s">
        <v>0</v>
      </c>
      <c r="C1" s="341"/>
      <c r="D1" s="342"/>
      <c r="E1" s="346" t="s">
        <v>1</v>
      </c>
      <c r="F1" s="347"/>
      <c r="G1" s="348"/>
      <c r="H1" s="346" t="s">
        <v>2</v>
      </c>
      <c r="I1" s="347"/>
      <c r="J1" s="348"/>
      <c r="K1" s="340" t="s">
        <v>3</v>
      </c>
      <c r="L1" s="341"/>
      <c r="M1" s="342"/>
    </row>
    <row r="2" spans="2:13" ht="15.75" customHeight="1" thickBot="1" x14ac:dyDescent="0.3">
      <c r="B2" s="343"/>
      <c r="C2" s="344"/>
      <c r="D2" s="345"/>
      <c r="E2" s="349"/>
      <c r="F2" s="350"/>
      <c r="G2" s="351"/>
      <c r="H2" s="349"/>
      <c r="I2" s="350"/>
      <c r="J2" s="351"/>
      <c r="K2" s="343"/>
      <c r="L2" s="344"/>
      <c r="M2" s="345"/>
    </row>
    <row r="3" spans="2:13" ht="23.25" thickBot="1" x14ac:dyDescent="0.6">
      <c r="B3" s="1"/>
      <c r="C3" s="2"/>
      <c r="D3" s="2"/>
      <c r="E3" s="2"/>
      <c r="F3" s="2"/>
      <c r="G3" s="2"/>
      <c r="H3" s="2"/>
      <c r="I3" s="2"/>
      <c r="J3" s="2"/>
      <c r="K3" s="2"/>
      <c r="L3" s="2"/>
      <c r="M3" s="3"/>
    </row>
    <row r="4" spans="2:13" ht="15" customHeight="1" x14ac:dyDescent="0.25">
      <c r="B4" s="352"/>
      <c r="C4" s="353"/>
      <c r="D4" s="353"/>
      <c r="E4" s="354"/>
      <c r="F4" s="407" t="s">
        <v>4</v>
      </c>
      <c r="G4" s="408"/>
      <c r="H4" s="408"/>
      <c r="I4" s="409"/>
      <c r="J4" s="352"/>
      <c r="K4" s="353"/>
      <c r="L4" s="353"/>
      <c r="M4" s="354"/>
    </row>
    <row r="5" spans="2:13" ht="15" customHeight="1" x14ac:dyDescent="0.25">
      <c r="B5" s="355"/>
      <c r="C5" s="356"/>
      <c r="D5" s="356"/>
      <c r="E5" s="357"/>
      <c r="F5" s="410"/>
      <c r="G5" s="411"/>
      <c r="H5" s="411"/>
      <c r="I5" s="412"/>
      <c r="J5" s="355"/>
      <c r="K5" s="356"/>
      <c r="L5" s="356"/>
      <c r="M5" s="357"/>
    </row>
    <row r="6" spans="2:13" ht="15" customHeight="1" x14ac:dyDescent="0.25">
      <c r="B6" s="355"/>
      <c r="C6" s="356"/>
      <c r="D6" s="356"/>
      <c r="E6" s="357"/>
      <c r="F6" s="410"/>
      <c r="G6" s="411"/>
      <c r="H6" s="411"/>
      <c r="I6" s="412"/>
      <c r="J6" s="355"/>
      <c r="K6" s="356"/>
      <c r="L6" s="356"/>
      <c r="M6" s="357"/>
    </row>
    <row r="7" spans="2:13" ht="15" customHeight="1" x14ac:dyDescent="0.25">
      <c r="B7" s="355"/>
      <c r="C7" s="356"/>
      <c r="D7" s="356"/>
      <c r="E7" s="357"/>
      <c r="F7" s="410"/>
      <c r="G7" s="411"/>
      <c r="H7" s="411"/>
      <c r="I7" s="412"/>
      <c r="J7" s="355"/>
      <c r="K7" s="356"/>
      <c r="L7" s="356"/>
      <c r="M7" s="357"/>
    </row>
    <row r="8" spans="2:13" ht="15" customHeight="1" x14ac:dyDescent="0.25">
      <c r="B8" s="355"/>
      <c r="C8" s="356"/>
      <c r="D8" s="356"/>
      <c r="E8" s="357"/>
      <c r="F8" s="410"/>
      <c r="G8" s="411"/>
      <c r="H8" s="411"/>
      <c r="I8" s="412"/>
      <c r="J8" s="355"/>
      <c r="K8" s="356"/>
      <c r="L8" s="356"/>
      <c r="M8" s="357"/>
    </row>
    <row r="9" spans="2:13" ht="15" customHeight="1" x14ac:dyDescent="0.25">
      <c r="B9" s="355"/>
      <c r="C9" s="356"/>
      <c r="D9" s="356"/>
      <c r="E9" s="357"/>
      <c r="F9" s="410"/>
      <c r="G9" s="411"/>
      <c r="H9" s="411"/>
      <c r="I9" s="412"/>
      <c r="J9" s="355"/>
      <c r="K9" s="356"/>
      <c r="L9" s="356"/>
      <c r="M9" s="357"/>
    </row>
    <row r="10" spans="2:13" ht="15.75" customHeight="1" thickBot="1" x14ac:dyDescent="0.3">
      <c r="B10" s="358"/>
      <c r="C10" s="359"/>
      <c r="D10" s="359"/>
      <c r="E10" s="360"/>
      <c r="F10" s="413"/>
      <c r="G10" s="414"/>
      <c r="H10" s="414"/>
      <c r="I10" s="415"/>
      <c r="J10" s="358"/>
      <c r="K10" s="359"/>
      <c r="L10" s="359"/>
      <c r="M10" s="360"/>
    </row>
    <row r="11" spans="2:13" ht="15" customHeight="1" x14ac:dyDescent="0.25">
      <c r="B11" s="331" t="s">
        <v>5</v>
      </c>
      <c r="C11" s="332"/>
      <c r="D11" s="332"/>
      <c r="E11" s="333"/>
      <c r="F11" s="331" t="s">
        <v>39</v>
      </c>
      <c r="G11" s="332"/>
      <c r="H11" s="332"/>
      <c r="I11" s="333"/>
      <c r="J11" s="331" t="s">
        <v>44</v>
      </c>
      <c r="K11" s="332"/>
      <c r="L11" s="332"/>
      <c r="M11" s="333"/>
    </row>
    <row r="12" spans="2:13" ht="15.75" customHeight="1" x14ac:dyDescent="0.25">
      <c r="B12" s="334"/>
      <c r="C12" s="335"/>
      <c r="D12" s="335"/>
      <c r="E12" s="336"/>
      <c r="F12" s="334"/>
      <c r="G12" s="335"/>
      <c r="H12" s="335"/>
      <c r="I12" s="336"/>
      <c r="J12" s="334"/>
      <c r="K12" s="335"/>
      <c r="L12" s="335"/>
      <c r="M12" s="336"/>
    </row>
    <row r="13" spans="2:13" ht="15" customHeight="1" thickBot="1" x14ac:dyDescent="0.3">
      <c r="B13" s="337"/>
      <c r="C13" s="338"/>
      <c r="D13" s="338"/>
      <c r="E13" s="339"/>
      <c r="F13" s="337"/>
      <c r="G13" s="338"/>
      <c r="H13" s="338"/>
      <c r="I13" s="339"/>
      <c r="J13" s="337"/>
      <c r="K13" s="338"/>
      <c r="L13" s="338"/>
      <c r="M13" s="339"/>
    </row>
    <row r="14" spans="2:13" ht="15" customHeight="1" x14ac:dyDescent="0.25">
      <c r="B14" s="331" t="s">
        <v>6</v>
      </c>
      <c r="C14" s="332"/>
      <c r="D14" s="332"/>
      <c r="E14" s="333"/>
      <c r="F14" s="331" t="s">
        <v>7</v>
      </c>
      <c r="G14" s="332"/>
      <c r="H14" s="332"/>
      <c r="I14" s="333"/>
      <c r="J14" s="331" t="s">
        <v>8</v>
      </c>
      <c r="K14" s="332"/>
      <c r="L14" s="332"/>
      <c r="M14" s="333"/>
    </row>
    <row r="15" spans="2:13" ht="15" customHeight="1" x14ac:dyDescent="0.25">
      <c r="B15" s="334"/>
      <c r="C15" s="335"/>
      <c r="D15" s="335"/>
      <c r="E15" s="336"/>
      <c r="F15" s="334"/>
      <c r="G15" s="335"/>
      <c r="H15" s="335"/>
      <c r="I15" s="336"/>
      <c r="J15" s="334"/>
      <c r="K15" s="335"/>
      <c r="L15" s="335"/>
      <c r="M15" s="336"/>
    </row>
    <row r="16" spans="2:13" ht="15" customHeight="1" thickBot="1" x14ac:dyDescent="0.3">
      <c r="B16" s="337"/>
      <c r="C16" s="338"/>
      <c r="D16" s="338"/>
      <c r="E16" s="339"/>
      <c r="F16" s="337"/>
      <c r="G16" s="338"/>
      <c r="H16" s="338"/>
      <c r="I16" s="339"/>
      <c r="J16" s="337"/>
      <c r="K16" s="338"/>
      <c r="L16" s="338"/>
      <c r="M16" s="339"/>
    </row>
    <row r="17" spans="2:13" ht="15" customHeight="1" x14ac:dyDescent="0.25">
      <c r="B17" s="385" t="s">
        <v>51</v>
      </c>
      <c r="C17" s="386"/>
      <c r="D17" s="386"/>
      <c r="E17" s="386"/>
      <c r="F17" s="386"/>
      <c r="G17" s="386"/>
      <c r="H17" s="386"/>
      <c r="I17" s="386"/>
      <c r="J17" s="386"/>
      <c r="K17" s="386"/>
      <c r="L17" s="386"/>
      <c r="M17" s="387"/>
    </row>
    <row r="18" spans="2:13" ht="15" customHeight="1" x14ac:dyDescent="0.25">
      <c r="B18" s="388"/>
      <c r="C18" s="389"/>
      <c r="D18" s="389"/>
      <c r="E18" s="389"/>
      <c r="F18" s="389"/>
      <c r="G18" s="389"/>
      <c r="H18" s="389"/>
      <c r="I18" s="389"/>
      <c r="J18" s="389"/>
      <c r="K18" s="389"/>
      <c r="L18" s="389"/>
      <c r="M18" s="390"/>
    </row>
    <row r="19" spans="2:13" ht="41.25" customHeight="1" thickBot="1" x14ac:dyDescent="0.3">
      <c r="B19" s="388"/>
      <c r="C19" s="389"/>
      <c r="D19" s="389"/>
      <c r="E19" s="389"/>
      <c r="F19" s="389"/>
      <c r="G19" s="389"/>
      <c r="H19" s="389"/>
      <c r="I19" s="389"/>
      <c r="J19" s="389"/>
      <c r="K19" s="389"/>
      <c r="L19" s="389"/>
      <c r="M19" s="390"/>
    </row>
    <row r="20" spans="2:13" ht="15" customHeight="1" x14ac:dyDescent="0.25">
      <c r="B20" s="391" t="s">
        <v>57</v>
      </c>
      <c r="C20" s="392"/>
      <c r="D20" s="392"/>
      <c r="E20" s="392"/>
      <c r="F20" s="392"/>
      <c r="G20" s="392"/>
      <c r="H20" s="392"/>
      <c r="I20" s="392"/>
      <c r="J20" s="392"/>
      <c r="K20" s="392"/>
      <c r="L20" s="392"/>
      <c r="M20" s="393"/>
    </row>
    <row r="21" spans="2:13" ht="15" customHeight="1" x14ac:dyDescent="0.25">
      <c r="B21" s="394"/>
      <c r="C21" s="395"/>
      <c r="D21" s="395"/>
      <c r="E21" s="395"/>
      <c r="F21" s="395"/>
      <c r="G21" s="395"/>
      <c r="H21" s="395"/>
      <c r="I21" s="395"/>
      <c r="J21" s="395"/>
      <c r="K21" s="395"/>
      <c r="L21" s="395"/>
      <c r="M21" s="396"/>
    </row>
    <row r="22" spans="2:13" ht="15" customHeight="1" x14ac:dyDescent="0.25">
      <c r="B22" s="394"/>
      <c r="C22" s="395"/>
      <c r="D22" s="395"/>
      <c r="E22" s="395"/>
      <c r="F22" s="395"/>
      <c r="G22" s="395"/>
      <c r="H22" s="395"/>
      <c r="I22" s="395"/>
      <c r="J22" s="395"/>
      <c r="K22" s="395"/>
      <c r="L22" s="395"/>
      <c r="M22" s="396"/>
    </row>
    <row r="23" spans="2:13" ht="15.75" customHeight="1" x14ac:dyDescent="0.25">
      <c r="B23" s="394"/>
      <c r="C23" s="395"/>
      <c r="D23" s="395"/>
      <c r="E23" s="395"/>
      <c r="F23" s="395"/>
      <c r="G23" s="395"/>
      <c r="H23" s="395"/>
      <c r="I23" s="395"/>
      <c r="J23" s="395"/>
      <c r="K23" s="395"/>
      <c r="L23" s="395"/>
      <c r="M23" s="396"/>
    </row>
    <row r="24" spans="2:13" ht="51.75" customHeight="1" thickBot="1" x14ac:dyDescent="0.3">
      <c r="B24" s="394"/>
      <c r="C24" s="395"/>
      <c r="D24" s="395"/>
      <c r="E24" s="395"/>
      <c r="F24" s="395"/>
      <c r="G24" s="395"/>
      <c r="H24" s="395"/>
      <c r="I24" s="395"/>
      <c r="J24" s="395"/>
      <c r="K24" s="395"/>
      <c r="L24" s="395"/>
      <c r="M24" s="396"/>
    </row>
    <row r="25" spans="2:13" ht="31.5" customHeight="1" thickBot="1" x14ac:dyDescent="0.3">
      <c r="B25" s="299"/>
      <c r="C25" s="300"/>
      <c r="D25" s="300"/>
      <c r="E25" s="300"/>
      <c r="F25" s="300"/>
      <c r="G25" s="300"/>
      <c r="H25" s="300"/>
      <c r="I25" s="300"/>
      <c r="J25" s="300"/>
      <c r="K25" s="300"/>
      <c r="L25" s="300"/>
      <c r="M25" s="301"/>
    </row>
    <row r="26" spans="2:13" ht="15.75" customHeight="1" x14ac:dyDescent="0.25">
      <c r="B26" s="397" t="s">
        <v>9</v>
      </c>
      <c r="C26" s="399" t="s">
        <v>10</v>
      </c>
      <c r="D26" s="400"/>
      <c r="E26" s="399" t="s">
        <v>11</v>
      </c>
      <c r="F26" s="400"/>
      <c r="G26" s="400"/>
      <c r="H26" s="403"/>
      <c r="I26" s="399" t="s">
        <v>12</v>
      </c>
      <c r="J26" s="403"/>
      <c r="K26" s="399" t="s">
        <v>13</v>
      </c>
      <c r="L26" s="400"/>
      <c r="M26" s="403"/>
    </row>
    <row r="27" spans="2:13" ht="15.75" customHeight="1" thickBot="1" x14ac:dyDescent="0.3">
      <c r="B27" s="398"/>
      <c r="C27" s="401"/>
      <c r="D27" s="402"/>
      <c r="E27" s="401"/>
      <c r="F27" s="402"/>
      <c r="G27" s="402"/>
      <c r="H27" s="404"/>
      <c r="I27" s="401"/>
      <c r="J27" s="404"/>
      <c r="K27" s="401"/>
      <c r="L27" s="402"/>
      <c r="M27" s="404"/>
    </row>
    <row r="28" spans="2:13" ht="36" customHeight="1" x14ac:dyDescent="0.25">
      <c r="B28" s="405">
        <v>17</v>
      </c>
      <c r="C28" s="312">
        <v>641903107</v>
      </c>
      <c r="D28" s="313"/>
      <c r="E28" s="322" t="s">
        <v>52</v>
      </c>
      <c r="F28" s="323"/>
      <c r="G28" s="323"/>
      <c r="H28" s="324"/>
      <c r="I28" s="602">
        <v>367.42612800000001</v>
      </c>
      <c r="J28" s="603"/>
      <c r="K28" s="322" t="s">
        <v>16</v>
      </c>
      <c r="L28" s="323"/>
      <c r="M28" s="324"/>
    </row>
    <row r="29" spans="2:13" ht="27.75" customHeight="1" thickBot="1" x14ac:dyDescent="0.3">
      <c r="B29" s="406"/>
      <c r="C29" s="314"/>
      <c r="D29" s="315"/>
      <c r="E29" s="328"/>
      <c r="F29" s="329"/>
      <c r="G29" s="329"/>
      <c r="H29" s="330"/>
      <c r="I29" s="604"/>
      <c r="J29" s="605"/>
      <c r="K29" s="328"/>
      <c r="L29" s="329"/>
      <c r="M29" s="330"/>
    </row>
    <row r="30" spans="2:13" ht="37.5" customHeight="1" thickBot="1" x14ac:dyDescent="0.3">
      <c r="B30" s="382"/>
      <c r="C30" s="383"/>
      <c r="D30" s="383"/>
      <c r="E30" s="383"/>
      <c r="F30" s="383"/>
      <c r="G30" s="383"/>
      <c r="H30" s="383"/>
      <c r="I30" s="383"/>
      <c r="J30" s="383"/>
      <c r="K30" s="383"/>
      <c r="L30" s="383"/>
      <c r="M30" s="384"/>
    </row>
    <row r="31" spans="2:13" ht="18.75" customHeight="1" x14ac:dyDescent="0.25">
      <c r="B31" s="375" t="s">
        <v>17</v>
      </c>
      <c r="C31" s="376"/>
      <c r="D31" s="376"/>
      <c r="E31" s="377"/>
      <c r="F31" s="375" t="s">
        <v>18</v>
      </c>
      <c r="G31" s="376"/>
      <c r="H31" s="376"/>
      <c r="I31" s="377"/>
      <c r="J31" s="375" t="s">
        <v>19</v>
      </c>
      <c r="K31" s="376"/>
      <c r="L31" s="376"/>
      <c r="M31" s="377"/>
    </row>
    <row r="32" spans="2:13" ht="14.25" customHeight="1" thickBot="1" x14ac:dyDescent="0.3">
      <c r="B32" s="343"/>
      <c r="C32" s="344"/>
      <c r="D32" s="344"/>
      <c r="E32" s="345"/>
      <c r="F32" s="343"/>
      <c r="G32" s="344"/>
      <c r="H32" s="344"/>
      <c r="I32" s="345"/>
      <c r="J32" s="343"/>
      <c r="K32" s="344"/>
      <c r="L32" s="344"/>
      <c r="M32" s="345"/>
    </row>
    <row r="33" spans="1:33" x14ac:dyDescent="0.25">
      <c r="B33" s="378"/>
      <c r="C33" s="379"/>
      <c r="D33" s="379"/>
      <c r="E33" s="380"/>
      <c r="F33" s="378"/>
      <c r="G33" s="379"/>
      <c r="H33" s="379"/>
      <c r="I33" s="380"/>
      <c r="J33" s="378"/>
      <c r="K33" s="379"/>
      <c r="L33" s="379"/>
      <c r="M33" s="380"/>
    </row>
    <row r="34" spans="1:33" ht="160.5" customHeight="1" thickBot="1" x14ac:dyDescent="0.3">
      <c r="B34" s="381"/>
      <c r="C34" s="373"/>
      <c r="D34" s="373"/>
      <c r="E34" s="374"/>
      <c r="F34" s="381"/>
      <c r="G34" s="373"/>
      <c r="H34" s="373"/>
      <c r="I34" s="374"/>
      <c r="J34" s="381"/>
      <c r="K34" s="373"/>
      <c r="L34" s="373"/>
      <c r="M34" s="374"/>
    </row>
    <row r="35" spans="1:33" s="20" customFormat="1" ht="25.5" customHeight="1" thickBot="1" x14ac:dyDescent="0.3">
      <c r="A35" s="21"/>
      <c r="B35" s="370" t="s">
        <v>47</v>
      </c>
      <c r="C35" s="371"/>
      <c r="D35" s="371"/>
      <c r="E35" s="371"/>
      <c r="F35" s="371"/>
      <c r="G35" s="371"/>
      <c r="H35" s="371"/>
      <c r="I35" s="371"/>
      <c r="J35" s="371"/>
      <c r="K35" s="371"/>
      <c r="L35" s="371"/>
      <c r="M35" s="372"/>
      <c r="N35"/>
      <c r="O35"/>
      <c r="P35"/>
      <c r="Q35"/>
      <c r="R35"/>
      <c r="S35"/>
      <c r="T35"/>
      <c r="U35"/>
      <c r="V35"/>
      <c r="W35"/>
      <c r="X35"/>
      <c r="Y35"/>
      <c r="Z35"/>
      <c r="AA35"/>
      <c r="AB35"/>
      <c r="AC35"/>
      <c r="AD35"/>
      <c r="AE35"/>
      <c r="AF35"/>
      <c r="AG35"/>
    </row>
  </sheetData>
  <mergeCells count="34">
    <mergeCell ref="F31:I32"/>
    <mergeCell ref="J31:M32"/>
    <mergeCell ref="B33:E34"/>
    <mergeCell ref="F33:I34"/>
    <mergeCell ref="J33:M34"/>
    <mergeCell ref="B35:M35"/>
    <mergeCell ref="B30:M30"/>
    <mergeCell ref="B17:M19"/>
    <mergeCell ref="B20:M24"/>
    <mergeCell ref="B25:M25"/>
    <mergeCell ref="B26:B27"/>
    <mergeCell ref="C26:D27"/>
    <mergeCell ref="E26:H27"/>
    <mergeCell ref="I26:J27"/>
    <mergeCell ref="K26:M27"/>
    <mergeCell ref="B28:B29"/>
    <mergeCell ref="C28:D29"/>
    <mergeCell ref="E28:H29"/>
    <mergeCell ref="I28:J29"/>
    <mergeCell ref="K28:M29"/>
    <mergeCell ref="B31:E32"/>
    <mergeCell ref="B11:E13"/>
    <mergeCell ref="F11:I13"/>
    <mergeCell ref="J11:M13"/>
    <mergeCell ref="B14:E16"/>
    <mergeCell ref="F14:I16"/>
    <mergeCell ref="J14:M16"/>
    <mergeCell ref="B1:D2"/>
    <mergeCell ref="E1:G2"/>
    <mergeCell ref="H1:J2"/>
    <mergeCell ref="K1:M2"/>
    <mergeCell ref="B4:E10"/>
    <mergeCell ref="F4:I10"/>
    <mergeCell ref="J4:M10"/>
  </mergeCells>
  <printOptions horizontalCentered="1" verticalCentered="1"/>
  <pageMargins left="0.25" right="0" top="0" bottom="0" header="0" footer="0"/>
  <pageSetup paperSize="9" scale="70" orientation="portrait" r:id="rId1"/>
  <colBreaks count="1" manualBreakCount="1">
    <brk id="13" max="1048575" man="1"/>
  </colBreaks>
  <drawing r:id="rId2"/>
  <legacyDrawing r:id="rId3"/>
  <oleObjects>
    <mc:AlternateContent xmlns:mc="http://schemas.openxmlformats.org/markup-compatibility/2006">
      <mc:Choice Requires="x14">
        <oleObject progId="PBrush" shapeId="5126" r:id="rId4">
          <objectPr defaultSize="0" autoPict="0" r:id="rId5">
            <anchor moveWithCells="1" sizeWithCells="1">
              <from>
                <xdr:col>1</xdr:col>
                <xdr:colOff>95250</xdr:colOff>
                <xdr:row>3</xdr:row>
                <xdr:rowOff>85725</xdr:rowOff>
              </from>
              <to>
                <xdr:col>2</xdr:col>
                <xdr:colOff>447675</xdr:colOff>
                <xdr:row>6</xdr:row>
                <xdr:rowOff>114300</xdr:rowOff>
              </to>
            </anchor>
          </objectPr>
        </oleObject>
      </mc:Choice>
      <mc:Fallback>
        <oleObject progId="PBrush" shapeId="5126" r:id="rId4"/>
      </mc:Fallback>
    </mc:AlternateContent>
  </oleObjects>
  <mc:AlternateContent xmlns:mc="http://schemas.openxmlformats.org/markup-compatibility/2006">
    <mc:Choice Requires="x14">
      <controls>
        <mc:AlternateContent xmlns:mc="http://schemas.openxmlformats.org/markup-compatibility/2006">
          <mc:Choice Requires="x14">
            <control shapeId="5127" r:id="rId6" name="Check Box 7">
              <controlPr defaultSize="0" autoFill="0" autoLine="0" autoPict="0">
                <anchor moveWithCells="1">
                  <from>
                    <xdr:col>2</xdr:col>
                    <xdr:colOff>476250</xdr:colOff>
                    <xdr:row>34</xdr:row>
                    <xdr:rowOff>47625</xdr:rowOff>
                  </from>
                  <to>
                    <xdr:col>3</xdr:col>
                    <xdr:colOff>171450</xdr:colOff>
                    <xdr:row>34</xdr:row>
                    <xdr:rowOff>247650</xdr:rowOff>
                  </to>
                </anchor>
              </controlPr>
            </control>
          </mc:Choice>
        </mc:AlternateContent>
        <mc:AlternateContent xmlns:mc="http://schemas.openxmlformats.org/markup-compatibility/2006">
          <mc:Choice Requires="x14">
            <control shapeId="5128" r:id="rId7" name="Check Box 8">
              <controlPr defaultSize="0" autoFill="0" autoLine="0" autoPict="0">
                <anchor moveWithCells="1">
                  <from>
                    <xdr:col>4</xdr:col>
                    <xdr:colOff>400050</xdr:colOff>
                    <xdr:row>34</xdr:row>
                    <xdr:rowOff>57150</xdr:rowOff>
                  </from>
                  <to>
                    <xdr:col>4</xdr:col>
                    <xdr:colOff>647700</xdr:colOff>
                    <xdr:row>34</xdr:row>
                    <xdr:rowOff>247650</xdr:rowOff>
                  </to>
                </anchor>
              </controlPr>
            </control>
          </mc:Choice>
        </mc:AlternateContent>
        <mc:AlternateContent xmlns:mc="http://schemas.openxmlformats.org/markup-compatibility/2006">
          <mc:Choice Requires="x14">
            <control shapeId="5129" r:id="rId8" name="Check Box 9">
              <controlPr defaultSize="0" autoFill="0" autoLine="0" autoPict="0">
                <anchor moveWithCells="1">
                  <from>
                    <xdr:col>7</xdr:col>
                    <xdr:colOff>1104900</xdr:colOff>
                    <xdr:row>34</xdr:row>
                    <xdr:rowOff>57150</xdr:rowOff>
                  </from>
                  <to>
                    <xdr:col>8</xdr:col>
                    <xdr:colOff>76200</xdr:colOff>
                    <xdr:row>34</xdr:row>
                    <xdr:rowOff>219075</xdr:rowOff>
                  </to>
                </anchor>
              </controlPr>
            </control>
          </mc:Choice>
        </mc:AlternateContent>
        <mc:AlternateContent xmlns:mc="http://schemas.openxmlformats.org/markup-compatibility/2006">
          <mc:Choice Requires="x14">
            <control shapeId="5130" r:id="rId9" name="Check Box 10">
              <controlPr defaultSize="0" autoFill="0" autoLine="0" autoPict="0">
                <anchor moveWithCells="1">
                  <from>
                    <xdr:col>6</xdr:col>
                    <xdr:colOff>457200</xdr:colOff>
                    <xdr:row>34</xdr:row>
                    <xdr:rowOff>66675</xdr:rowOff>
                  </from>
                  <to>
                    <xdr:col>6</xdr:col>
                    <xdr:colOff>657225</xdr:colOff>
                    <xdr:row>34</xdr:row>
                    <xdr:rowOff>266700</xdr:rowOff>
                  </to>
                </anchor>
              </controlPr>
            </control>
          </mc:Choice>
        </mc:AlternateContent>
        <mc:AlternateContent xmlns:mc="http://schemas.openxmlformats.org/markup-compatibility/2006">
          <mc:Choice Requires="x14">
            <control shapeId="5131" r:id="rId10" name="Check Box 11">
              <controlPr defaultSize="0" autoFill="0" autoLine="0" autoPict="0">
                <anchor moveWithCells="1">
                  <from>
                    <xdr:col>9</xdr:col>
                    <xdr:colOff>409575</xdr:colOff>
                    <xdr:row>34</xdr:row>
                    <xdr:rowOff>66675</xdr:rowOff>
                  </from>
                  <to>
                    <xdr:col>10</xdr:col>
                    <xdr:colOff>219075</xdr:colOff>
                    <xdr:row>34</xdr:row>
                    <xdr:rowOff>228600</xdr:rowOff>
                  </to>
                </anchor>
              </controlPr>
            </control>
          </mc:Choice>
        </mc:AlternateContent>
      </controls>
    </mc:Choice>
  </mc:AlternateContent>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sheetPr>
    <tabColor theme="9" tint="-0.249977111117893"/>
    <pageSetUpPr fitToPage="1"/>
  </sheetPr>
  <dimension ref="A1:AS18"/>
  <sheetViews>
    <sheetView rightToLeft="1" view="pageBreakPreview" zoomScale="30" zoomScaleNormal="100" zoomScaleSheetLayoutView="30" workbookViewId="0">
      <selection activeCell="B3" sqref="B3:L3"/>
    </sheetView>
  </sheetViews>
  <sheetFormatPr defaultRowHeight="23.25" x14ac:dyDescent="0.35"/>
  <cols>
    <col min="2" max="2" width="18.85546875" customWidth="1"/>
    <col min="3" max="3" width="20.42578125" customWidth="1"/>
    <col min="4" max="4" width="32" customWidth="1"/>
    <col min="5" max="5" width="18.5703125" style="5" customWidth="1"/>
    <col min="6" max="6" width="96.42578125" customWidth="1"/>
    <col min="7" max="7" width="58.140625" bestFit="1" customWidth="1"/>
    <col min="8" max="8" width="36.85546875" customWidth="1"/>
    <col min="9" max="9" width="58.85546875" bestFit="1" customWidth="1"/>
    <col min="10" max="10" width="58.85546875" customWidth="1"/>
    <col min="11" max="11" width="44.140625" customWidth="1"/>
    <col min="12" max="12" width="56.85546875" bestFit="1" customWidth="1"/>
    <col min="13" max="13" width="4.42578125" customWidth="1"/>
  </cols>
  <sheetData>
    <row r="1" spans="1:45" ht="24" thickBot="1" x14ac:dyDescent="0.4"/>
    <row r="2" spans="1:45" ht="396.75" customHeight="1" thickBot="1" x14ac:dyDescent="0.3">
      <c r="B2" s="594"/>
      <c r="C2" s="594"/>
      <c r="D2" s="594"/>
      <c r="E2" s="594"/>
      <c r="F2" s="606" t="s">
        <v>38</v>
      </c>
      <c r="G2" s="606"/>
      <c r="H2" s="606"/>
      <c r="I2" s="606"/>
      <c r="J2" s="606"/>
      <c r="K2" s="606"/>
      <c r="L2" s="606"/>
    </row>
    <row r="3" spans="1:45" ht="129.75" customHeight="1" thickBot="1" x14ac:dyDescent="0.3">
      <c r="B3" s="607" t="s">
        <v>51</v>
      </c>
      <c r="C3" s="608"/>
      <c r="D3" s="608"/>
      <c r="E3" s="608"/>
      <c r="F3" s="608"/>
      <c r="G3" s="608"/>
      <c r="H3" s="608"/>
      <c r="I3" s="608"/>
      <c r="J3" s="608"/>
      <c r="K3" s="608"/>
      <c r="L3" s="609"/>
      <c r="T3" s="6"/>
      <c r="U3" s="6"/>
      <c r="V3" s="6"/>
      <c r="W3" s="6"/>
      <c r="X3" s="6"/>
      <c r="Y3" s="6"/>
      <c r="Z3" s="6"/>
      <c r="AA3" s="6"/>
      <c r="AB3" s="6"/>
      <c r="AC3" s="6"/>
      <c r="AD3" s="6"/>
      <c r="AE3" s="6"/>
      <c r="AF3" s="6"/>
      <c r="AG3" s="6"/>
      <c r="AH3" s="6"/>
      <c r="AI3" s="6"/>
      <c r="AJ3" s="6"/>
      <c r="AK3" s="6"/>
      <c r="AL3" s="6"/>
      <c r="AM3" s="6"/>
      <c r="AN3" s="6"/>
      <c r="AO3" s="6"/>
      <c r="AP3" s="6"/>
      <c r="AQ3" s="6"/>
      <c r="AR3" s="6"/>
      <c r="AS3" s="6"/>
    </row>
    <row r="4" spans="1:45" ht="99.95" customHeight="1" thickBot="1" x14ac:dyDescent="0.3">
      <c r="B4" s="610" t="s">
        <v>21</v>
      </c>
      <c r="C4" s="611"/>
      <c r="D4" s="611"/>
      <c r="E4" s="611"/>
      <c r="F4" s="611"/>
      <c r="G4" s="611"/>
      <c r="H4" s="611"/>
      <c r="I4" s="611"/>
      <c r="J4" s="611"/>
      <c r="K4" s="611"/>
      <c r="L4" s="612"/>
      <c r="T4" s="6"/>
      <c r="U4" s="6"/>
      <c r="V4" s="6"/>
      <c r="W4" s="6"/>
      <c r="X4" s="6"/>
      <c r="Y4" s="6"/>
      <c r="Z4" s="6"/>
      <c r="AA4" s="6"/>
      <c r="AB4" s="6"/>
      <c r="AC4" s="6"/>
      <c r="AD4" s="6"/>
      <c r="AE4" s="6"/>
      <c r="AF4" s="6"/>
      <c r="AG4" s="6"/>
      <c r="AH4" s="6"/>
      <c r="AI4" s="6"/>
      <c r="AJ4" s="6"/>
      <c r="AK4" s="6"/>
      <c r="AL4" s="6"/>
      <c r="AM4" s="6"/>
      <c r="AN4" s="6"/>
      <c r="AO4" s="6"/>
      <c r="AP4" s="6"/>
      <c r="AQ4" s="6"/>
      <c r="AR4" s="6"/>
      <c r="AS4" s="6"/>
    </row>
    <row r="5" spans="1:45" s="6" customFormat="1" ht="99.95" customHeight="1" thickBot="1" x14ac:dyDescent="0.3">
      <c r="A5" s="7"/>
      <c r="B5" s="8" t="s">
        <v>9</v>
      </c>
      <c r="C5" s="618" t="s">
        <v>11</v>
      </c>
      <c r="D5" s="619"/>
      <c r="E5" s="619"/>
      <c r="F5" s="621"/>
      <c r="G5" s="8" t="s">
        <v>22</v>
      </c>
      <c r="H5" s="8" t="s">
        <v>23</v>
      </c>
      <c r="I5" s="8" t="s">
        <v>24</v>
      </c>
      <c r="J5" s="8" t="s">
        <v>49</v>
      </c>
      <c r="K5" s="8" t="s">
        <v>25</v>
      </c>
      <c r="L5" s="8" t="s">
        <v>50</v>
      </c>
    </row>
    <row r="6" spans="1:45" s="9" customFormat="1" ht="174.95" customHeight="1" thickBot="1" x14ac:dyDescent="0.3">
      <c r="B6" s="10">
        <v>1</v>
      </c>
      <c r="C6" s="615" t="s">
        <v>26</v>
      </c>
      <c r="D6" s="615"/>
      <c r="E6" s="615"/>
      <c r="F6" s="23" t="s">
        <v>27</v>
      </c>
      <c r="G6" s="11">
        <f>(308+308+293+293+80+273+273)/1000</f>
        <v>1.8280000000000001</v>
      </c>
      <c r="H6" s="11">
        <v>12</v>
      </c>
      <c r="I6" s="8">
        <v>6000</v>
      </c>
      <c r="J6" s="8">
        <v>0</v>
      </c>
      <c r="K6" s="12">
        <f>I6*H6*G6/1000</f>
        <v>131.61600000000001</v>
      </c>
      <c r="L6" s="12">
        <f>K6-J6</f>
        <v>131.61600000000001</v>
      </c>
    </row>
    <row r="7" spans="1:45" s="9" customFormat="1" ht="174.95" customHeight="1" thickBot="1" x14ac:dyDescent="0.3">
      <c r="B7" s="10">
        <v>2</v>
      </c>
      <c r="C7" s="615" t="s">
        <v>34</v>
      </c>
      <c r="D7" s="615"/>
      <c r="E7" s="615"/>
      <c r="F7" s="23" t="s">
        <v>35</v>
      </c>
      <c r="G7" s="11">
        <f>(160+160+152+152+48+136+136)/1000</f>
        <v>0.94399999999999995</v>
      </c>
      <c r="H7" s="23">
        <v>1</v>
      </c>
      <c r="I7" s="13">
        <v>2408</v>
      </c>
      <c r="J7" s="13">
        <v>0.16930000000000001</v>
      </c>
      <c r="K7" s="12">
        <f t="shared" ref="K7:K11" si="0">I7*H7*G7/1000</f>
        <v>2.2731520000000001</v>
      </c>
      <c r="L7" s="12">
        <f t="shared" ref="L7:L11" si="1">K7-J7</f>
        <v>2.1038519999999998</v>
      </c>
    </row>
    <row r="8" spans="1:45" s="9" customFormat="1" ht="174.95" customHeight="1" thickBot="1" x14ac:dyDescent="0.3">
      <c r="B8" s="10">
        <v>3</v>
      </c>
      <c r="C8" s="615" t="s">
        <v>36</v>
      </c>
      <c r="D8" s="615"/>
      <c r="E8" s="615"/>
      <c r="F8" s="23" t="s">
        <v>35</v>
      </c>
      <c r="G8" s="11">
        <f t="shared" ref="G8:G9" si="2">(160+160+152+152+48+136+136)/1000</f>
        <v>0.94399999999999995</v>
      </c>
      <c r="H8" s="23">
        <v>9</v>
      </c>
      <c r="I8" s="13">
        <v>2402</v>
      </c>
      <c r="J8" s="13">
        <f>9*0.165</f>
        <v>1.4850000000000001</v>
      </c>
      <c r="K8" s="12">
        <f t="shared" si="0"/>
        <v>20.407392000000002</v>
      </c>
      <c r="L8" s="12">
        <f t="shared" si="1"/>
        <v>18.922392000000002</v>
      </c>
    </row>
    <row r="9" spans="1:45" s="9" customFormat="1" ht="174.95" customHeight="1" thickBot="1" x14ac:dyDescent="0.3">
      <c r="B9" s="10">
        <v>4</v>
      </c>
      <c r="C9" s="615" t="s">
        <v>37</v>
      </c>
      <c r="D9" s="615"/>
      <c r="E9" s="615"/>
      <c r="F9" s="23" t="s">
        <v>35</v>
      </c>
      <c r="G9" s="11">
        <f t="shared" si="2"/>
        <v>0.94399999999999995</v>
      </c>
      <c r="H9" s="23">
        <v>11</v>
      </c>
      <c r="I9" s="13">
        <v>1510</v>
      </c>
      <c r="J9" s="13">
        <v>0</v>
      </c>
      <c r="K9" s="12">
        <f t="shared" si="0"/>
        <v>15.679839999999999</v>
      </c>
      <c r="L9" s="12">
        <f t="shared" si="1"/>
        <v>15.679839999999999</v>
      </c>
    </row>
    <row r="10" spans="1:45" s="9" customFormat="1" ht="174.95" customHeight="1" thickBot="1" x14ac:dyDescent="0.3">
      <c r="B10" s="10">
        <v>5</v>
      </c>
      <c r="C10" s="615" t="s">
        <v>28</v>
      </c>
      <c r="D10" s="615"/>
      <c r="E10" s="615"/>
      <c r="F10" s="23" t="s">
        <v>29</v>
      </c>
      <c r="G10" s="11">
        <f>(220+220+212+212+48+186+186)/1000</f>
        <v>1.284</v>
      </c>
      <c r="H10" s="23">
        <v>6</v>
      </c>
      <c r="I10" s="13">
        <v>1510</v>
      </c>
      <c r="J10" s="13">
        <v>0</v>
      </c>
      <c r="K10" s="12">
        <f t="shared" si="0"/>
        <v>11.633040000000001</v>
      </c>
      <c r="L10" s="12">
        <f t="shared" si="1"/>
        <v>11.633040000000001</v>
      </c>
    </row>
    <row r="11" spans="1:45" s="9" customFormat="1" ht="174.95" customHeight="1" thickBot="1" x14ac:dyDescent="0.3">
      <c r="B11" s="10">
        <v>6</v>
      </c>
      <c r="C11" s="615" t="s">
        <v>48</v>
      </c>
      <c r="D11" s="615"/>
      <c r="E11" s="615"/>
      <c r="F11" s="23" t="s">
        <v>35</v>
      </c>
      <c r="G11" s="11">
        <v>0.94399999999999995</v>
      </c>
      <c r="H11" s="23">
        <v>2</v>
      </c>
      <c r="I11" s="13">
        <v>2055</v>
      </c>
      <c r="J11" s="13">
        <v>0.12189999999999999</v>
      </c>
      <c r="K11" s="12">
        <f t="shared" si="0"/>
        <v>3.8798399999999997</v>
      </c>
      <c r="L11" s="12">
        <f t="shared" si="1"/>
        <v>3.7579399999999996</v>
      </c>
    </row>
    <row r="12" spans="1:45" s="14" customFormat="1" ht="125.1" customHeight="1" thickBot="1" x14ac:dyDescent="0.3">
      <c r="B12" s="618" t="s">
        <v>30</v>
      </c>
      <c r="C12" s="619"/>
      <c r="D12" s="619"/>
      <c r="E12" s="619"/>
      <c r="F12" s="619"/>
      <c r="G12" s="619"/>
      <c r="H12" s="619"/>
      <c r="I12" s="619"/>
      <c r="J12" s="619"/>
      <c r="K12" s="621"/>
      <c r="L12" s="15">
        <f>SUM(L6:L11)</f>
        <v>183.713064</v>
      </c>
    </row>
    <row r="13" spans="1:45" s="14" customFormat="1" ht="125.1" customHeight="1" thickBot="1" x14ac:dyDescent="0.3">
      <c r="B13" s="618" t="s">
        <v>53</v>
      </c>
      <c r="C13" s="619"/>
      <c r="D13" s="619"/>
      <c r="E13" s="619"/>
      <c r="F13" s="619"/>
      <c r="G13" s="619"/>
      <c r="H13" s="619"/>
      <c r="I13" s="619"/>
      <c r="J13" s="619"/>
      <c r="K13" s="621"/>
      <c r="L13" s="15">
        <f>L12*2</f>
        <v>367.42612800000001</v>
      </c>
    </row>
    <row r="14" spans="1:45" ht="45" customHeight="1" x14ac:dyDescent="0.25">
      <c r="B14" s="622"/>
      <c r="C14" s="623"/>
      <c r="D14" s="623"/>
      <c r="E14" s="623"/>
      <c r="F14" s="623"/>
      <c r="G14" s="623"/>
      <c r="H14" s="623"/>
      <c r="I14" s="623"/>
      <c r="J14" s="623"/>
      <c r="K14" s="623"/>
      <c r="L14" s="624"/>
    </row>
    <row r="15" spans="1:45" ht="13.5" customHeight="1" thickBot="1" x14ac:dyDescent="0.3">
      <c r="B15" s="625"/>
      <c r="C15" s="626"/>
      <c r="D15" s="626"/>
      <c r="E15" s="626"/>
      <c r="F15" s="626"/>
      <c r="G15" s="626"/>
      <c r="H15" s="626"/>
      <c r="I15" s="626"/>
      <c r="J15" s="626"/>
      <c r="K15" s="626"/>
      <c r="L15" s="627"/>
    </row>
    <row r="16" spans="1:45" s="16" customFormat="1" ht="54" customHeight="1" x14ac:dyDescent="0.25">
      <c r="B16" s="616" t="s">
        <v>31</v>
      </c>
      <c r="C16" s="616"/>
      <c r="D16" s="616"/>
      <c r="E16" s="616"/>
      <c r="F16" s="616"/>
      <c r="G16" s="616"/>
      <c r="H16" s="616" t="s">
        <v>32</v>
      </c>
      <c r="I16" s="616"/>
      <c r="J16" s="616"/>
      <c r="K16" s="616"/>
      <c r="L16" s="616"/>
    </row>
    <row r="17" spans="2:16" ht="278.25" customHeight="1" thickBot="1" x14ac:dyDescent="0.3">
      <c r="B17" s="617"/>
      <c r="C17" s="617"/>
      <c r="D17" s="617"/>
      <c r="E17" s="617"/>
      <c r="F17" s="617"/>
      <c r="G17" s="617"/>
      <c r="H17" s="617"/>
      <c r="I17" s="617"/>
      <c r="J17" s="617"/>
      <c r="K17" s="617"/>
      <c r="L17" s="617"/>
    </row>
    <row r="18" spans="2:16" s="17" customFormat="1" ht="69.75" customHeight="1" thickBot="1" x14ac:dyDescent="0.3">
      <c r="B18" s="24" t="s">
        <v>45</v>
      </c>
      <c r="C18" s="25"/>
      <c r="D18" s="25"/>
      <c r="E18" s="25"/>
      <c r="F18" s="25"/>
      <c r="G18" s="25"/>
      <c r="H18" s="25"/>
      <c r="I18" s="25"/>
      <c r="J18" s="25"/>
      <c r="K18" s="25"/>
      <c r="L18" s="26"/>
      <c r="M18" s="19"/>
      <c r="N18" s="22"/>
      <c r="O18" s="6"/>
      <c r="P18" s="6"/>
    </row>
  </sheetData>
  <mergeCells count="17">
    <mergeCell ref="B12:K12"/>
    <mergeCell ref="B14:L15"/>
    <mergeCell ref="B16:G17"/>
    <mergeCell ref="H16:L17"/>
    <mergeCell ref="B13:K13"/>
    <mergeCell ref="C11:E11"/>
    <mergeCell ref="B2:E2"/>
    <mergeCell ref="F2:I2"/>
    <mergeCell ref="J2:L2"/>
    <mergeCell ref="B3:L3"/>
    <mergeCell ref="B4:L4"/>
    <mergeCell ref="C5:F5"/>
    <mergeCell ref="C6:E6"/>
    <mergeCell ref="C7:E7"/>
    <mergeCell ref="C8:E8"/>
    <mergeCell ref="C9:E9"/>
    <mergeCell ref="C10:E10"/>
  </mergeCells>
  <printOptions horizontalCentered="1"/>
  <pageMargins left="0.25" right="0.25" top="0.75" bottom="0.75" header="0.3" footer="0.3"/>
  <pageSetup paperSize="9" scale="19"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231</vt:i4>
      </vt:variant>
      <vt:variant>
        <vt:lpstr>Named Ranges</vt:lpstr>
      </vt:variant>
      <vt:variant>
        <vt:i4>231</vt:i4>
      </vt:variant>
    </vt:vector>
  </HeadingPairs>
  <TitlesOfParts>
    <vt:vector size="462" baseType="lpstr">
      <vt:lpstr>PNT-G-133</vt:lpstr>
      <vt:lpstr>PNT-G-132</vt:lpstr>
      <vt:lpstr> المان PNT-G-132</vt:lpstr>
      <vt:lpstr>PNT-G-131</vt:lpstr>
      <vt:lpstr> المان PNT-G-131</vt:lpstr>
      <vt:lpstr>PNT-G-130</vt:lpstr>
      <vt:lpstr> المان PNT-G-130</vt:lpstr>
      <vt:lpstr>PNT-G-129</vt:lpstr>
      <vt:lpstr>PNT-G-128</vt:lpstr>
      <vt:lpstr> المان PNT-G-128</vt:lpstr>
      <vt:lpstr>PNT-G-127</vt:lpstr>
      <vt:lpstr> المان PNT-G-127</vt:lpstr>
      <vt:lpstr>PNT-G-126</vt:lpstr>
      <vt:lpstr> المان PNT-G-126</vt:lpstr>
      <vt:lpstr>PNT-G-125</vt:lpstr>
      <vt:lpstr>PNT-G-124</vt:lpstr>
      <vt:lpstr> المان PNT-G-124</vt:lpstr>
      <vt:lpstr>PNT-G-123</vt:lpstr>
      <vt:lpstr> المان PNT-G-123</vt:lpstr>
      <vt:lpstr>PNT-G-122</vt:lpstr>
      <vt:lpstr> المان PNT-G-122</vt:lpstr>
      <vt:lpstr>PNT-G-121</vt:lpstr>
      <vt:lpstr>PNT-G-120</vt:lpstr>
      <vt:lpstr> المان PNT-G-120</vt:lpstr>
      <vt:lpstr>PNT-G-119</vt:lpstr>
      <vt:lpstr> المان PNT-G-119</vt:lpstr>
      <vt:lpstr>PNT-G-118</vt:lpstr>
      <vt:lpstr> المان PNT-G-118</vt:lpstr>
      <vt:lpstr>PNT-G-117</vt:lpstr>
      <vt:lpstr>PNT-G-116</vt:lpstr>
      <vt:lpstr> المان PNT-G-16</vt:lpstr>
      <vt:lpstr>PNT-G-115</vt:lpstr>
      <vt:lpstr> المان PNT-G-115</vt:lpstr>
      <vt:lpstr>PNT-G-114</vt:lpstr>
      <vt:lpstr> المان PNT-G-114</vt:lpstr>
      <vt:lpstr>PNT-G-113</vt:lpstr>
      <vt:lpstr>PNT-G-112</vt:lpstr>
      <vt:lpstr> المان PNT-G-112</vt:lpstr>
      <vt:lpstr>PNT-G-111</vt:lpstr>
      <vt:lpstr> المان PNT-G-111</vt:lpstr>
      <vt:lpstr>PNT-G-110</vt:lpstr>
      <vt:lpstr> المان PNT-G-110</vt:lpstr>
      <vt:lpstr>PNT-G-109</vt:lpstr>
      <vt:lpstr>PNT-G-108</vt:lpstr>
      <vt:lpstr> المان PNT-G-108</vt:lpstr>
      <vt:lpstr>PNT-G-107</vt:lpstr>
      <vt:lpstr> المان PNT-G-107</vt:lpstr>
      <vt:lpstr>PNT-G-106</vt:lpstr>
      <vt:lpstr> المان PNT-G-106</vt:lpstr>
      <vt:lpstr>PNT-G-105</vt:lpstr>
      <vt:lpstr>PNT-G-104</vt:lpstr>
      <vt:lpstr> المان PNT-G-104</vt:lpstr>
      <vt:lpstr>PNT-G-103</vt:lpstr>
      <vt:lpstr> المان PNT-G-103</vt:lpstr>
      <vt:lpstr>PNT-G-102</vt:lpstr>
      <vt:lpstr> المان PNT-G-102</vt:lpstr>
      <vt:lpstr>PNT-G-101</vt:lpstr>
      <vt:lpstr>PNT-G-100</vt:lpstr>
      <vt:lpstr> المان PNT-G-100</vt:lpstr>
      <vt:lpstr>PNT-G-099</vt:lpstr>
      <vt:lpstr> المان PNT-G-099</vt:lpstr>
      <vt:lpstr>PNT-G-098</vt:lpstr>
      <vt:lpstr> المان PNT-G-098</vt:lpstr>
      <vt:lpstr>PNT-G-097</vt:lpstr>
      <vt:lpstr>PNT-G-096</vt:lpstr>
      <vt:lpstr> المان PNT-G-096</vt:lpstr>
      <vt:lpstr>PNT-G-095</vt:lpstr>
      <vt:lpstr> المان PNT-G-095</vt:lpstr>
      <vt:lpstr>PNT-G-094</vt:lpstr>
      <vt:lpstr> المان PNT-G-094</vt:lpstr>
      <vt:lpstr>PNT-G-093</vt:lpstr>
      <vt:lpstr>PNT-G-092</vt:lpstr>
      <vt:lpstr> المان PNT-G-092</vt:lpstr>
      <vt:lpstr>PNT-G-091</vt:lpstr>
      <vt:lpstr> المان PNT-G-091</vt:lpstr>
      <vt:lpstr>PNT-G-090</vt:lpstr>
      <vt:lpstr> المان PNT-G-090</vt:lpstr>
      <vt:lpstr>PNT-G-089</vt:lpstr>
      <vt:lpstr>PNT-G-088</vt:lpstr>
      <vt:lpstr> المان PNT-G-088</vt:lpstr>
      <vt:lpstr>PNT-G-087</vt:lpstr>
      <vt:lpstr> المان PNT-G-087</vt:lpstr>
      <vt:lpstr>PNT-G-086</vt:lpstr>
      <vt:lpstr> المان PNT-G-086</vt:lpstr>
      <vt:lpstr>PNT-G-085</vt:lpstr>
      <vt:lpstr>PNT-G-084</vt:lpstr>
      <vt:lpstr> المان PNT-G-084</vt:lpstr>
      <vt:lpstr>PNT-G-083</vt:lpstr>
      <vt:lpstr> المان PNT-G-083</vt:lpstr>
      <vt:lpstr>PNT-G-082</vt:lpstr>
      <vt:lpstr> المان PNT-G-082</vt:lpstr>
      <vt:lpstr>PNT-G-081</vt:lpstr>
      <vt:lpstr>PNT-G-080</vt:lpstr>
      <vt:lpstr> المان PNT-G-080</vt:lpstr>
      <vt:lpstr>PNT-G-079</vt:lpstr>
      <vt:lpstr> المان PNT-G-079</vt:lpstr>
      <vt:lpstr>PNT-G-078</vt:lpstr>
      <vt:lpstr> المان PNT-G-078</vt:lpstr>
      <vt:lpstr>PNT-G-077</vt:lpstr>
      <vt:lpstr>PNT-G-076</vt:lpstr>
      <vt:lpstr> المان PNT-G-076</vt:lpstr>
      <vt:lpstr>PNT-G-075</vt:lpstr>
      <vt:lpstr> المان PNT-G-075</vt:lpstr>
      <vt:lpstr>PNT-G-074</vt:lpstr>
      <vt:lpstr> المان PNT-G-074</vt:lpstr>
      <vt:lpstr>PNT-G-073</vt:lpstr>
      <vt:lpstr>PNT-G-072</vt:lpstr>
      <vt:lpstr> المان PNT-G-072</vt:lpstr>
      <vt:lpstr>PNT-G-071</vt:lpstr>
      <vt:lpstr> المان PNT-G-071</vt:lpstr>
      <vt:lpstr>PNT-G-070</vt:lpstr>
      <vt:lpstr> المان PNT-G-070</vt:lpstr>
      <vt:lpstr>PNT-G-069</vt:lpstr>
      <vt:lpstr>PNT-G-068</vt:lpstr>
      <vt:lpstr> المان PNT-G-068</vt:lpstr>
      <vt:lpstr>PNT-G-067</vt:lpstr>
      <vt:lpstr> المان PNT-G-067</vt:lpstr>
      <vt:lpstr>PNT-G-066</vt:lpstr>
      <vt:lpstr> المان PNT-G-066 </vt:lpstr>
      <vt:lpstr>PNT-G-065 </vt:lpstr>
      <vt:lpstr>PNT-G-064</vt:lpstr>
      <vt:lpstr> المان PNT-G-064 </vt:lpstr>
      <vt:lpstr>PNT-G-063</vt:lpstr>
      <vt:lpstr> المانPNT-G-063 </vt:lpstr>
      <vt:lpstr>PNT-G-062</vt:lpstr>
      <vt:lpstr> المان PNT-G-062</vt:lpstr>
      <vt:lpstr>PNT-G-061</vt:lpstr>
      <vt:lpstr>PNT-G-060</vt:lpstr>
      <vt:lpstr> المان PNT-G-060 </vt:lpstr>
      <vt:lpstr>PNT-G-059</vt:lpstr>
      <vt:lpstr> المان PNT-G-059 </vt:lpstr>
      <vt:lpstr>PNT-G-058</vt:lpstr>
      <vt:lpstr> المان PNT-G-058</vt:lpstr>
      <vt:lpstr>PNT-G-057</vt:lpstr>
      <vt:lpstr>PNT-G-056</vt:lpstr>
      <vt:lpstr>المان PNT-G-056</vt:lpstr>
      <vt:lpstr>PNT-G-055</vt:lpstr>
      <vt:lpstr>المان PNT-G-055</vt:lpstr>
      <vt:lpstr>PNT-G-54</vt:lpstr>
      <vt:lpstr>المان PNT-G-054</vt:lpstr>
      <vt:lpstr>PNT-G-053</vt:lpstr>
      <vt:lpstr>PNT-G-052</vt:lpstr>
      <vt:lpstr>المان PNT-G-052</vt:lpstr>
      <vt:lpstr>PNT-G-051</vt:lpstr>
      <vt:lpstr>المان PNT-G-051</vt:lpstr>
      <vt:lpstr>PNT-G-50</vt:lpstr>
      <vt:lpstr>المان PNT-G-050</vt:lpstr>
      <vt:lpstr>PNT-G-049</vt:lpstr>
      <vt:lpstr>PNT-G-048</vt:lpstr>
      <vt:lpstr>المان PNT-G-048</vt:lpstr>
      <vt:lpstr>PNT-G-047</vt:lpstr>
      <vt:lpstr>المان PNT-G-047</vt:lpstr>
      <vt:lpstr>PNT-G-46</vt:lpstr>
      <vt:lpstr>المان PNT-G-046 </vt:lpstr>
      <vt:lpstr>PNT-G-045  </vt:lpstr>
      <vt:lpstr>PNT-G-044</vt:lpstr>
      <vt:lpstr> المان PNT-G-44 </vt:lpstr>
      <vt:lpstr>PNT-G-043 </vt:lpstr>
      <vt:lpstr> المان PNT-G-43 </vt:lpstr>
      <vt:lpstr>PNT-G-42</vt:lpstr>
      <vt:lpstr> المان PNT-G-42</vt:lpstr>
      <vt:lpstr>PNT-G-041 </vt:lpstr>
      <vt:lpstr>PNT-G-040</vt:lpstr>
      <vt:lpstr>المانPNT-G-040 </vt:lpstr>
      <vt:lpstr>PNT-G-039</vt:lpstr>
      <vt:lpstr>المانPNT-G-039</vt:lpstr>
      <vt:lpstr>PNT-G-038</vt:lpstr>
      <vt:lpstr>المانPNT-G-038 </vt:lpstr>
      <vt:lpstr>PNT-G-037</vt:lpstr>
      <vt:lpstr>PNT-G-036</vt:lpstr>
      <vt:lpstr>المان PNT-G-036</vt:lpstr>
      <vt:lpstr>PNT-G-035</vt:lpstr>
      <vt:lpstr>المان PNT-G-035</vt:lpstr>
      <vt:lpstr>PNT-G-034</vt:lpstr>
      <vt:lpstr>المان PNT-G-034</vt:lpstr>
      <vt:lpstr>PNT-G-033 </vt:lpstr>
      <vt:lpstr>PNT-G-032</vt:lpstr>
      <vt:lpstr>المان PNT-G-032  </vt:lpstr>
      <vt:lpstr>PNT-G-031</vt:lpstr>
      <vt:lpstr>المان PNT-G-031 </vt:lpstr>
      <vt:lpstr>PNT-G-030 </vt:lpstr>
      <vt:lpstr>المان PNT-G-030</vt:lpstr>
      <vt:lpstr>PNT-G-029</vt:lpstr>
      <vt:lpstr>PNT-G-028</vt:lpstr>
      <vt:lpstr> المان PNT-G-028</vt:lpstr>
      <vt:lpstr>PNT-G-027</vt:lpstr>
      <vt:lpstr> المان PNT-G-027 </vt:lpstr>
      <vt:lpstr>PNT-G-026</vt:lpstr>
      <vt:lpstr> المان PNT-G-026</vt:lpstr>
      <vt:lpstr>PNT-G-025</vt:lpstr>
      <vt:lpstr>PNT-G-024</vt:lpstr>
      <vt:lpstr> المان PNT-G-024</vt:lpstr>
      <vt:lpstr>PNT-G-023</vt:lpstr>
      <vt:lpstr> المان PNT-G-023</vt:lpstr>
      <vt:lpstr>PNT-G-022</vt:lpstr>
      <vt:lpstr> المان PNT-G-022</vt:lpstr>
      <vt:lpstr>PNT-G-021</vt:lpstr>
      <vt:lpstr>PNT-G-020</vt:lpstr>
      <vt:lpstr> المان PNT-G-020</vt:lpstr>
      <vt:lpstr>PNT-G-019</vt:lpstr>
      <vt:lpstr> المان PNT-G-019</vt:lpstr>
      <vt:lpstr>PNT-G-018</vt:lpstr>
      <vt:lpstr> المان PNT-G-018</vt:lpstr>
      <vt:lpstr>PNT-G-017</vt:lpstr>
      <vt:lpstr>PNT-G-016</vt:lpstr>
      <vt:lpstr> المان PNT-G-016</vt:lpstr>
      <vt:lpstr>PNT-G-015</vt:lpstr>
      <vt:lpstr> المان PNT-G-015</vt:lpstr>
      <vt:lpstr>PNT-G-014</vt:lpstr>
      <vt:lpstr> المان PNT-G-014</vt:lpstr>
      <vt:lpstr>PNT-G-013</vt:lpstr>
      <vt:lpstr>PNT-G-012</vt:lpstr>
      <vt:lpstr> المان PNT-G-012</vt:lpstr>
      <vt:lpstr>PNT-G-011</vt:lpstr>
      <vt:lpstr> المان PNT-G-011</vt:lpstr>
      <vt:lpstr>PNT-G-010</vt:lpstr>
      <vt:lpstr> المان PNT-G-010</vt:lpstr>
      <vt:lpstr>PNT-G-09</vt:lpstr>
      <vt:lpstr>PNT-G-007</vt:lpstr>
      <vt:lpstr> المان PNT-G-007  </vt:lpstr>
      <vt:lpstr>PNT-G-006</vt:lpstr>
      <vt:lpstr> المان PNT-G-006  </vt:lpstr>
      <vt:lpstr>PNT-G-005</vt:lpstr>
      <vt:lpstr> المان PNT-G-005 </vt:lpstr>
      <vt:lpstr>PNT-G-004</vt:lpstr>
      <vt:lpstr>PNT-G-003</vt:lpstr>
      <vt:lpstr> المان PNT-G-003  </vt:lpstr>
      <vt:lpstr>PNT-G-002</vt:lpstr>
      <vt:lpstr> المان PNT-G-002  </vt:lpstr>
      <vt:lpstr>PNT-G-001</vt:lpstr>
      <vt:lpstr> المان PNT-G-001 </vt:lpstr>
      <vt:lpstr>' المان PNT-G-001 '!Print_Area</vt:lpstr>
      <vt:lpstr>' المان PNT-G-002  '!Print_Area</vt:lpstr>
      <vt:lpstr>' المان PNT-G-003  '!Print_Area</vt:lpstr>
      <vt:lpstr>' المان PNT-G-005 '!Print_Area</vt:lpstr>
      <vt:lpstr>' المان PNT-G-006  '!Print_Area</vt:lpstr>
      <vt:lpstr>' المان PNT-G-007  '!Print_Area</vt:lpstr>
      <vt:lpstr>' المان PNT-G-010'!Print_Area</vt:lpstr>
      <vt:lpstr>' المان PNT-G-011'!Print_Area</vt:lpstr>
      <vt:lpstr>' المان PNT-G-012'!Print_Area</vt:lpstr>
      <vt:lpstr>' المان PNT-G-014'!Print_Area</vt:lpstr>
      <vt:lpstr>' المان PNT-G-015'!Print_Area</vt:lpstr>
      <vt:lpstr>' المان PNT-G-016'!Print_Area</vt:lpstr>
      <vt:lpstr>' المان PNT-G-018'!Print_Area</vt:lpstr>
      <vt:lpstr>' المان PNT-G-019'!Print_Area</vt:lpstr>
      <vt:lpstr>' المان PNT-G-020'!Print_Area</vt:lpstr>
      <vt:lpstr>' المان PNT-G-022'!Print_Area</vt:lpstr>
      <vt:lpstr>' المان PNT-G-023'!Print_Area</vt:lpstr>
      <vt:lpstr>' المان PNT-G-024'!Print_Area</vt:lpstr>
      <vt:lpstr>' المان PNT-G-026'!Print_Area</vt:lpstr>
      <vt:lpstr>' المان PNT-G-027 '!Print_Area</vt:lpstr>
      <vt:lpstr>' المان PNT-G-028'!Print_Area</vt:lpstr>
      <vt:lpstr>' المان PNT-G-058'!Print_Area</vt:lpstr>
      <vt:lpstr>' المان PNT-G-059 '!Print_Area</vt:lpstr>
      <vt:lpstr>' المان PNT-G-060 '!Print_Area</vt:lpstr>
      <vt:lpstr>' المان PNT-G-062'!Print_Area</vt:lpstr>
      <vt:lpstr>' المان PNT-G-064 '!Print_Area</vt:lpstr>
      <vt:lpstr>' المان PNT-G-066 '!Print_Area</vt:lpstr>
      <vt:lpstr>' المان PNT-G-067'!Print_Area</vt:lpstr>
      <vt:lpstr>' المان PNT-G-068'!Print_Area</vt:lpstr>
      <vt:lpstr>' المان PNT-G-070'!Print_Area</vt:lpstr>
      <vt:lpstr>' المان PNT-G-071'!Print_Area</vt:lpstr>
      <vt:lpstr>' المان PNT-G-072'!Print_Area</vt:lpstr>
      <vt:lpstr>' المان PNT-G-074'!Print_Area</vt:lpstr>
      <vt:lpstr>' المان PNT-G-075'!Print_Area</vt:lpstr>
      <vt:lpstr>' المان PNT-G-076'!Print_Area</vt:lpstr>
      <vt:lpstr>' المان PNT-G-078'!Print_Area</vt:lpstr>
      <vt:lpstr>' المان PNT-G-079'!Print_Area</vt:lpstr>
      <vt:lpstr>' المان PNT-G-080'!Print_Area</vt:lpstr>
      <vt:lpstr>' المان PNT-G-082'!Print_Area</vt:lpstr>
      <vt:lpstr>' المان PNT-G-083'!Print_Area</vt:lpstr>
      <vt:lpstr>' المان PNT-G-084'!Print_Area</vt:lpstr>
      <vt:lpstr>' المان PNT-G-086'!Print_Area</vt:lpstr>
      <vt:lpstr>' المان PNT-G-087'!Print_Area</vt:lpstr>
      <vt:lpstr>' المان PNT-G-088'!Print_Area</vt:lpstr>
      <vt:lpstr>' المان PNT-G-090'!Print_Area</vt:lpstr>
      <vt:lpstr>' المان PNT-G-091'!Print_Area</vt:lpstr>
      <vt:lpstr>' المان PNT-G-092'!Print_Area</vt:lpstr>
      <vt:lpstr>' المان PNT-G-094'!Print_Area</vt:lpstr>
      <vt:lpstr>' المان PNT-G-095'!Print_Area</vt:lpstr>
      <vt:lpstr>' المان PNT-G-096'!Print_Area</vt:lpstr>
      <vt:lpstr>' المان PNT-G-098'!Print_Area</vt:lpstr>
      <vt:lpstr>' المان PNT-G-099'!Print_Area</vt:lpstr>
      <vt:lpstr>' المان PNT-G-100'!Print_Area</vt:lpstr>
      <vt:lpstr>' المان PNT-G-102'!Print_Area</vt:lpstr>
      <vt:lpstr>' المان PNT-G-103'!Print_Area</vt:lpstr>
      <vt:lpstr>' المان PNT-G-104'!Print_Area</vt:lpstr>
      <vt:lpstr>' المان PNT-G-106'!Print_Area</vt:lpstr>
      <vt:lpstr>' المان PNT-G-107'!Print_Area</vt:lpstr>
      <vt:lpstr>' المان PNT-G-108'!Print_Area</vt:lpstr>
      <vt:lpstr>' المان PNT-G-110'!Print_Area</vt:lpstr>
      <vt:lpstr>' المان PNT-G-111'!Print_Area</vt:lpstr>
      <vt:lpstr>' المان PNT-G-112'!Print_Area</vt:lpstr>
      <vt:lpstr>' المان PNT-G-114'!Print_Area</vt:lpstr>
      <vt:lpstr>' المان PNT-G-115'!Print_Area</vt:lpstr>
      <vt:lpstr>' المان PNT-G-118'!Print_Area</vt:lpstr>
      <vt:lpstr>' المان PNT-G-119'!Print_Area</vt:lpstr>
      <vt:lpstr>' المان PNT-G-120'!Print_Area</vt:lpstr>
      <vt:lpstr>' المان PNT-G-122'!Print_Area</vt:lpstr>
      <vt:lpstr>' المان PNT-G-123'!Print_Area</vt:lpstr>
      <vt:lpstr>' المان PNT-G-124'!Print_Area</vt:lpstr>
      <vt:lpstr>' المان PNT-G-126'!Print_Area</vt:lpstr>
      <vt:lpstr>' المان PNT-G-127'!Print_Area</vt:lpstr>
      <vt:lpstr>' المان PNT-G-128'!Print_Area</vt:lpstr>
      <vt:lpstr>' المان PNT-G-130'!Print_Area</vt:lpstr>
      <vt:lpstr>' المان PNT-G-131'!Print_Area</vt:lpstr>
      <vt:lpstr>' المان PNT-G-132'!Print_Area</vt:lpstr>
      <vt:lpstr>' المان PNT-G-16'!Print_Area</vt:lpstr>
      <vt:lpstr>' المان PNT-G-42'!Print_Area</vt:lpstr>
      <vt:lpstr>' المان PNT-G-43 '!Print_Area</vt:lpstr>
      <vt:lpstr>' المان PNT-G-44 '!Print_Area</vt:lpstr>
      <vt:lpstr>' المانPNT-G-063 '!Print_Area</vt:lpstr>
      <vt:lpstr>'PNT-G-001'!Print_Area</vt:lpstr>
      <vt:lpstr>'PNT-G-002'!Print_Area</vt:lpstr>
      <vt:lpstr>'PNT-G-003'!Print_Area</vt:lpstr>
      <vt:lpstr>'PNT-G-004'!Print_Area</vt:lpstr>
      <vt:lpstr>'PNT-G-005'!Print_Area</vt:lpstr>
      <vt:lpstr>'PNT-G-006'!Print_Area</vt:lpstr>
      <vt:lpstr>'PNT-G-007'!Print_Area</vt:lpstr>
      <vt:lpstr>'PNT-G-010'!Print_Area</vt:lpstr>
      <vt:lpstr>'PNT-G-011'!Print_Area</vt:lpstr>
      <vt:lpstr>'PNT-G-012'!Print_Area</vt:lpstr>
      <vt:lpstr>'PNT-G-013'!Print_Area</vt:lpstr>
      <vt:lpstr>'PNT-G-014'!Print_Area</vt:lpstr>
      <vt:lpstr>'PNT-G-015'!Print_Area</vt:lpstr>
      <vt:lpstr>'PNT-G-016'!Print_Area</vt:lpstr>
      <vt:lpstr>'PNT-G-017'!Print_Area</vt:lpstr>
      <vt:lpstr>'PNT-G-018'!Print_Area</vt:lpstr>
      <vt:lpstr>'PNT-G-019'!Print_Area</vt:lpstr>
      <vt:lpstr>'PNT-G-020'!Print_Area</vt:lpstr>
      <vt:lpstr>'PNT-G-021'!Print_Area</vt:lpstr>
      <vt:lpstr>'PNT-G-022'!Print_Area</vt:lpstr>
      <vt:lpstr>'PNT-G-023'!Print_Area</vt:lpstr>
      <vt:lpstr>'PNT-G-024'!Print_Area</vt:lpstr>
      <vt:lpstr>'PNT-G-025'!Print_Area</vt:lpstr>
      <vt:lpstr>'PNT-G-026'!Print_Area</vt:lpstr>
      <vt:lpstr>'PNT-G-027'!Print_Area</vt:lpstr>
      <vt:lpstr>'PNT-G-028'!Print_Area</vt:lpstr>
      <vt:lpstr>'PNT-G-029'!Print_Area</vt:lpstr>
      <vt:lpstr>'PNT-G-030 '!Print_Area</vt:lpstr>
      <vt:lpstr>'PNT-G-031'!Print_Area</vt:lpstr>
      <vt:lpstr>'PNT-G-032'!Print_Area</vt:lpstr>
      <vt:lpstr>'PNT-G-033 '!Print_Area</vt:lpstr>
      <vt:lpstr>'PNT-G-034'!Print_Area</vt:lpstr>
      <vt:lpstr>'PNT-G-035'!Print_Area</vt:lpstr>
      <vt:lpstr>'PNT-G-036'!Print_Area</vt:lpstr>
      <vt:lpstr>'PNT-G-037'!Print_Area</vt:lpstr>
      <vt:lpstr>'PNT-G-038'!Print_Area</vt:lpstr>
      <vt:lpstr>'PNT-G-039'!Print_Area</vt:lpstr>
      <vt:lpstr>'PNT-G-040'!Print_Area</vt:lpstr>
      <vt:lpstr>'PNT-G-041 '!Print_Area</vt:lpstr>
      <vt:lpstr>'PNT-G-043 '!Print_Area</vt:lpstr>
      <vt:lpstr>'PNT-G-044'!Print_Area</vt:lpstr>
      <vt:lpstr>'PNT-G-045  '!Print_Area</vt:lpstr>
      <vt:lpstr>'PNT-G-047'!Print_Area</vt:lpstr>
      <vt:lpstr>'PNT-G-048'!Print_Area</vt:lpstr>
      <vt:lpstr>'PNT-G-049'!Print_Area</vt:lpstr>
      <vt:lpstr>'PNT-G-051'!Print_Area</vt:lpstr>
      <vt:lpstr>'PNT-G-052'!Print_Area</vt:lpstr>
      <vt:lpstr>'PNT-G-053'!Print_Area</vt:lpstr>
      <vt:lpstr>'PNT-G-055'!Print_Area</vt:lpstr>
      <vt:lpstr>'PNT-G-056'!Print_Area</vt:lpstr>
      <vt:lpstr>'PNT-G-057'!Print_Area</vt:lpstr>
      <vt:lpstr>'PNT-G-058'!Print_Area</vt:lpstr>
      <vt:lpstr>'PNT-G-059'!Print_Area</vt:lpstr>
      <vt:lpstr>'PNT-G-060'!Print_Area</vt:lpstr>
      <vt:lpstr>'PNT-G-061'!Print_Area</vt:lpstr>
      <vt:lpstr>'PNT-G-062'!Print_Area</vt:lpstr>
      <vt:lpstr>'PNT-G-063'!Print_Area</vt:lpstr>
      <vt:lpstr>'PNT-G-064'!Print_Area</vt:lpstr>
      <vt:lpstr>'PNT-G-065 '!Print_Area</vt:lpstr>
      <vt:lpstr>'PNT-G-066'!Print_Area</vt:lpstr>
      <vt:lpstr>'PNT-G-067'!Print_Area</vt:lpstr>
      <vt:lpstr>'PNT-G-068'!Print_Area</vt:lpstr>
      <vt:lpstr>'PNT-G-069'!Print_Area</vt:lpstr>
      <vt:lpstr>'PNT-G-070'!Print_Area</vt:lpstr>
      <vt:lpstr>'PNT-G-071'!Print_Area</vt:lpstr>
      <vt:lpstr>'PNT-G-072'!Print_Area</vt:lpstr>
      <vt:lpstr>'PNT-G-073'!Print_Area</vt:lpstr>
      <vt:lpstr>'PNT-G-074'!Print_Area</vt:lpstr>
      <vt:lpstr>'PNT-G-075'!Print_Area</vt:lpstr>
      <vt:lpstr>'PNT-G-076'!Print_Area</vt:lpstr>
      <vt:lpstr>'PNT-G-077'!Print_Area</vt:lpstr>
      <vt:lpstr>'PNT-G-078'!Print_Area</vt:lpstr>
      <vt:lpstr>'PNT-G-079'!Print_Area</vt:lpstr>
      <vt:lpstr>'PNT-G-080'!Print_Area</vt:lpstr>
      <vt:lpstr>'PNT-G-081'!Print_Area</vt:lpstr>
      <vt:lpstr>'PNT-G-082'!Print_Area</vt:lpstr>
      <vt:lpstr>'PNT-G-083'!Print_Area</vt:lpstr>
      <vt:lpstr>'PNT-G-084'!Print_Area</vt:lpstr>
      <vt:lpstr>'PNT-G-085'!Print_Area</vt:lpstr>
      <vt:lpstr>'PNT-G-086'!Print_Area</vt:lpstr>
      <vt:lpstr>'PNT-G-087'!Print_Area</vt:lpstr>
      <vt:lpstr>'PNT-G-088'!Print_Area</vt:lpstr>
      <vt:lpstr>'PNT-G-089'!Print_Area</vt:lpstr>
      <vt:lpstr>'PNT-G-09'!Print_Area</vt:lpstr>
      <vt:lpstr>'PNT-G-090'!Print_Area</vt:lpstr>
      <vt:lpstr>'PNT-G-091'!Print_Area</vt:lpstr>
      <vt:lpstr>'PNT-G-092'!Print_Area</vt:lpstr>
      <vt:lpstr>'PNT-G-093'!Print_Area</vt:lpstr>
      <vt:lpstr>'PNT-G-094'!Print_Area</vt:lpstr>
      <vt:lpstr>'PNT-G-095'!Print_Area</vt:lpstr>
      <vt:lpstr>'PNT-G-096'!Print_Area</vt:lpstr>
      <vt:lpstr>'PNT-G-097'!Print_Area</vt:lpstr>
      <vt:lpstr>'PNT-G-098'!Print_Area</vt:lpstr>
      <vt:lpstr>'PNT-G-099'!Print_Area</vt:lpstr>
      <vt:lpstr>'PNT-G-100'!Print_Area</vt:lpstr>
      <vt:lpstr>'PNT-G-101'!Print_Area</vt:lpstr>
      <vt:lpstr>'PNT-G-102'!Print_Area</vt:lpstr>
      <vt:lpstr>'PNT-G-103'!Print_Area</vt:lpstr>
      <vt:lpstr>'PNT-G-104'!Print_Area</vt:lpstr>
      <vt:lpstr>'PNT-G-105'!Print_Area</vt:lpstr>
      <vt:lpstr>'PNT-G-106'!Print_Area</vt:lpstr>
      <vt:lpstr>'PNT-G-107'!Print_Area</vt:lpstr>
      <vt:lpstr>'PNT-G-108'!Print_Area</vt:lpstr>
      <vt:lpstr>'PNT-G-109'!Print_Area</vt:lpstr>
      <vt:lpstr>'PNT-G-110'!Print_Area</vt:lpstr>
      <vt:lpstr>'PNT-G-111'!Print_Area</vt:lpstr>
      <vt:lpstr>'PNT-G-112'!Print_Area</vt:lpstr>
      <vt:lpstr>'PNT-G-113'!Print_Area</vt:lpstr>
      <vt:lpstr>'PNT-G-114'!Print_Area</vt:lpstr>
      <vt:lpstr>'PNT-G-115'!Print_Area</vt:lpstr>
      <vt:lpstr>'PNT-G-116'!Print_Area</vt:lpstr>
      <vt:lpstr>'PNT-G-117'!Print_Area</vt:lpstr>
      <vt:lpstr>'PNT-G-118'!Print_Area</vt:lpstr>
      <vt:lpstr>'PNT-G-119'!Print_Area</vt:lpstr>
      <vt:lpstr>'PNT-G-120'!Print_Area</vt:lpstr>
      <vt:lpstr>'PNT-G-121'!Print_Area</vt:lpstr>
      <vt:lpstr>'PNT-G-122'!Print_Area</vt:lpstr>
      <vt:lpstr>'PNT-G-123'!Print_Area</vt:lpstr>
      <vt:lpstr>'PNT-G-124'!Print_Area</vt:lpstr>
      <vt:lpstr>'PNT-G-125'!Print_Area</vt:lpstr>
      <vt:lpstr>'PNT-G-126'!Print_Area</vt:lpstr>
      <vt:lpstr>'PNT-G-127'!Print_Area</vt:lpstr>
      <vt:lpstr>'PNT-G-128'!Print_Area</vt:lpstr>
      <vt:lpstr>'PNT-G-129'!Print_Area</vt:lpstr>
      <vt:lpstr>'PNT-G-130'!Print_Area</vt:lpstr>
      <vt:lpstr>'PNT-G-131'!Print_Area</vt:lpstr>
      <vt:lpstr>'PNT-G-132'!Print_Area</vt:lpstr>
      <vt:lpstr>'PNT-G-133'!Print_Area</vt:lpstr>
      <vt:lpstr>'PNT-G-42'!Print_Area</vt:lpstr>
      <vt:lpstr>'PNT-G-46'!Print_Area</vt:lpstr>
      <vt:lpstr>'PNT-G-50'!Print_Area</vt:lpstr>
      <vt:lpstr>'PNT-G-54'!Print_Area</vt:lpstr>
      <vt:lpstr>'المان PNT-G-030'!Print_Area</vt:lpstr>
      <vt:lpstr>'المان PNT-G-031 '!Print_Area</vt:lpstr>
      <vt:lpstr>'المان PNT-G-032  '!Print_Area</vt:lpstr>
      <vt:lpstr>'المان PNT-G-034'!Print_Area</vt:lpstr>
      <vt:lpstr>'المان PNT-G-035'!Print_Area</vt:lpstr>
      <vt:lpstr>'المان PNT-G-036'!Print_Area</vt:lpstr>
      <vt:lpstr>'المان PNT-G-046 '!Print_Area</vt:lpstr>
      <vt:lpstr>'المان PNT-G-047'!Print_Area</vt:lpstr>
      <vt:lpstr>'المان PNT-G-048'!Print_Area</vt:lpstr>
      <vt:lpstr>'المان PNT-G-050'!Print_Area</vt:lpstr>
      <vt:lpstr>'المان PNT-G-051'!Print_Area</vt:lpstr>
      <vt:lpstr>'المان PNT-G-052'!Print_Area</vt:lpstr>
      <vt:lpstr>'المان PNT-G-054'!Print_Area</vt:lpstr>
      <vt:lpstr>'المان PNT-G-055'!Print_Area</vt:lpstr>
      <vt:lpstr>'المان PNT-G-056'!Print_Area</vt:lpstr>
      <vt:lpstr>'المانPNT-G-038 '!Print_Area</vt:lpstr>
      <vt:lpstr>'المانPNT-G-039'!Print_Area</vt:lpstr>
      <vt:lpstr>'المانPNT-G-040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Siavash Rahmati</dc:creator>
  <cp:lastModifiedBy>Siavash Rahmati</cp:lastModifiedBy>
  <cp:lastPrinted>2025-10-20T03:45:59Z</cp:lastPrinted>
  <dcterms:created xsi:type="dcterms:W3CDTF">2024-02-22T04:35:09Z</dcterms:created>
  <dcterms:modified xsi:type="dcterms:W3CDTF">2025-10-20T04:01:30Z</dcterms:modified>
</cp:coreProperties>
</file>