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85" windowWidth="19320" windowHeight="14310"/>
  </bookViews>
  <sheets>
    <sheet name="Summary" sheetId="2" r:id="rId1"/>
  </sheets>
  <calcPr calcId="125725"/>
</workbook>
</file>

<file path=xl/calcChain.xml><?xml version="1.0" encoding="utf-8"?>
<calcChain xmlns="http://schemas.openxmlformats.org/spreadsheetml/2006/main">
  <c r="C18" i="2"/>
  <c r="C13"/>
  <c r="C8"/>
  <c r="C17"/>
  <c r="C38"/>
  <c r="D16"/>
  <c r="D14"/>
  <c r="D15"/>
  <c r="C11"/>
  <c r="C4"/>
</calcChain>
</file>

<file path=xl/comments1.xml><?xml version="1.0" encoding="utf-8"?>
<comments xmlns="http://schemas.openxmlformats.org/spreadsheetml/2006/main">
  <authors>
    <author>Wollein, Josh (AF838049\WOLLEIN)</author>
    <author>Wollein, Josh (AF804853\WOLLEIN)</author>
  </authors>
  <commentList>
    <comment ref="B8" authorId="0">
      <text>
        <r>
          <rPr>
            <b/>
            <sz val="8"/>
            <color indexed="81"/>
            <rFont val="Tahoma"/>
            <charset val="1"/>
          </rPr>
          <t>Wollein, Josh (AF838049\WOLLEIN):</t>
        </r>
        <r>
          <rPr>
            <sz val="8"/>
            <color indexed="81"/>
            <rFont val="Tahoma"/>
            <charset val="1"/>
          </rPr>
          <t xml:space="preserve">
(wing_span)^2/(wing_area)
</t>
        </r>
      </text>
    </comment>
    <comment ref="C8" authorId="0">
      <text>
        <r>
          <rPr>
            <b/>
            <sz val="8"/>
            <color indexed="81"/>
            <rFont val="Tahoma"/>
            <charset val="1"/>
          </rPr>
          <t xml:space="preserve">Wollein, Josh (AF838049\WOLLEIN):
wing_span^2/wing_area
</t>
        </r>
        <r>
          <rPr>
            <sz val="8"/>
            <color indexed="81"/>
            <rFont val="Tahoma"/>
            <charset val="1"/>
          </rPr>
          <t xml:space="preserve">
2*39693 (wing surface area) was from 3D model</t>
        </r>
      </text>
    </comment>
    <comment ref="C10" authorId="0">
      <text>
        <r>
          <rPr>
            <b/>
            <sz val="8"/>
            <color indexed="81"/>
            <rFont val="Tahoma"/>
            <charset val="1"/>
          </rPr>
          <t>Wollein, Josh (AF838049\WOLLEIN):</t>
        </r>
        <r>
          <rPr>
            <sz val="8"/>
            <color indexed="81"/>
            <rFont val="Tahoma"/>
            <charset val="1"/>
          </rPr>
          <t xml:space="preserve">
From 3D model
</t>
        </r>
      </text>
    </comment>
    <comment ref="B11" authorId="0">
      <text>
        <r>
          <rPr>
            <b/>
            <sz val="8"/>
            <color indexed="81"/>
            <rFont val="Tahoma"/>
            <charset val="1"/>
          </rPr>
          <t xml:space="preserve">Wollein, Josh (AF838049\WOLLEIN):(chord_tip)/(chord_root)
</t>
        </r>
      </text>
    </comment>
    <comment ref="C11" authorId="0">
      <text>
        <r>
          <rPr>
            <b/>
            <sz val="8"/>
            <color indexed="81"/>
            <rFont val="Tahoma"/>
            <charset val="1"/>
          </rPr>
          <t xml:space="preserve">Wollein, Josh (AF838049\WOLLEIN):
chord_tip/chord_root
</t>
        </r>
        <r>
          <rPr>
            <sz val="8"/>
            <color indexed="81"/>
            <rFont val="Tahoma"/>
            <charset val="1"/>
          </rPr>
          <t xml:space="preserve">
both measurements from 3D model</t>
        </r>
      </text>
    </comment>
    <comment ref="C13" authorId="0">
      <text>
        <r>
          <rPr>
            <b/>
            <sz val="8"/>
            <color indexed="81"/>
            <rFont val="Tahoma"/>
            <charset val="1"/>
          </rPr>
          <t>Wollein, Josh (AF838049\WOLLEIN):</t>
        </r>
        <r>
          <rPr>
            <sz val="8"/>
            <color indexed="81"/>
            <rFont val="Tahoma"/>
            <charset val="1"/>
          </rPr>
          <t xml:space="preserve">
max_fuselage_cross section(eq. diameter)/fuse_length
max cross section 4774 in^2 from 3D model. Equivalent circle diameter = 77.34in
max_fuselage_cross_section = 77.96in
fuse_length = 44.4ft*12in/ft = 532in
*max_fuselage_cross section taken at nose 110 in back (y) from nose. 
</t>
        </r>
      </text>
    </comment>
    <comment ref="D14" authorId="0">
      <text>
        <r>
          <rPr>
            <b/>
            <sz val="8"/>
            <color indexed="81"/>
            <rFont val="Tahoma"/>
            <charset val="1"/>
          </rPr>
          <t>Wollein, Josh (AF838049\WOLLEIN):</t>
        </r>
        <r>
          <rPr>
            <sz val="8"/>
            <color indexed="81"/>
            <rFont val="Tahoma"/>
            <charset val="1"/>
          </rPr>
          <t xml:space="preserve">
2x 110 in taken from model
</t>
        </r>
      </text>
    </comment>
    <comment ref="D15" authorId="0">
      <text>
        <r>
          <rPr>
            <b/>
            <sz val="8"/>
            <color indexed="81"/>
            <rFont val="Tahoma"/>
            <charset val="1"/>
          </rPr>
          <t>Wollein, Josh (AF838049\WOLLEIN):</t>
        </r>
        <r>
          <rPr>
            <sz val="8"/>
            <color indexed="81"/>
            <rFont val="Tahoma"/>
            <charset val="1"/>
          </rPr>
          <t xml:space="preserve">
taken from model 
</t>
        </r>
      </text>
    </comment>
    <comment ref="D16" authorId="0">
      <text>
        <r>
          <rPr>
            <b/>
            <sz val="8"/>
            <color indexed="81"/>
            <rFont val="Tahoma"/>
            <charset val="1"/>
          </rPr>
          <t>Wollein, Josh (AF838049\WOLLEIN):</t>
        </r>
        <r>
          <rPr>
            <sz val="8"/>
            <color indexed="81"/>
            <rFont val="Tahoma"/>
            <charset val="1"/>
          </rPr>
          <t xml:space="preserve">
taken from model
</t>
        </r>
      </text>
    </comment>
    <comment ref="C17" authorId="0">
      <text>
        <r>
          <rPr>
            <b/>
            <sz val="8"/>
            <color indexed="81"/>
            <rFont val="Tahoma"/>
            <charset val="1"/>
          </rPr>
          <t>Wollein, Josh (AF838049\WOLLEIN):</t>
        </r>
        <r>
          <rPr>
            <sz val="8"/>
            <color indexed="81"/>
            <rFont val="Tahoma"/>
            <charset val="1"/>
          </rPr>
          <t xml:space="preserve">
(horizontal_tail_area*length_AC_wing_to_AC_tail_horizontal)/
(wing_area*MAC_wing)
wing_area = 338180 in^2
horizontal_tail_area = 12046 in^2
length_AC_wing_to_AC_tail_horizontal = 205.6in
MAC_wing = 61.1</t>
        </r>
      </text>
    </comment>
    <comment ref="C18" authorId="0">
      <text>
        <r>
          <rPr>
            <b/>
            <sz val="8"/>
            <color indexed="81"/>
            <rFont val="Tahoma"/>
            <charset val="1"/>
          </rPr>
          <t>Wollein, Josh (AF838049\WOLLEIN):</t>
        </r>
        <r>
          <rPr>
            <sz val="8"/>
            <color indexed="81"/>
            <rFont val="Tahoma"/>
            <charset val="1"/>
          </rPr>
          <t xml:space="preserve">
(Vertical_tail_area*length_AC_wing_to_AC_tail_vertical)/
(wing_area*wing_span)
vertical_tail_area = 10396 in62
length_AC_wing_to_AC_tail_vertical = 203.22in
wing_area = 79386 in^2
wing_span = 116.2ft*12in/ft = 1394.4in</t>
        </r>
      </text>
    </comment>
    <comment ref="B36" authorId="0">
      <text>
        <r>
          <rPr>
            <b/>
            <sz val="8"/>
            <color indexed="81"/>
            <rFont val="Tahoma"/>
            <family val="2"/>
          </rPr>
          <t>Wollein, Josh (AF838049\WOLLEIN):</t>
        </r>
        <r>
          <rPr>
            <sz val="8"/>
            <color indexed="81"/>
            <rFont val="Tahoma"/>
            <family val="2"/>
          </rPr>
          <t xml:space="preserve">
Wetted surface area
</t>
        </r>
      </text>
    </comment>
    <comment ref="C36" authorId="0">
      <text>
        <r>
          <rPr>
            <b/>
            <sz val="8"/>
            <color indexed="81"/>
            <rFont val="Tahoma"/>
            <charset val="1"/>
          </rPr>
          <t>Wollein, Josh (AF838049\WOLLEIN):</t>
        </r>
        <r>
          <rPr>
            <sz val="8"/>
            <color indexed="81"/>
            <rFont val="Tahoma"/>
            <charset val="1"/>
          </rPr>
          <t xml:space="preserve">
From 3D model
</t>
        </r>
      </text>
    </comment>
    <comment ref="B38" authorId="0">
      <text>
        <r>
          <rPr>
            <b/>
            <sz val="8"/>
            <color indexed="81"/>
            <rFont val="Tahoma"/>
            <family val="2"/>
          </rPr>
          <t>Wollein, Josh (AF838049\WOLLEIN):</t>
        </r>
        <r>
          <rPr>
            <sz val="8"/>
            <color indexed="81"/>
            <rFont val="Tahoma"/>
            <family val="2"/>
          </rPr>
          <t xml:space="preserve">
reference surface area
</t>
        </r>
      </text>
    </comment>
    <comment ref="C38" authorId="0">
      <text>
        <r>
          <rPr>
            <b/>
            <sz val="8"/>
            <color indexed="81"/>
            <rFont val="Tahoma"/>
            <charset val="1"/>
          </rPr>
          <t>Wollein, Josh (AF838049\WOLLEIN):</t>
        </r>
        <r>
          <rPr>
            <sz val="8"/>
            <color indexed="81"/>
            <rFont val="Tahoma"/>
            <charset val="1"/>
          </rPr>
          <t xml:space="preserve">
From 3D model. 
</t>
        </r>
      </text>
    </comment>
    <comment ref="C39" authorId="0">
      <text>
        <r>
          <rPr>
            <b/>
            <sz val="8"/>
            <color indexed="81"/>
            <rFont val="Tahoma"/>
            <charset val="1"/>
          </rPr>
          <t>Wollein, Josh (AF838049\WOLLEIN):</t>
        </r>
        <r>
          <rPr>
            <sz val="8"/>
            <color indexed="81"/>
            <rFont val="Tahoma"/>
            <charset val="1"/>
          </rPr>
          <t xml:space="preserve">
From Purdue data set</t>
        </r>
      </text>
    </comment>
    <comment ref="C40" authorId="0">
      <text>
        <r>
          <rPr>
            <b/>
            <sz val="8"/>
            <color indexed="81"/>
            <rFont val="Tahoma"/>
            <charset val="1"/>
          </rPr>
          <t>Wollein, Josh (AF838049\WOLLEIN):</t>
        </r>
        <r>
          <rPr>
            <sz val="8"/>
            <color indexed="81"/>
            <rFont val="Tahoma"/>
            <charset val="1"/>
          </rPr>
          <t xml:space="preserve">
From Purdue data set</t>
        </r>
      </text>
    </comment>
    <comment ref="C41" authorId="0">
      <text>
        <r>
          <rPr>
            <b/>
            <sz val="8"/>
            <color indexed="81"/>
            <rFont val="Tahoma"/>
            <charset val="1"/>
          </rPr>
          <t>Wollein, Josh (AF838049\WOLLEIN):</t>
        </r>
        <r>
          <rPr>
            <sz val="8"/>
            <color indexed="81"/>
            <rFont val="Tahoma"/>
            <charset val="1"/>
          </rPr>
          <t xml:space="preserve">
From Purdue data set</t>
        </r>
      </text>
    </comment>
    <comment ref="C42" authorId="0">
      <text>
        <r>
          <rPr>
            <b/>
            <sz val="8"/>
            <color indexed="81"/>
            <rFont val="Tahoma"/>
            <charset val="1"/>
          </rPr>
          <t>Wollein, Josh (AF838049\WOLLEIN):</t>
        </r>
        <r>
          <rPr>
            <sz val="8"/>
            <color indexed="81"/>
            <rFont val="Tahoma"/>
            <charset val="1"/>
          </rPr>
          <t xml:space="preserve">
From Purdue data set</t>
        </r>
      </text>
    </comment>
    <comment ref="C43" authorId="0">
      <text>
        <r>
          <rPr>
            <b/>
            <sz val="8"/>
            <color indexed="81"/>
            <rFont val="Tahoma"/>
            <charset val="1"/>
          </rPr>
          <t>Wollein, Josh (AF838049\WOLLEIN):</t>
        </r>
        <r>
          <rPr>
            <sz val="8"/>
            <color indexed="81"/>
            <rFont val="Tahoma"/>
            <charset val="1"/>
          </rPr>
          <t xml:space="preserve">
From Purdue data set</t>
        </r>
      </text>
    </comment>
    <comment ref="C44" authorId="0">
      <text>
        <r>
          <rPr>
            <b/>
            <sz val="8"/>
            <color indexed="81"/>
            <rFont val="Tahoma"/>
            <charset val="1"/>
          </rPr>
          <t>Wollein, Josh (AF838049\WOLLEIN):</t>
        </r>
        <r>
          <rPr>
            <sz val="8"/>
            <color indexed="81"/>
            <rFont val="Tahoma"/>
            <charset val="1"/>
          </rPr>
          <t xml:space="preserve">
From Purdue data set</t>
        </r>
      </text>
    </comment>
    <comment ref="C47" authorId="0">
      <text>
        <r>
          <rPr>
            <b/>
            <sz val="8"/>
            <color indexed="81"/>
            <rFont val="Tahoma"/>
            <charset val="1"/>
          </rPr>
          <t>Wollein, Josh (AF838049\WOLLEIN):</t>
        </r>
        <r>
          <rPr>
            <sz val="8"/>
            <color indexed="81"/>
            <rFont val="Tahoma"/>
            <charset val="1"/>
          </rPr>
          <t xml:space="preserve">
From Purdue data set</t>
        </r>
      </text>
    </comment>
    <comment ref="B52" authorId="1">
      <text>
        <r>
          <rPr>
            <b/>
            <sz val="8"/>
            <color indexed="81"/>
            <rFont val="Tahoma"/>
            <family val="2"/>
          </rPr>
          <t>Wollein, Josh (AF804853\WOLLEIN):</t>
        </r>
        <r>
          <rPr>
            <sz val="8"/>
            <color indexed="81"/>
            <rFont val="Tahoma"/>
            <family val="2"/>
          </rPr>
          <t xml:space="preserve">
hp@rpm
</t>
        </r>
      </text>
    </comment>
    <comment ref="B55" authorId="1">
      <text>
        <r>
          <rPr>
            <b/>
            <sz val="8"/>
            <color indexed="81"/>
            <rFont val="Tahoma"/>
            <family val="2"/>
          </rPr>
          <t>Wollein, Josh (AF804853\WOLLEIN):altitude up to which turbocharged engines maintain baseline engine power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6" authorId="1">
      <text>
        <r>
          <rPr>
            <b/>
            <sz val="8"/>
            <color indexed="81"/>
            <rFont val="Tahoma"/>
            <family val="2"/>
          </rPr>
          <t>Wollein, Josh (AF804853\WOLLEIN):</t>
        </r>
        <r>
          <rPr>
            <sz val="8"/>
            <color indexed="81"/>
            <rFont val="Tahoma"/>
            <family val="2"/>
          </rPr>
          <t xml:space="preserve">
Fixed Pitch, Variable Pitch or Variable Pitch with Feathering</t>
        </r>
      </text>
    </comment>
  </commentList>
</comments>
</file>

<file path=xl/sharedStrings.xml><?xml version="1.0" encoding="utf-8"?>
<sst xmlns="http://schemas.openxmlformats.org/spreadsheetml/2006/main" count="139" uniqueCount="102">
  <si>
    <t>Mass</t>
  </si>
  <si>
    <t>Max Mass of AV (Empty Weight)</t>
  </si>
  <si>
    <t>Max Payload</t>
  </si>
  <si>
    <t xml:space="preserve">Flight Envelope </t>
  </si>
  <si>
    <t>VMO (in CAS or TAS)</t>
  </si>
  <si>
    <t>Hmax</t>
  </si>
  <si>
    <t>Aerodynamics</t>
  </si>
  <si>
    <t>Swet</t>
  </si>
  <si>
    <t>Sref</t>
  </si>
  <si>
    <t>Clbo (Buffet Onset Lift Coeff.)</t>
  </si>
  <si>
    <t>Stall Speed (Initial Climb)</t>
  </si>
  <si>
    <t>Stall Speed (Cruise)</t>
  </si>
  <si>
    <t>Stall Speed (Take Off)</t>
  </si>
  <si>
    <t>Stall Speed (Landing)</t>
  </si>
  <si>
    <t>Stall Speed (Approach)</t>
  </si>
  <si>
    <t>Engine Thrust</t>
  </si>
  <si>
    <t>Max Thrust at Climb vs. Height</t>
  </si>
  <si>
    <t>Max Thrust at Cruise</t>
  </si>
  <si>
    <t>Max Thrust at Descent</t>
  </si>
  <si>
    <t>Operations Performance Files (OPF)</t>
  </si>
  <si>
    <t>Ground Movement</t>
  </si>
  <si>
    <t xml:space="preserve">Landing Length </t>
  </si>
  <si>
    <t xml:space="preserve">Take Off Length </t>
  </si>
  <si>
    <t>Aircraft Length</t>
  </si>
  <si>
    <t>Airline Procedures Files (APF)</t>
  </si>
  <si>
    <t>Climb</t>
  </si>
  <si>
    <t>Operating Speed</t>
  </si>
  <si>
    <t>Cruise</t>
  </si>
  <si>
    <t>Decent</t>
  </si>
  <si>
    <t>Basic Geometry</t>
  </si>
  <si>
    <t xml:space="preserve">Wing Aspect Ratio </t>
  </si>
  <si>
    <t xml:space="preserve">Wing Span </t>
  </si>
  <si>
    <t>Wing Taper</t>
  </si>
  <si>
    <t xml:space="preserve">Fuselage Length </t>
  </si>
  <si>
    <t>Fuselage Fineness</t>
  </si>
  <si>
    <t>Tail Size</t>
  </si>
  <si>
    <t>Drag Polars</t>
  </si>
  <si>
    <t>MMO (Mach Max Operating)</t>
  </si>
  <si>
    <t>Equation or Graph</t>
  </si>
  <si>
    <t>Width of Runway</t>
  </si>
  <si>
    <t>Max Mass of AV (Gross Weight)</t>
  </si>
  <si>
    <t>Propulsion</t>
  </si>
  <si>
    <t>Engine</t>
  </si>
  <si>
    <t>Engine compression ratio</t>
  </si>
  <si>
    <t>Propeller diameter</t>
  </si>
  <si>
    <t>Activity factor</t>
  </si>
  <si>
    <t>Integrated design lift coefficient (for blade)</t>
  </si>
  <si>
    <t>Engine Envelope</t>
  </si>
  <si>
    <t>Blade Angle</t>
  </si>
  <si>
    <t># Cylinders</t>
  </si>
  <si>
    <t>Critical Turbocharger Altitude</t>
  </si>
  <si>
    <r>
      <t>BSFC</t>
    </r>
    <r>
      <rPr>
        <vertAlign val="subscript"/>
        <sz val="11"/>
        <color theme="1"/>
        <rFont val="Calibri"/>
        <family val="2"/>
        <scheme val="minor"/>
      </rPr>
      <t>min</t>
    </r>
  </si>
  <si>
    <r>
      <t>BSFC</t>
    </r>
    <r>
      <rPr>
        <vertAlign val="subscript"/>
        <sz val="11"/>
        <color theme="1"/>
        <rFont val="Calibri"/>
        <family val="2"/>
        <scheme val="minor"/>
      </rPr>
      <t>max</t>
    </r>
  </si>
  <si>
    <t xml:space="preserve">Fuel Consumption </t>
  </si>
  <si>
    <t xml:space="preserve">Engine displacement </t>
  </si>
  <si>
    <t>Maximum Engine Crankshaft Speed</t>
  </si>
  <si>
    <t>X</t>
  </si>
  <si>
    <t>Y</t>
  </si>
  <si>
    <t>Z</t>
  </si>
  <si>
    <t>Maximum propeller shaft speed</t>
  </si>
  <si>
    <t>Propeller Type</t>
  </si>
  <si>
    <t>Ultimate Structual Load Factor</t>
  </si>
  <si>
    <t xml:space="preserve">Horizontal Tail Volume Coefficient </t>
  </si>
  <si>
    <t>Vertical Tail Volume Coefficient</t>
  </si>
  <si>
    <t>Design Range</t>
  </si>
  <si>
    <t>Design Endurance</t>
  </si>
  <si>
    <t>Rolls-Royce F137-AD-100</t>
  </si>
  <si>
    <t>Turbine</t>
  </si>
  <si>
    <t>dry weight: 1581 lb</t>
  </si>
  <si>
    <t>Thrust (take-off, SL STD, uninstalled)</t>
  </si>
  <si>
    <t>36.9 kN (8295 lbf)</t>
  </si>
  <si>
    <t>(SL, STD, uninstalled)</t>
  </si>
  <si>
    <r>
      <t>TSFC</t>
    </r>
    <r>
      <rPr>
        <vertAlign val="subscript"/>
        <sz val="11"/>
        <color theme="1"/>
        <rFont val="Calibri"/>
        <family val="2"/>
        <scheme val="minor"/>
      </rPr>
      <t>to</t>
    </r>
  </si>
  <si>
    <t>RQ-4A</t>
  </si>
  <si>
    <t>Max Fuel Weight</t>
  </si>
  <si>
    <t>Loiter Speed</t>
  </si>
  <si>
    <t>nm</t>
  </si>
  <si>
    <t>kts</t>
  </si>
  <si>
    <t>lbf</t>
  </si>
  <si>
    <t>n/a</t>
  </si>
  <si>
    <t>ft</t>
  </si>
  <si>
    <t>(ground roll)</t>
  </si>
  <si>
    <t>Turn radius</t>
  </si>
  <si>
    <t>(ground)</t>
  </si>
  <si>
    <t>in^2</t>
  </si>
  <si>
    <t>hrs</t>
  </si>
  <si>
    <t>kts estimated</t>
  </si>
  <si>
    <t>lb</t>
  </si>
  <si>
    <t>in</t>
  </si>
  <si>
    <t>unknown</t>
  </si>
  <si>
    <t>effective span horizontal</t>
  </si>
  <si>
    <t>effective area horizontal</t>
  </si>
  <si>
    <t xml:space="preserve">effective area vertical </t>
  </si>
  <si>
    <t xml:space="preserve">in </t>
  </si>
  <si>
    <t>M.A.C (main span)</t>
  </si>
  <si>
    <t>Northrop Grumman - Global Hawk</t>
  </si>
  <si>
    <t>in^2 (estimated)</t>
  </si>
  <si>
    <t>0.33 (lb/lbf/hr)</t>
  </si>
  <si>
    <t>in (estimated)</t>
  </si>
  <si>
    <t>kts?</t>
  </si>
  <si>
    <t>unkwn</t>
  </si>
  <si>
    <t>0.02118+.0132*CL^2</t>
  </si>
</sst>
</file>

<file path=xl/styles.xml><?xml version="1.0" encoding="utf-8"?>
<styleSheet xmlns="http://schemas.openxmlformats.org/spreadsheetml/2006/main">
  <numFmts count="1">
    <numFmt numFmtId="164" formatCode="0.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0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/>
    <xf numFmtId="0" fontId="7" fillId="0" borderId="0" xfId="0" applyFont="1" applyFill="1"/>
    <xf numFmtId="0" fontId="2" fillId="0" borderId="0" xfId="0" applyFont="1" applyFill="1"/>
    <xf numFmtId="9" fontId="0" fillId="0" borderId="0" xfId="0" applyNumberFormat="1" applyFill="1"/>
    <xf numFmtId="0" fontId="0" fillId="0" borderId="0" xfId="0" quotePrefix="1" applyFill="1"/>
    <xf numFmtId="10" fontId="0" fillId="0" borderId="0" xfId="0" applyNumberFormat="1" applyFill="1"/>
    <xf numFmtId="0" fontId="0" fillId="0" borderId="0" xfId="0" applyNumberFormat="1" applyFill="1"/>
    <xf numFmtId="1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left" indent="5"/>
    </xf>
    <xf numFmtId="1" fontId="0" fillId="0" borderId="0" xfId="0" applyNumberFormat="1" applyFill="1" applyBorder="1" applyAlignment="1">
      <alignment horizontal="left"/>
    </xf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2" fontId="0" fillId="0" borderId="0" xfId="0" applyNumberFormat="1" applyFill="1"/>
    <xf numFmtId="164" fontId="0" fillId="0" borderId="0" xfId="0" applyNumberFormat="1" applyFill="1"/>
    <xf numFmtId="0" fontId="0" fillId="0" borderId="0" xfId="0" applyFont="1" applyFill="1"/>
    <xf numFmtId="0" fontId="10" fillId="0" borderId="0" xfId="0" applyNumberFormat="1" applyFont="1" applyFill="1"/>
    <xf numFmtId="0" fontId="1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85"/>
  <sheetViews>
    <sheetView tabSelected="1" workbookViewId="0">
      <selection activeCell="E46" sqref="E46"/>
    </sheetView>
  </sheetViews>
  <sheetFormatPr defaultRowHeight="15"/>
  <cols>
    <col min="1" max="1" width="5.5703125" style="1" customWidth="1"/>
    <col min="2" max="2" width="40.42578125" style="1" bestFit="1" customWidth="1"/>
    <col min="3" max="3" width="23.140625" style="1" bestFit="1" customWidth="1"/>
    <col min="4" max="4" width="16.42578125" style="1" customWidth="1"/>
    <col min="5" max="5" width="10.7109375" style="1" customWidth="1"/>
    <col min="6" max="16384" width="9.140625" style="1"/>
  </cols>
  <sheetData>
    <row r="1" spans="1:5" ht="26.25">
      <c r="B1" s="4" t="s">
        <v>95</v>
      </c>
    </row>
    <row r="2" spans="1:5" ht="18.75">
      <c r="A2" s="5"/>
    </row>
    <row r="3" spans="1:5" ht="18.75">
      <c r="A3" s="5" t="s">
        <v>19</v>
      </c>
    </row>
    <row r="4" spans="1:5" ht="18.75">
      <c r="A4" s="5"/>
      <c r="B4" s="3" t="s">
        <v>64</v>
      </c>
      <c r="C4" s="16">
        <f>12000</f>
        <v>12000</v>
      </c>
      <c r="D4" s="1" t="s">
        <v>76</v>
      </c>
    </row>
    <row r="5" spans="1:5" ht="18.75">
      <c r="A5" s="5"/>
      <c r="B5" s="3" t="s">
        <v>65</v>
      </c>
      <c r="C5" s="1">
        <v>35</v>
      </c>
      <c r="D5" s="1" t="s">
        <v>85</v>
      </c>
    </row>
    <row r="6" spans="1:5">
      <c r="A6" s="3"/>
    </row>
    <row r="7" spans="1:5" ht="18.75">
      <c r="A7" s="5" t="s">
        <v>29</v>
      </c>
    </row>
    <row r="8" spans="1:5" ht="18.75">
      <c r="A8" s="5"/>
      <c r="B8" s="3" t="s">
        <v>30</v>
      </c>
      <c r="C8" s="17">
        <f>(C9*12)^2/(C38)</f>
        <v>24.492370947018369</v>
      </c>
    </row>
    <row r="9" spans="1:5" ht="18.75">
      <c r="A9" s="5"/>
      <c r="B9" s="3" t="s">
        <v>31</v>
      </c>
      <c r="C9" s="1">
        <v>116.2</v>
      </c>
      <c r="D9" s="1" t="s">
        <v>80</v>
      </c>
    </row>
    <row r="10" spans="1:5" ht="18.75">
      <c r="A10" s="5"/>
      <c r="B10" s="3" t="s">
        <v>94</v>
      </c>
      <c r="C10" s="1">
        <v>61.1</v>
      </c>
      <c r="D10" s="1" t="s">
        <v>88</v>
      </c>
    </row>
    <row r="11" spans="1:5" ht="18.75">
      <c r="A11" s="5"/>
      <c r="B11" s="3" t="s">
        <v>32</v>
      </c>
      <c r="C11" s="17">
        <f>30.59/83.3</f>
        <v>0.36722689075630255</v>
      </c>
    </row>
    <row r="12" spans="1:5" ht="18.75">
      <c r="A12" s="5"/>
      <c r="B12" s="3" t="s">
        <v>33</v>
      </c>
      <c r="C12" s="1">
        <v>44.4</v>
      </c>
      <c r="D12" s="1" t="s">
        <v>80</v>
      </c>
    </row>
    <row r="13" spans="1:5" ht="18.75">
      <c r="A13" s="5"/>
      <c r="B13" s="3" t="s">
        <v>34</v>
      </c>
      <c r="C13" s="18">
        <f>77.96/(C12*12)</f>
        <v>0.14632132132132133</v>
      </c>
    </row>
    <row r="14" spans="1:5" ht="18.75">
      <c r="A14" s="5"/>
      <c r="B14" s="3" t="s">
        <v>35</v>
      </c>
      <c r="C14" s="6" t="s">
        <v>90</v>
      </c>
      <c r="D14" s="1">
        <f>110*2</f>
        <v>220</v>
      </c>
      <c r="E14" s="1" t="s">
        <v>93</v>
      </c>
    </row>
    <row r="15" spans="1:5" ht="18.75">
      <c r="A15" s="5"/>
      <c r="B15" s="3"/>
      <c r="C15" s="6" t="s">
        <v>91</v>
      </c>
      <c r="D15" s="1">
        <f>6023*2</f>
        <v>12046</v>
      </c>
      <c r="E15" s="1" t="s">
        <v>84</v>
      </c>
    </row>
    <row r="16" spans="1:5" ht="18.75">
      <c r="A16" s="5"/>
      <c r="B16" s="3"/>
      <c r="C16" s="6" t="s">
        <v>92</v>
      </c>
      <c r="D16" s="1">
        <f>5198*2</f>
        <v>10396</v>
      </c>
      <c r="E16" s="1" t="s">
        <v>84</v>
      </c>
    </row>
    <row r="17" spans="1:4">
      <c r="A17" s="3"/>
      <c r="B17" s="3" t="s">
        <v>62</v>
      </c>
      <c r="C17" s="17">
        <f>(D15*205.6)/(C38*C10)</f>
        <v>0.51060003365436923</v>
      </c>
    </row>
    <row r="18" spans="1:4">
      <c r="A18" s="3"/>
      <c r="B18" s="3" t="s">
        <v>63</v>
      </c>
      <c r="C18" s="18">
        <f>(D16*203.22)/(C38*C9*12)</f>
        <v>1.9085406918061699E-2</v>
      </c>
    </row>
    <row r="19" spans="1:4">
      <c r="A19" s="3"/>
      <c r="B19" s="3"/>
      <c r="C19" s="8"/>
    </row>
    <row r="20" spans="1:4">
      <c r="A20" s="3"/>
      <c r="B20" s="3" t="s">
        <v>61</v>
      </c>
      <c r="C20" s="9" t="s">
        <v>79</v>
      </c>
      <c r="D20" s="1" t="s">
        <v>89</v>
      </c>
    </row>
    <row r="21" spans="1:4">
      <c r="A21" s="3"/>
      <c r="B21" s="3"/>
      <c r="C21" s="9"/>
    </row>
    <row r="22" spans="1:4" ht="18.75">
      <c r="A22" s="5" t="s">
        <v>36</v>
      </c>
      <c r="B22" s="3"/>
    </row>
    <row r="23" spans="1:4">
      <c r="A23" s="3"/>
      <c r="B23" s="3" t="s">
        <v>38</v>
      </c>
      <c r="C23" s="7" t="s">
        <v>101</v>
      </c>
    </row>
    <row r="24" spans="1:4">
      <c r="A24" s="3"/>
      <c r="B24" s="3"/>
    </row>
    <row r="25" spans="1:4">
      <c r="A25" s="3" t="s">
        <v>0</v>
      </c>
      <c r="B25" s="3"/>
      <c r="C25" s="1" t="s">
        <v>73</v>
      </c>
    </row>
    <row r="26" spans="1:4">
      <c r="B26" s="3" t="s">
        <v>1</v>
      </c>
      <c r="C26" s="1">
        <v>9200</v>
      </c>
      <c r="D26" s="1" t="s">
        <v>87</v>
      </c>
    </row>
    <row r="27" spans="1:4">
      <c r="B27" s="3" t="s">
        <v>40</v>
      </c>
      <c r="C27" s="1">
        <v>26700</v>
      </c>
      <c r="D27" s="1" t="s">
        <v>87</v>
      </c>
    </row>
    <row r="28" spans="1:4">
      <c r="A28" s="3"/>
      <c r="B28" s="3" t="s">
        <v>2</v>
      </c>
      <c r="C28" s="1">
        <v>2000</v>
      </c>
      <c r="D28" s="1" t="s">
        <v>87</v>
      </c>
    </row>
    <row r="29" spans="1:4">
      <c r="A29" s="3"/>
      <c r="B29" s="3" t="s">
        <v>74</v>
      </c>
      <c r="C29" s="1">
        <v>14500</v>
      </c>
      <c r="D29" s="1" t="s">
        <v>87</v>
      </c>
    </row>
    <row r="30" spans="1:4">
      <c r="A30" s="3" t="s">
        <v>3</v>
      </c>
      <c r="B30" s="3"/>
    </row>
    <row r="31" spans="1:4">
      <c r="A31" s="3"/>
      <c r="B31" s="3" t="s">
        <v>75</v>
      </c>
      <c r="C31" s="1">
        <v>343</v>
      </c>
      <c r="D31" s="1" t="s">
        <v>77</v>
      </c>
    </row>
    <row r="32" spans="1:4">
      <c r="B32" s="3" t="s">
        <v>4</v>
      </c>
      <c r="C32" s="1">
        <v>400</v>
      </c>
      <c r="D32" s="1" t="s">
        <v>86</v>
      </c>
    </row>
    <row r="33" spans="1:12">
      <c r="B33" s="3" t="s">
        <v>37</v>
      </c>
      <c r="C33" s="1" t="s">
        <v>100</v>
      </c>
    </row>
    <row r="34" spans="1:12">
      <c r="A34" s="3"/>
      <c r="B34" s="3" t="s">
        <v>5</v>
      </c>
      <c r="C34" s="1">
        <v>65000</v>
      </c>
      <c r="D34" s="1" t="s">
        <v>80</v>
      </c>
    </row>
    <row r="35" spans="1:12">
      <c r="A35" s="3" t="s">
        <v>6</v>
      </c>
      <c r="B35" s="3"/>
    </row>
    <row r="36" spans="1:12">
      <c r="B36" s="3" t="s">
        <v>7</v>
      </c>
      <c r="C36" s="2">
        <v>338180</v>
      </c>
      <c r="D36" s="1" t="s">
        <v>96</v>
      </c>
      <c r="L36"/>
    </row>
    <row r="37" spans="1:12">
      <c r="B37" s="3"/>
      <c r="C37" s="2"/>
    </row>
    <row r="38" spans="1:12">
      <c r="B38" s="3" t="s">
        <v>8</v>
      </c>
      <c r="C38" s="1">
        <f>39693*2</f>
        <v>79386</v>
      </c>
      <c r="D38" s="1" t="s">
        <v>84</v>
      </c>
    </row>
    <row r="39" spans="1:12">
      <c r="B39" s="3" t="s">
        <v>9</v>
      </c>
      <c r="C39" s="20">
        <v>2.7</v>
      </c>
    </row>
    <row r="40" spans="1:12">
      <c r="B40" s="3" t="s">
        <v>10</v>
      </c>
      <c r="C40" s="21">
        <v>95</v>
      </c>
      <c r="D40" s="1" t="s">
        <v>77</v>
      </c>
    </row>
    <row r="41" spans="1:12">
      <c r="B41" s="3" t="s">
        <v>11</v>
      </c>
      <c r="C41" s="21">
        <v>108</v>
      </c>
      <c r="D41" s="1" t="s">
        <v>77</v>
      </c>
    </row>
    <row r="42" spans="1:12">
      <c r="B42" s="3" t="s">
        <v>12</v>
      </c>
      <c r="C42" s="21">
        <v>83</v>
      </c>
      <c r="D42" s="1" t="s">
        <v>77</v>
      </c>
    </row>
    <row r="43" spans="1:12">
      <c r="B43" s="3" t="s">
        <v>13</v>
      </c>
      <c r="C43" s="21">
        <v>76</v>
      </c>
      <c r="D43" s="1" t="s">
        <v>77</v>
      </c>
    </row>
    <row r="44" spans="1:12">
      <c r="A44" s="3"/>
      <c r="B44" s="3" t="s">
        <v>14</v>
      </c>
      <c r="C44" s="21">
        <v>80</v>
      </c>
      <c r="D44" s="1" t="s">
        <v>77</v>
      </c>
    </row>
    <row r="45" spans="1:12">
      <c r="A45" s="3" t="s">
        <v>15</v>
      </c>
      <c r="B45" s="3"/>
      <c r="C45" s="21"/>
    </row>
    <row r="46" spans="1:12">
      <c r="B46" s="3" t="s">
        <v>16</v>
      </c>
      <c r="C46" s="21" t="s">
        <v>100</v>
      </c>
    </row>
    <row r="47" spans="1:12">
      <c r="B47" s="3" t="s">
        <v>17</v>
      </c>
      <c r="C47" s="21">
        <v>7059</v>
      </c>
      <c r="D47" s="1" t="s">
        <v>78</v>
      </c>
    </row>
    <row r="48" spans="1:12">
      <c r="A48" s="3"/>
      <c r="B48" s="3" t="s">
        <v>18</v>
      </c>
      <c r="C48" s="1" t="s">
        <v>100</v>
      </c>
    </row>
    <row r="49" spans="1:26">
      <c r="A49" s="3"/>
      <c r="C49" s="2"/>
      <c r="D49" s="11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>
      <c r="A50" s="3" t="s">
        <v>41</v>
      </c>
      <c r="B50" s="3"/>
      <c r="D50" s="11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>
      <c r="A51" s="3"/>
      <c r="B51" s="3" t="s">
        <v>42</v>
      </c>
      <c r="C51" s="1" t="s">
        <v>66</v>
      </c>
      <c r="E51" s="10" t="s">
        <v>68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>
      <c r="A52" s="3"/>
      <c r="B52" s="3" t="s">
        <v>69</v>
      </c>
      <c r="C52" s="1" t="s">
        <v>70</v>
      </c>
      <c r="E52" s="10"/>
      <c r="F52" s="10"/>
      <c r="G52" s="12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>
      <c r="A53" s="3"/>
      <c r="B53" s="3"/>
      <c r="D53" s="11"/>
      <c r="E53" s="10"/>
      <c r="F53" s="10"/>
      <c r="G53" s="12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>
      <c r="A54" s="3"/>
      <c r="B54" s="3" t="s">
        <v>49</v>
      </c>
      <c r="C54" s="1" t="s">
        <v>67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>
      <c r="A55" s="3"/>
      <c r="B55" s="3" t="s">
        <v>50</v>
      </c>
      <c r="C55" s="1" t="s">
        <v>79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8">
      <c r="A56" s="3"/>
      <c r="B56" s="3" t="s">
        <v>53</v>
      </c>
      <c r="C56" s="1" t="s">
        <v>51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8">
      <c r="A57" s="3"/>
      <c r="B57" s="3"/>
      <c r="C57" s="1" t="s">
        <v>52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8">
      <c r="A58" s="3"/>
      <c r="B58" s="3"/>
      <c r="C58" s="1" t="s">
        <v>72</v>
      </c>
      <c r="D58" s="1" t="s">
        <v>97</v>
      </c>
      <c r="E58" s="13" t="s">
        <v>71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>
      <c r="A59" s="3"/>
      <c r="B59" s="3" t="s">
        <v>55</v>
      </c>
      <c r="D59" s="1" t="s">
        <v>79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>
      <c r="A60" s="3"/>
      <c r="B60" s="3" t="s">
        <v>59</v>
      </c>
      <c r="D60" s="1" t="s">
        <v>79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>
      <c r="A61" s="3"/>
      <c r="B61" s="3" t="s">
        <v>54</v>
      </c>
      <c r="D61" s="1" t="s">
        <v>79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>
      <c r="A62" s="3"/>
      <c r="B62" s="3" t="s">
        <v>43</v>
      </c>
      <c r="D62" s="1" t="s">
        <v>79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>
      <c r="A63" s="3"/>
      <c r="B63" s="3" t="s">
        <v>47</v>
      </c>
      <c r="C63" s="1" t="s">
        <v>56</v>
      </c>
      <c r="D63" s="1">
        <v>43.5</v>
      </c>
      <c r="E63" s="13" t="s">
        <v>98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>
      <c r="A64" s="3"/>
      <c r="B64" s="3"/>
      <c r="C64" s="1" t="s">
        <v>57</v>
      </c>
      <c r="D64" s="1">
        <v>115</v>
      </c>
      <c r="E64" s="13" t="s">
        <v>98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>
      <c r="A65" s="3"/>
      <c r="B65" s="3"/>
      <c r="C65" s="1" t="s">
        <v>58</v>
      </c>
      <c r="D65" s="1">
        <v>43.5</v>
      </c>
      <c r="E65" s="13" t="s">
        <v>98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>
      <c r="A66" s="3"/>
      <c r="B66" s="3" t="s">
        <v>60</v>
      </c>
      <c r="D66" s="1" t="s">
        <v>79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>
      <c r="A67" s="3"/>
      <c r="B67" s="3" t="s">
        <v>48</v>
      </c>
      <c r="D67" s="1" t="s">
        <v>79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>
      <c r="A68" s="3"/>
      <c r="B68" s="3" t="s">
        <v>44</v>
      </c>
      <c r="D68" s="1" t="s">
        <v>79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>
      <c r="A69" s="3"/>
      <c r="B69" s="3" t="s">
        <v>45</v>
      </c>
      <c r="D69" s="1" t="s">
        <v>79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>
      <c r="A70" s="3"/>
      <c r="B70" s="3" t="s">
        <v>46</v>
      </c>
      <c r="D70" s="1" t="s">
        <v>79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>
      <c r="A71" s="3"/>
      <c r="D71" s="11"/>
      <c r="E71" s="10"/>
      <c r="F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>
      <c r="A72" s="3" t="s">
        <v>20</v>
      </c>
      <c r="B72" s="3"/>
      <c r="C72" s="3"/>
    </row>
    <row r="73" spans="1:26">
      <c r="A73" s="3"/>
      <c r="B73" s="3" t="s">
        <v>21</v>
      </c>
      <c r="C73" s="3"/>
      <c r="D73" s="14">
        <v>8000</v>
      </c>
      <c r="E73" s="1" t="s">
        <v>80</v>
      </c>
      <c r="F73" s="1" t="s">
        <v>81</v>
      </c>
    </row>
    <row r="74" spans="1:26">
      <c r="A74" s="3"/>
      <c r="B74" s="3" t="s">
        <v>22</v>
      </c>
      <c r="C74" s="3"/>
      <c r="D74" s="15">
        <v>3500</v>
      </c>
      <c r="E74" s="1" t="s">
        <v>80</v>
      </c>
      <c r="F74" s="1" t="s">
        <v>81</v>
      </c>
    </row>
    <row r="75" spans="1:26">
      <c r="A75" s="3"/>
      <c r="B75" s="3" t="s">
        <v>39</v>
      </c>
      <c r="C75" s="3"/>
      <c r="D75" s="1" t="s">
        <v>79</v>
      </c>
    </row>
    <row r="76" spans="1:26">
      <c r="A76" s="3"/>
      <c r="B76" s="3" t="s">
        <v>23</v>
      </c>
      <c r="C76" s="3"/>
      <c r="D76" s="1">
        <v>44.4</v>
      </c>
      <c r="E76" s="1" t="s">
        <v>80</v>
      </c>
    </row>
    <row r="77" spans="1:26" ht="18.75">
      <c r="A77" s="5"/>
      <c r="B77" s="3" t="s">
        <v>82</v>
      </c>
      <c r="C77" s="3"/>
      <c r="D77" s="1">
        <v>133</v>
      </c>
      <c r="E77" s="1" t="s">
        <v>80</v>
      </c>
      <c r="F77" s="1" t="s">
        <v>83</v>
      </c>
    </row>
    <row r="78" spans="1:26" ht="18.75">
      <c r="A78" s="5" t="s">
        <v>24</v>
      </c>
      <c r="B78" s="5"/>
      <c r="C78" s="3"/>
    </row>
    <row r="79" spans="1:26">
      <c r="A79" s="3"/>
      <c r="B79" s="3"/>
      <c r="C79" s="3"/>
    </row>
    <row r="80" spans="1:26">
      <c r="A80" s="3" t="s">
        <v>25</v>
      </c>
      <c r="B80" s="3"/>
      <c r="C80" s="3"/>
    </row>
    <row r="81" spans="1:4">
      <c r="A81" s="3"/>
      <c r="B81" s="3" t="s">
        <v>26</v>
      </c>
      <c r="C81" s="19" t="s">
        <v>100</v>
      </c>
      <c r="D81" s="1" t="s">
        <v>99</v>
      </c>
    </row>
    <row r="82" spans="1:4">
      <c r="A82" s="3" t="s">
        <v>27</v>
      </c>
      <c r="B82" s="3"/>
      <c r="C82" s="3"/>
    </row>
    <row r="83" spans="1:4">
      <c r="A83" s="3"/>
      <c r="B83" s="3" t="s">
        <v>26</v>
      </c>
      <c r="C83" s="19">
        <v>343</v>
      </c>
      <c r="D83" s="1" t="s">
        <v>77</v>
      </c>
    </row>
    <row r="84" spans="1:4">
      <c r="A84" s="3" t="s">
        <v>28</v>
      </c>
      <c r="B84" s="3"/>
      <c r="C84" s="3"/>
    </row>
    <row r="85" spans="1:4">
      <c r="A85" s="3"/>
      <c r="B85" s="3" t="s">
        <v>26</v>
      </c>
      <c r="C85" s="1" t="s">
        <v>100</v>
      </c>
    </row>
  </sheetData>
  <pageMargins left="0.7" right="0.7" top="0.75" bottom="0.75" header="0.3" footer="0.3"/>
  <pageSetup scale="37" fitToHeight="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Textron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Wollein, Josh (AF804853\WOLLEIN)</dc:creator>
  <cp:lastModifiedBy>Wollein, Josh (AF838049\WOLLEIN)</cp:lastModifiedBy>
  <cp:lastPrinted>2012-01-25T15:58:30Z</cp:lastPrinted>
  <dcterms:created xsi:type="dcterms:W3CDTF">2011-11-08T14:30:42Z</dcterms:created>
  <dcterms:modified xsi:type="dcterms:W3CDTF">2012-02-07T16:34:03Z</dcterms:modified>
</cp:coreProperties>
</file>