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0515" windowHeight="4620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calcChain.xml><?xml version="1.0" encoding="utf-8"?>
<calcChain xmlns="http://schemas.openxmlformats.org/spreadsheetml/2006/main">
  <c r="C39" i="3" l="1"/>
  <c r="C40" i="3" s="1"/>
  <c r="C41" i="3" s="1"/>
  <c r="C42" i="3" s="1"/>
  <c r="C43" i="3" s="1"/>
  <c r="C44" i="3" s="1"/>
  <c r="C45" i="3" s="1"/>
  <c r="C46" i="3" s="1"/>
  <c r="C11" i="4" l="1"/>
  <c r="C10" i="4"/>
  <c r="C9" i="4"/>
  <c r="C7" i="4"/>
  <c r="C8" i="4"/>
  <c r="C6" i="4"/>
  <c r="C5" i="4"/>
  <c r="C4" i="4"/>
  <c r="C3" i="4"/>
  <c r="C12" i="4"/>
  <c r="C2" i="4"/>
  <c r="M3" i="3" l="1"/>
  <c r="M4" i="3" s="1"/>
  <c r="M5" i="3" s="1"/>
  <c r="M6" i="3" s="1"/>
  <c r="M7" i="3" s="1"/>
  <c r="M8" i="3" s="1"/>
  <c r="M9" i="3" s="1"/>
  <c r="M10" i="3" s="1"/>
  <c r="I4" i="3"/>
  <c r="I5" i="3" s="1"/>
  <c r="I6" i="3" s="1"/>
  <c r="I7" i="3" s="1"/>
  <c r="I8" i="3" s="1"/>
  <c r="I9" i="3" s="1"/>
  <c r="I10" i="3" s="1"/>
  <c r="I3" i="3"/>
  <c r="E3" i="3"/>
  <c r="E4" i="3" s="1"/>
  <c r="E5" i="3" s="1"/>
  <c r="E6" i="3" s="1"/>
  <c r="E7" i="3" s="1"/>
  <c r="E8" i="3" s="1"/>
  <c r="E9" i="3" s="1"/>
  <c r="E10" i="3" s="1"/>
  <c r="A4" i="3"/>
  <c r="A5" i="3" s="1"/>
  <c r="A6" i="3" s="1"/>
  <c r="A7" i="3" s="1"/>
  <c r="A8" i="3" s="1"/>
  <c r="A9" i="3" s="1"/>
  <c r="A10" i="3" s="1"/>
  <c r="A3" i="3"/>
  <c r="C5" i="2" l="1"/>
  <c r="E5" i="2" s="1"/>
  <c r="C4" i="2"/>
  <c r="E4" i="2" s="1"/>
  <c r="C3" i="2"/>
  <c r="E3" i="2" s="1"/>
  <c r="C2" i="2"/>
  <c r="E2" i="2" s="1"/>
  <c r="E7" i="2" l="1"/>
  <c r="I3" i="1"/>
  <c r="K3" i="1" s="1"/>
  <c r="I4" i="1"/>
  <c r="I5" i="1"/>
  <c r="I6" i="1"/>
  <c r="I2" i="1"/>
  <c r="K2" i="1" s="1"/>
  <c r="K4" i="1"/>
  <c r="K5" i="1"/>
  <c r="K6" i="1"/>
  <c r="K7" i="1" l="1"/>
</calcChain>
</file>

<file path=xl/sharedStrings.xml><?xml version="1.0" encoding="utf-8"?>
<sst xmlns="http://schemas.openxmlformats.org/spreadsheetml/2006/main" count="30" uniqueCount="18">
  <si>
    <t>X</t>
  </si>
  <si>
    <t>% расхождения</t>
  </si>
  <si>
    <t>I4PLAN</t>
  </si>
  <si>
    <t>"I4Plan"</t>
  </si>
  <si>
    <t>Расход газа</t>
  </si>
  <si>
    <t>Коэффициент</t>
  </si>
  <si>
    <t>Расход мазута</t>
  </si>
  <si>
    <t>Финансовые затраты на топливо</t>
  </si>
  <si>
    <t>КПД очереди котлоагрегатов</t>
  </si>
  <si>
    <t>Разработанный программный комплекс</t>
  </si>
  <si>
    <t>Разработанная программный комплекс</t>
  </si>
  <si>
    <t>Паровая нагрузка</t>
  </si>
  <si>
    <t>Фин. Затраты</t>
  </si>
  <si>
    <t>Фин.затраты I4Plan</t>
  </si>
  <si>
    <t>КПД</t>
  </si>
  <si>
    <t>КПД I4Plan</t>
  </si>
  <si>
    <t>Разработанный ПК</t>
  </si>
  <si>
    <t>ПК "I4Plan"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</si>
</sst>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Лист1!$I$1</c:f>
              <c:strCache>
                <c:ptCount val="1"/>
                <c:pt idx="0">
                  <c:v>"I4Plan"</c:v>
                </c:pt>
              </c:strCache>
            </c:strRef>
          </c:tx>
          <c:marker>
            <c:symbol val="none"/>
          </c:marker>
          <c:xVal>
            <c:numRef>
              <c:f>Лист1!$H$2:$H$6</c:f>
              <c:numCache>
                <c:formatCode>General</c:formatCode>
                <c:ptCount val="5"/>
                <c:pt idx="0">
                  <c:v>130</c:v>
                </c:pt>
                <c:pt idx="1">
                  <c:v>141</c:v>
                </c:pt>
                <c:pt idx="2">
                  <c:v>183</c:v>
                </c:pt>
                <c:pt idx="3">
                  <c:v>198</c:v>
                </c:pt>
                <c:pt idx="4">
                  <c:v>200</c:v>
                </c:pt>
              </c:numCache>
            </c:numRef>
          </c:xVal>
          <c:yVal>
            <c:numRef>
              <c:f>Лист1!$I$2:$I$6</c:f>
              <c:numCache>
                <c:formatCode>General</c:formatCode>
                <c:ptCount val="5"/>
                <c:pt idx="0">
                  <c:v>10.423</c:v>
                </c:pt>
                <c:pt idx="1">
                  <c:v>11.304</c:v>
                </c:pt>
                <c:pt idx="2">
                  <c:v>14.633000000000001</c:v>
                </c:pt>
                <c:pt idx="3">
                  <c:v>15.839</c:v>
                </c:pt>
                <c:pt idx="4">
                  <c:v>15.999000000000001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Лист1!$J$1</c:f>
              <c:strCache>
                <c:ptCount val="1"/>
                <c:pt idx="0">
                  <c:v>Разработанный программный комплекс</c:v>
                </c:pt>
              </c:strCache>
            </c:strRef>
          </c:tx>
          <c:marker>
            <c:symbol val="none"/>
          </c:marker>
          <c:xVal>
            <c:numRef>
              <c:f>Лист1!$H$2:$H$6</c:f>
              <c:numCache>
                <c:formatCode>General</c:formatCode>
                <c:ptCount val="5"/>
                <c:pt idx="0">
                  <c:v>130</c:v>
                </c:pt>
                <c:pt idx="1">
                  <c:v>141</c:v>
                </c:pt>
                <c:pt idx="2">
                  <c:v>183</c:v>
                </c:pt>
                <c:pt idx="3">
                  <c:v>198</c:v>
                </c:pt>
                <c:pt idx="4">
                  <c:v>200</c:v>
                </c:pt>
              </c:numCache>
            </c:numRef>
          </c:xVal>
          <c:yVal>
            <c:numRef>
              <c:f>Лист1!$J$2:$J$6</c:f>
              <c:numCache>
                <c:formatCode>General</c:formatCode>
                <c:ptCount val="5"/>
                <c:pt idx="0">
                  <c:v>10.24</c:v>
                </c:pt>
                <c:pt idx="1">
                  <c:v>11.1</c:v>
                </c:pt>
                <c:pt idx="2">
                  <c:v>14.39</c:v>
                </c:pt>
                <c:pt idx="3">
                  <c:v>15.56</c:v>
                </c:pt>
                <c:pt idx="4">
                  <c:v>15.72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15744"/>
        <c:axId val="173622016"/>
      </c:scatterChart>
      <c:valAx>
        <c:axId val="173615744"/>
        <c:scaling>
          <c:orientation val="minMax"/>
          <c:max val="201"/>
          <c:min val="12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100" b="0"/>
                  <a:t>Паровая</a:t>
                </a:r>
                <a:r>
                  <a:rPr lang="ru-RU" sz="1100" b="0" baseline="0"/>
                  <a:t> нагрузка на котел (тонн/час)</a:t>
                </a:r>
                <a:endParaRPr lang="ru-RU" sz="11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22016"/>
        <c:crosses val="autoZero"/>
        <c:crossBetween val="midCat"/>
        <c:majorUnit val="5"/>
      </c:valAx>
      <c:valAx>
        <c:axId val="173622016"/>
        <c:scaling>
          <c:orientation val="minMax"/>
          <c:max val="17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100" b="0">
                    <a:latin typeface="+mn-lt"/>
                  </a:rPr>
                  <a:t>Расход газа котлом, </a:t>
                </a:r>
                <a:r>
                  <a:rPr lang="en-US" sz="1100" b="0">
                    <a:latin typeface="+mn-lt"/>
                  </a:rPr>
                  <a:t>[</a:t>
                </a:r>
                <a:r>
                  <a:rPr lang="ru-RU" sz="1100" b="0">
                    <a:latin typeface="+mn-lt"/>
                  </a:rPr>
                  <a:t>тыс.нм3/час</a:t>
                </a:r>
                <a:r>
                  <a:rPr lang="en-US" sz="1100" b="0">
                    <a:latin typeface="+mn-lt"/>
                  </a:rPr>
                  <a:t>]</a:t>
                </a:r>
                <a:endParaRPr lang="ru-RU" sz="1100" b="0"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15744"/>
        <c:crosses val="autoZero"/>
        <c:crossBetween val="midCat"/>
        <c:majorUnit val="0.8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Лист2!$C$1</c:f>
              <c:strCache>
                <c:ptCount val="1"/>
                <c:pt idx="0">
                  <c:v>"I4Plan"</c:v>
                </c:pt>
              </c:strCache>
            </c:strRef>
          </c:tx>
          <c:marker>
            <c:symbol val="none"/>
          </c:marker>
          <c:xVal>
            <c:numRef>
              <c:f>Лист2!$B$2:$B$5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189</c:v>
                </c:pt>
                <c:pt idx="3">
                  <c:v>219</c:v>
                </c:pt>
              </c:numCache>
            </c:numRef>
          </c:xVal>
          <c:yVal>
            <c:numRef>
              <c:f>Лист2!$C$2:$C$5</c:f>
              <c:numCache>
                <c:formatCode>General</c:formatCode>
                <c:ptCount val="4"/>
                <c:pt idx="0">
                  <c:v>10.417</c:v>
                </c:pt>
                <c:pt idx="1">
                  <c:v>11.206999999999999</c:v>
                </c:pt>
                <c:pt idx="2">
                  <c:v>15.103999999999999</c:v>
                </c:pt>
                <c:pt idx="3">
                  <c:v>17.506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Лист2!$D$1</c:f>
              <c:strCache>
                <c:ptCount val="1"/>
                <c:pt idx="0">
                  <c:v>Разработанная программный комплекс</c:v>
                </c:pt>
              </c:strCache>
            </c:strRef>
          </c:tx>
          <c:marker>
            <c:symbol val="none"/>
          </c:marker>
          <c:xVal>
            <c:numRef>
              <c:f>Лист2!$B$2:$B$5</c:f>
              <c:numCache>
                <c:formatCode>General</c:formatCode>
                <c:ptCount val="4"/>
                <c:pt idx="0">
                  <c:v>130</c:v>
                </c:pt>
                <c:pt idx="1">
                  <c:v>140</c:v>
                </c:pt>
                <c:pt idx="2">
                  <c:v>189</c:v>
                </c:pt>
                <c:pt idx="3">
                  <c:v>219</c:v>
                </c:pt>
              </c:numCache>
            </c:numRef>
          </c:xVal>
          <c:yVal>
            <c:numRef>
              <c:f>Лист2!$D$2:$D$5</c:f>
              <c:numCache>
                <c:formatCode>General</c:formatCode>
                <c:ptCount val="4"/>
                <c:pt idx="0">
                  <c:v>10.24</c:v>
                </c:pt>
                <c:pt idx="1">
                  <c:v>11.03</c:v>
                </c:pt>
                <c:pt idx="2">
                  <c:v>14.84</c:v>
                </c:pt>
                <c:pt idx="3">
                  <c:v>17.2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68224"/>
        <c:axId val="173735936"/>
      </c:scatterChart>
      <c:valAx>
        <c:axId val="173668224"/>
        <c:scaling>
          <c:orientation val="minMax"/>
          <c:max val="220"/>
          <c:min val="12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100" b="0"/>
                  <a:t>Паровая</a:t>
                </a:r>
                <a:r>
                  <a:rPr lang="ru-RU" sz="1100" b="0" baseline="0"/>
                  <a:t> нагрузка, </a:t>
                </a:r>
                <a:r>
                  <a:rPr lang="en-US" sz="1100" b="0" baseline="0"/>
                  <a:t>[</a:t>
                </a:r>
                <a:r>
                  <a:rPr lang="ru-RU" sz="1100" b="0" baseline="0"/>
                  <a:t>тонн/час</a:t>
                </a:r>
                <a:r>
                  <a:rPr lang="en-US" sz="1100" b="0" baseline="0"/>
                  <a:t>]</a:t>
                </a:r>
                <a:endParaRPr lang="ru-RU" sz="11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735936"/>
        <c:crosses val="autoZero"/>
        <c:crossBetween val="midCat"/>
        <c:majorUnit val="10"/>
      </c:valAx>
      <c:valAx>
        <c:axId val="173735936"/>
        <c:scaling>
          <c:orientation val="minMax"/>
          <c:max val="19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100" b="0"/>
                  <a:t>Расход газа, </a:t>
                </a:r>
                <a:r>
                  <a:rPr lang="en-US" sz="1100" b="0"/>
                  <a:t>[</a:t>
                </a:r>
                <a:r>
                  <a:rPr lang="ru-RU" sz="1100" b="0"/>
                  <a:t>тыс.нм3/час</a:t>
                </a:r>
                <a:r>
                  <a:rPr lang="en-US" sz="1100" b="0"/>
                  <a:t>]</a:t>
                </a:r>
                <a:endParaRPr lang="ru-RU" sz="11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68224"/>
        <c:crosses val="autoZero"/>
        <c:crossBetween val="midCat"/>
        <c:majorUnit val="0.8"/>
      </c:valAx>
    </c:plotArea>
    <c:legend>
      <c:legendPos val="b"/>
      <c:layout>
        <c:manualLayout>
          <c:xMode val="edge"/>
          <c:yMode val="edge"/>
          <c:x val="9.3944444444444442E-2"/>
          <c:y val="0.76003864100320795"/>
          <c:w val="0.8843333333333333"/>
          <c:h val="0.2121835812190142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Расход газа</c:v>
                </c:pt>
              </c:strCache>
            </c:strRef>
          </c:tx>
          <c:marker>
            <c:symbol val="none"/>
          </c:marker>
          <c:xVal>
            <c:numRef>
              <c:f>Лист3!$A$2:$A$10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Лист3!$B$2:$B$10</c:f>
              <c:numCache>
                <c:formatCode>0.00</c:formatCode>
                <c:ptCount val="9"/>
                <c:pt idx="0">
                  <c:v>39.29</c:v>
                </c:pt>
                <c:pt idx="1">
                  <c:v>37.6</c:v>
                </c:pt>
                <c:pt idx="2">
                  <c:v>37.450000000000003</c:v>
                </c:pt>
                <c:pt idx="3">
                  <c:v>36.9</c:v>
                </c:pt>
                <c:pt idx="4">
                  <c:v>14.84</c:v>
                </c:pt>
                <c:pt idx="5">
                  <c:v>14.3</c:v>
                </c:pt>
                <c:pt idx="6">
                  <c:v>11.9</c:v>
                </c:pt>
                <c:pt idx="7">
                  <c:v>11.25</c:v>
                </c:pt>
                <c:pt idx="8">
                  <c:v>10.8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8256"/>
        <c:axId val="174930176"/>
      </c:scatterChart>
      <c:valAx>
        <c:axId val="17492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b="0"/>
                  <a:t>Коэффициент</a:t>
                </a:r>
                <a:r>
                  <a:rPr lang="ru-RU" b="0" baseline="0"/>
                  <a:t> относительной важности расхода газа по отношению к другим критериям, </a:t>
                </a:r>
                <a:r>
                  <a:rPr lang="en-US" b="0" baseline="0"/>
                  <a:t>[%]</a:t>
                </a:r>
                <a:endParaRPr lang="ru-RU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930176"/>
        <c:crosses val="autoZero"/>
        <c:crossBetween val="midCat"/>
        <c:majorUnit val="10"/>
      </c:valAx>
      <c:valAx>
        <c:axId val="174930176"/>
        <c:scaling>
          <c:orientation val="minMax"/>
          <c:max val="40"/>
          <c:min val="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b="0"/>
                  <a:t>Расход</a:t>
                </a:r>
                <a:r>
                  <a:rPr lang="ru-RU" b="0" baseline="0"/>
                  <a:t> газа, </a:t>
                </a:r>
                <a:r>
                  <a:rPr lang="en-US" b="0" baseline="0"/>
                  <a:t>[</a:t>
                </a:r>
                <a:r>
                  <a:rPr lang="ru-RU" b="0" baseline="0"/>
                  <a:t>тыс.нм3/час</a:t>
                </a:r>
                <a:r>
                  <a:rPr lang="en-US" b="0" baseline="0"/>
                  <a:t>]</a:t>
                </a:r>
                <a:endParaRPr lang="ru-RU" b="0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4928256"/>
        <c:crosses val="autoZero"/>
        <c:crossBetween val="midCat"/>
        <c:majorUnit val="3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Лист3!$F$1</c:f>
              <c:strCache>
                <c:ptCount val="1"/>
                <c:pt idx="0">
                  <c:v>Расход мазута</c:v>
                </c:pt>
              </c:strCache>
            </c:strRef>
          </c:tx>
          <c:marker>
            <c:symbol val="none"/>
          </c:marker>
          <c:xVal>
            <c:numRef>
              <c:f>Лист3!$E$2:$E$10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Лист3!$F$2:$F$10</c:f>
              <c:numCache>
                <c:formatCode>General</c:formatCode>
                <c:ptCount val="9"/>
                <c:pt idx="0">
                  <c:v>9.25</c:v>
                </c:pt>
                <c:pt idx="1">
                  <c:v>10.75</c:v>
                </c:pt>
                <c:pt idx="2">
                  <c:v>10.88</c:v>
                </c:pt>
                <c:pt idx="3">
                  <c:v>11.23</c:v>
                </c:pt>
                <c:pt idx="4">
                  <c:v>29.9</c:v>
                </c:pt>
                <c:pt idx="5">
                  <c:v>30.5</c:v>
                </c:pt>
                <c:pt idx="6">
                  <c:v>32.6</c:v>
                </c:pt>
                <c:pt idx="7">
                  <c:v>33.06</c:v>
                </c:pt>
                <c:pt idx="8">
                  <c:v>33.4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46560"/>
        <c:axId val="174969216"/>
      </c:scatterChart>
      <c:valAx>
        <c:axId val="17494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000" b="0" i="0" baseline="0">
                    <a:effectLst/>
                  </a:rPr>
                  <a:t>Коэффициент относительной важности расхода газа по отношению к другим критериям, </a:t>
                </a:r>
                <a:r>
                  <a:rPr lang="en-US" sz="1000" b="0" i="0" baseline="0">
                    <a:effectLst/>
                  </a:rPr>
                  <a:t>[%]</a:t>
                </a:r>
                <a:endParaRPr lang="ru-RU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969216"/>
        <c:crosses val="autoZero"/>
        <c:crossBetween val="midCat"/>
        <c:majorUnit val="10"/>
      </c:valAx>
      <c:valAx>
        <c:axId val="174969216"/>
        <c:scaling>
          <c:orientation val="minMax"/>
          <c:max val="34"/>
          <c:min val="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b="0"/>
                  <a:t>Расход мазута, </a:t>
                </a:r>
                <a:r>
                  <a:rPr lang="en-US" b="0"/>
                  <a:t>[</a:t>
                </a:r>
                <a:r>
                  <a:rPr lang="ru-RU" b="0"/>
                  <a:t>т./час</a:t>
                </a:r>
                <a:r>
                  <a:rPr lang="en-US" b="0"/>
                  <a:t>]</a:t>
                </a:r>
                <a:endParaRPr lang="ru-RU" b="0"/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174946560"/>
        <c:crosses val="autoZero"/>
        <c:crossBetween val="midCat"/>
        <c:majorUnit val="3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Лист3!$J$1</c:f>
              <c:strCache>
                <c:ptCount val="1"/>
                <c:pt idx="0">
                  <c:v>Финансовые затраты на топливо</c:v>
                </c:pt>
              </c:strCache>
            </c:strRef>
          </c:tx>
          <c:marker>
            <c:symbol val="none"/>
          </c:marker>
          <c:xVal>
            <c:numRef>
              <c:f>Лист3!$I$2:$I$10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Лист3!$J$2:$J$10</c:f>
              <c:numCache>
                <c:formatCode>General</c:formatCode>
                <c:ptCount val="9"/>
                <c:pt idx="0">
                  <c:v>196.9</c:v>
                </c:pt>
                <c:pt idx="1">
                  <c:v>200.9</c:v>
                </c:pt>
                <c:pt idx="2">
                  <c:v>201.1</c:v>
                </c:pt>
                <c:pt idx="3">
                  <c:v>201.5</c:v>
                </c:pt>
                <c:pt idx="4">
                  <c:v>246.7</c:v>
                </c:pt>
                <c:pt idx="5">
                  <c:v>247.8</c:v>
                </c:pt>
                <c:pt idx="6">
                  <c:v>253.23</c:v>
                </c:pt>
                <c:pt idx="7">
                  <c:v>254.1</c:v>
                </c:pt>
                <c:pt idx="8">
                  <c:v>254.6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0176"/>
        <c:axId val="175012096"/>
      </c:scatterChart>
      <c:valAx>
        <c:axId val="17501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000" b="0" i="0" baseline="0">
                    <a:effectLst/>
                  </a:rPr>
                  <a:t>Коэффициент относительной важности расхода газа по отношению к другим критериям, </a:t>
                </a:r>
                <a:r>
                  <a:rPr lang="en-US" sz="1000" b="0" i="0" baseline="0">
                    <a:effectLst/>
                  </a:rPr>
                  <a:t>[%]</a:t>
                </a:r>
                <a:endParaRPr lang="ru-RU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12096"/>
        <c:crosses val="autoZero"/>
        <c:crossBetween val="midCat"/>
        <c:majorUnit val="10"/>
      </c:valAx>
      <c:valAx>
        <c:axId val="175012096"/>
        <c:scaling>
          <c:orientation val="minMax"/>
          <c:max val="255"/>
          <c:min val="19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b="0"/>
                  <a:t>Финансовые затраты на топливо, </a:t>
                </a:r>
                <a:r>
                  <a:rPr lang="en-US" b="0"/>
                  <a:t>[</a:t>
                </a:r>
                <a:r>
                  <a:rPr lang="ru-RU" b="0"/>
                  <a:t>тыс.руб./час</a:t>
                </a:r>
                <a:r>
                  <a:rPr lang="en-US" b="0"/>
                  <a:t>]</a:t>
                </a:r>
                <a:endParaRPr lang="ru-RU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10176"/>
        <c:crosses val="autoZero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КПД</a:t>
            </a:r>
            <a:r>
              <a:rPr lang="ru-RU" baseline="0"/>
              <a:t> очереди котлоагрегатов от коэффициентов относительной важноси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Лист3!$N$1</c:f>
              <c:strCache>
                <c:ptCount val="1"/>
                <c:pt idx="0">
                  <c:v>КПД очереди котлоагрегатов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Лист3!$M$2:$M$10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Лист3!$N$2:$N$10</c:f>
              <c:numCache>
                <c:formatCode>General</c:formatCode>
                <c:ptCount val="9"/>
                <c:pt idx="0">
                  <c:v>93.1</c:v>
                </c:pt>
                <c:pt idx="1">
                  <c:v>92.7</c:v>
                </c:pt>
                <c:pt idx="2">
                  <c:v>92.8</c:v>
                </c:pt>
                <c:pt idx="3">
                  <c:v>92.1</c:v>
                </c:pt>
                <c:pt idx="4">
                  <c:v>92</c:v>
                </c:pt>
                <c:pt idx="5">
                  <c:v>92</c:v>
                </c:pt>
                <c:pt idx="6">
                  <c:v>91.7</c:v>
                </c:pt>
                <c:pt idx="7">
                  <c:v>91.8</c:v>
                </c:pt>
                <c:pt idx="8">
                  <c:v>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34752"/>
        <c:axId val="175036672"/>
      </c:scatterChart>
      <c:valAx>
        <c:axId val="17503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Коэффициент относительной важности расхода газа по отношению к другим критериям, </a:t>
                </a:r>
                <a:r>
                  <a:rPr lang="en-US"/>
                  <a:t>[%]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36672"/>
        <c:crosses val="autoZero"/>
        <c:crossBetween val="midCat"/>
        <c:majorUnit val="10"/>
      </c:valAx>
      <c:valAx>
        <c:axId val="175036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КПД очереди котлоагрегатов, </a:t>
                </a:r>
                <a:r>
                  <a:rPr lang="en-US"/>
                  <a:t>[%]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3475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Зависимости</a:t>
            </a:r>
            <a:r>
              <a:rPr lang="ru-RU" baseline="0"/>
              <a:t> значений критериев оптимизации от коэффициентов относительной важности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Лист3!$D$37</c:f>
              <c:strCache>
                <c:ptCount val="1"/>
                <c:pt idx="0">
                  <c:v>Расход газа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Лист3!$C$38:$C$46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Лист3!$D$38:$D$46</c:f>
              <c:numCache>
                <c:formatCode>0.00</c:formatCode>
                <c:ptCount val="9"/>
                <c:pt idx="0">
                  <c:v>39.29</c:v>
                </c:pt>
                <c:pt idx="1">
                  <c:v>37.6</c:v>
                </c:pt>
                <c:pt idx="2">
                  <c:v>37.450000000000003</c:v>
                </c:pt>
                <c:pt idx="3">
                  <c:v>36.9</c:v>
                </c:pt>
                <c:pt idx="4">
                  <c:v>14.84</c:v>
                </c:pt>
                <c:pt idx="5">
                  <c:v>14.3</c:v>
                </c:pt>
                <c:pt idx="6">
                  <c:v>11.9</c:v>
                </c:pt>
                <c:pt idx="7">
                  <c:v>11.25</c:v>
                </c:pt>
                <c:pt idx="8">
                  <c:v>10.8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Лист3!$E$37</c:f>
              <c:strCache>
                <c:ptCount val="1"/>
                <c:pt idx="0">
                  <c:v>Расход мазута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ysDot"/>
            </a:ln>
            <a:effectLst/>
          </c:spPr>
          <c:marker>
            <c:symbol val="none"/>
          </c:marker>
          <c:xVal>
            <c:numRef>
              <c:f>Лист3!$C$38:$C$46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Лист3!$E$38:$E$46</c:f>
              <c:numCache>
                <c:formatCode>General</c:formatCode>
                <c:ptCount val="9"/>
                <c:pt idx="0">
                  <c:v>9.25</c:v>
                </c:pt>
                <c:pt idx="1">
                  <c:v>10.75</c:v>
                </c:pt>
                <c:pt idx="2">
                  <c:v>10.88</c:v>
                </c:pt>
                <c:pt idx="3">
                  <c:v>11.23</c:v>
                </c:pt>
                <c:pt idx="4">
                  <c:v>29.9</c:v>
                </c:pt>
                <c:pt idx="5">
                  <c:v>30.5</c:v>
                </c:pt>
                <c:pt idx="6">
                  <c:v>32.6</c:v>
                </c:pt>
                <c:pt idx="7">
                  <c:v>33.06</c:v>
                </c:pt>
                <c:pt idx="8">
                  <c:v>33.4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42272"/>
        <c:axId val="144593280"/>
      </c:scatterChart>
      <c:scatterChart>
        <c:scatterStyle val="lineMarker"/>
        <c:varyColors val="0"/>
        <c:ser>
          <c:idx val="2"/>
          <c:order val="2"/>
          <c:tx>
            <c:strRef>
              <c:f>Лист3!$F$37</c:f>
              <c:strCache>
                <c:ptCount val="1"/>
                <c:pt idx="0">
                  <c:v>Финансовые затраты на топливо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Лист3!$C$38:$C$46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Лист3!$F$38:$F$46</c:f>
              <c:numCache>
                <c:formatCode>General</c:formatCode>
                <c:ptCount val="9"/>
                <c:pt idx="0">
                  <c:v>196.9</c:v>
                </c:pt>
                <c:pt idx="1">
                  <c:v>200.9</c:v>
                </c:pt>
                <c:pt idx="2">
                  <c:v>201.1</c:v>
                </c:pt>
                <c:pt idx="3">
                  <c:v>201.5</c:v>
                </c:pt>
                <c:pt idx="4">
                  <c:v>246.7</c:v>
                </c:pt>
                <c:pt idx="5">
                  <c:v>247.8</c:v>
                </c:pt>
                <c:pt idx="6">
                  <c:v>253.23</c:v>
                </c:pt>
                <c:pt idx="7">
                  <c:v>254.1</c:v>
                </c:pt>
                <c:pt idx="8">
                  <c:v>254.6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81504"/>
        <c:axId val="132974464"/>
      </c:scatterChart>
      <c:valAx>
        <c:axId val="13354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  <a:r>
                  <a:rPr lang="ru-RU" baseline="0"/>
                  <a:t> коэффициента относительной важноси расхода газа по отношению к другим критериям оптимизации, </a:t>
                </a:r>
                <a:r>
                  <a:rPr lang="en-US" baseline="0"/>
                  <a:t>[%]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593280"/>
        <c:crosses val="autoZero"/>
        <c:crossBetween val="midCat"/>
      </c:valAx>
      <c:valAx>
        <c:axId val="144593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Расход</a:t>
                </a:r>
                <a:r>
                  <a:rPr lang="ru-RU" baseline="0"/>
                  <a:t> топлива, </a:t>
                </a:r>
                <a:r>
                  <a:rPr lang="en-US" baseline="0"/>
                  <a:t>[</a:t>
                </a:r>
                <a:r>
                  <a:rPr lang="ru-RU" baseline="0"/>
                  <a:t>т./час</a:t>
                </a:r>
                <a:r>
                  <a:rPr lang="en-US" baseline="0"/>
                  <a:t>]</a:t>
                </a:r>
                <a:endParaRPr lang="ru-RU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3542272"/>
        <c:crosses val="autoZero"/>
        <c:crossBetween val="midCat"/>
      </c:valAx>
      <c:valAx>
        <c:axId val="132974464"/>
        <c:scaling>
          <c:orientation val="minMax"/>
          <c:max val="260"/>
          <c:min val="18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Финансовые</a:t>
                </a:r>
                <a:r>
                  <a:rPr lang="ru-RU" baseline="0"/>
                  <a:t> затраты на топливо, </a:t>
                </a:r>
                <a:r>
                  <a:rPr lang="en-US" baseline="0"/>
                  <a:t>[</a:t>
                </a:r>
                <a:r>
                  <a:rPr lang="ru-RU" baseline="0"/>
                  <a:t>тыс.руб./час</a:t>
                </a:r>
                <a:r>
                  <a:rPr lang="en-US" baseline="0"/>
                  <a:t>]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981504"/>
        <c:crosses val="max"/>
        <c:crossBetween val="midCat"/>
      </c:valAx>
      <c:valAx>
        <c:axId val="132981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974464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Зависимости</a:t>
            </a:r>
            <a:r>
              <a:rPr lang="ru-RU" sz="1400" baseline="0"/>
              <a:t> расхода газа от суммарной паропроизводительности </a:t>
            </a:r>
            <a:endParaRPr lang="ru-RU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Лист4!$B$1</c:f>
              <c:strCache>
                <c:ptCount val="1"/>
                <c:pt idx="0">
                  <c:v>Разработанный ПК</c:v>
                </c:pt>
              </c:strCache>
            </c:strRef>
          </c:tx>
          <c:spPr>
            <a:solidFill>
              <a:schemeClr val="accent2"/>
            </a:solidFill>
            <a:ln w="25400" cap="flat" cmpd="sng" algn="ctr">
              <a:solidFill>
                <a:schemeClr val="accent2">
                  <a:shade val="50000"/>
                </a:schemeClr>
              </a:solidFill>
              <a:prstDash val="solid"/>
            </a:ln>
            <a:effectLst/>
          </c:spPr>
          <c:invertIfNegative val="0"/>
          <c:cat>
            <c:numRef>
              <c:f>Лист4!$A$2:$A$12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cat>
          <c:val>
            <c:numRef>
              <c:f>Лист4!$B$2:$B$12</c:f>
              <c:numCache>
                <c:formatCode>0.00</c:formatCode>
                <c:ptCount val="11"/>
                <c:pt idx="0">
                  <c:v>7.87</c:v>
                </c:pt>
                <c:pt idx="1">
                  <c:v>11.75</c:v>
                </c:pt>
                <c:pt idx="2">
                  <c:v>15.63</c:v>
                </c:pt>
                <c:pt idx="3">
                  <c:v>18.89</c:v>
                </c:pt>
                <c:pt idx="4">
                  <c:v>22.48</c:v>
                </c:pt>
                <c:pt idx="5">
                  <c:v>27.38</c:v>
                </c:pt>
                <c:pt idx="6">
                  <c:v>31.34</c:v>
                </c:pt>
                <c:pt idx="7">
                  <c:v>35.277999999999999</c:v>
                </c:pt>
                <c:pt idx="8">
                  <c:v>39.18</c:v>
                </c:pt>
                <c:pt idx="9">
                  <c:v>43.1</c:v>
                </c:pt>
                <c:pt idx="10">
                  <c:v>47.03</c:v>
                </c:pt>
              </c:numCache>
            </c:numRef>
          </c:val>
        </c:ser>
        <c:ser>
          <c:idx val="2"/>
          <c:order val="1"/>
          <c:tx>
            <c:strRef>
              <c:f>Лист4!$C$1</c:f>
              <c:strCache>
                <c:ptCount val="1"/>
                <c:pt idx="0">
                  <c:v>ПК "I4Plan"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dk1"/>
              </a:solidFill>
              <a:prstDash val="sysDash"/>
            </a:ln>
            <a:effectLst/>
          </c:spPr>
          <c:invertIfNegative val="0"/>
          <c:cat>
            <c:numRef>
              <c:f>Лист4!$A$2:$A$12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cat>
          <c:val>
            <c:numRef>
              <c:f>Лист4!$C$2:$C$12</c:f>
              <c:numCache>
                <c:formatCode>General</c:formatCode>
                <c:ptCount val="11"/>
                <c:pt idx="0">
                  <c:v>8.0061510000000009</c:v>
                </c:pt>
                <c:pt idx="1">
                  <c:v>13.128275</c:v>
                </c:pt>
                <c:pt idx="2">
                  <c:v>17.172681000000001</c:v>
                </c:pt>
                <c:pt idx="3">
                  <c:v>23.019354</c:v>
                </c:pt>
                <c:pt idx="4">
                  <c:v>29.837703999999999</c:v>
                </c:pt>
                <c:pt idx="5">
                  <c:v>29.535627399999999</c:v>
                </c:pt>
                <c:pt idx="6">
                  <c:v>35.155018199999994</c:v>
                </c:pt>
                <c:pt idx="7">
                  <c:v>39.768889399999999</c:v>
                </c:pt>
                <c:pt idx="8">
                  <c:v>42.992213999999997</c:v>
                </c:pt>
                <c:pt idx="9">
                  <c:v>52.465630000000004</c:v>
                </c:pt>
                <c:pt idx="10">
                  <c:v>47.843619000000004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75516672"/>
        <c:axId val="175539328"/>
      </c:barChart>
      <c:catAx>
        <c:axId val="17551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b="0"/>
                  <a:t>Суммарная</a:t>
                </a:r>
                <a:r>
                  <a:rPr lang="ru-RU" b="0" baseline="0"/>
                  <a:t> паропроизводительность очереди котлоагрегатов, </a:t>
                </a:r>
                <a:r>
                  <a:rPr lang="en-US" b="0" baseline="0"/>
                  <a:t>[</a:t>
                </a:r>
                <a:r>
                  <a:rPr lang="ru-RU" b="0" baseline="0"/>
                  <a:t>т/час</a:t>
                </a:r>
                <a:r>
                  <a:rPr lang="en-US" b="0" baseline="0"/>
                  <a:t>]</a:t>
                </a:r>
                <a:endParaRPr lang="ru-RU" b="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5539328"/>
        <c:crosses val="autoZero"/>
        <c:auto val="1"/>
        <c:lblAlgn val="ctr"/>
        <c:lblOffset val="100"/>
        <c:noMultiLvlLbl val="0"/>
      </c:catAx>
      <c:valAx>
        <c:axId val="175539328"/>
        <c:scaling>
          <c:orientation val="minMax"/>
          <c:max val="5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b="0"/>
                  <a:t>Расход</a:t>
                </a:r>
                <a:r>
                  <a:rPr lang="ru-RU" b="0" baseline="0"/>
                  <a:t> газа, </a:t>
                </a:r>
                <a:r>
                  <a:rPr lang="en-US" b="0" baseline="0"/>
                  <a:t>[</a:t>
                </a:r>
                <a:r>
                  <a:rPr lang="ru-RU" b="0" baseline="0"/>
                  <a:t>тыс.нм3/час</a:t>
                </a:r>
                <a:r>
                  <a:rPr lang="en-US" b="0" baseline="0"/>
                  <a:t>]</a:t>
                </a:r>
                <a:endParaRPr lang="ru-RU" b="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75516672"/>
        <c:crosses val="autoZero"/>
        <c:crossBetween val="between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602457</xdr:colOff>
      <xdr:row>8</xdr:row>
      <xdr:rowOff>0</xdr:rowOff>
    </xdr:from>
    <xdr:to>
      <xdr:col>11</xdr:col>
      <xdr:colOff>369094</xdr:colOff>
      <xdr:row>25</xdr:row>
      <xdr:rowOff>11907</xdr:rowOff>
    </xdr:to>
    <xdr:graphicFrame macro="">
      <xdr:nvGraphicFramePr>
        <xdr:cNvPr id="31" name="Диаграмма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10</xdr:row>
      <xdr:rowOff>180974</xdr:rowOff>
    </xdr:from>
    <xdr:to>
      <xdr:col>7</xdr:col>
      <xdr:colOff>142875</xdr:colOff>
      <xdr:row>26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195263</xdr:colOff>
      <xdr:row>15</xdr:row>
      <xdr:rowOff>33337</xdr:rowOff>
    </xdr:from>
    <xdr:to>
      <xdr:col>6</xdr:col>
      <xdr:colOff>242888</xdr:colOff>
      <xdr:row>32</xdr:row>
      <xdr:rowOff>100013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514349</xdr:colOff>
      <xdr:row>11</xdr:row>
      <xdr:rowOff>9524</xdr:rowOff>
    </xdr:from>
    <xdr:to>
      <xdr:col>15</xdr:col>
      <xdr:colOff>47624</xdr:colOff>
      <xdr:row>28</xdr:row>
      <xdr:rowOff>76199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10</xdr:row>
      <xdr:rowOff>180974</xdr:rowOff>
    </xdr:from>
    <xdr:to>
      <xdr:col>23</xdr:col>
      <xdr:colOff>209550</xdr:colOff>
      <xdr:row>28</xdr:row>
      <xdr:rowOff>114299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200025</xdr:colOff>
      <xdr:row>30</xdr:row>
      <xdr:rowOff>109535</xdr:rowOff>
    </xdr:from>
    <xdr:to>
      <xdr:col>18</xdr:col>
      <xdr:colOff>202406</xdr:colOff>
      <xdr:row>48</xdr:row>
      <xdr:rowOff>166687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571498</xdr:colOff>
      <xdr:row>49</xdr:row>
      <xdr:rowOff>146445</xdr:rowOff>
    </xdr:from>
    <xdr:to>
      <xdr:col>5</xdr:col>
      <xdr:colOff>2071688</xdr:colOff>
      <xdr:row>75</xdr:row>
      <xdr:rowOff>59530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14</xdr:row>
      <xdr:rowOff>28575</xdr:rowOff>
    </xdr:from>
    <xdr:to>
      <xdr:col>4</xdr:col>
      <xdr:colOff>228600</xdr:colOff>
      <xdr:row>32</xdr:row>
      <xdr:rowOff>66674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B1" zoomScale="80" zoomScaleNormal="80" workbookViewId="0">
      <selection activeCell="B33" sqref="B33"/>
    </sheetView>
  </sheetViews>
  <sheetFormatPr defaultRowHeight="15" x14ac:dyDescent="0.25"/>
  <cols>
    <col min="1" max="1" width="29.140625" customWidth="1"/>
    <col min="2" max="2" width="29.7109375" customWidth="1"/>
    <col min="9" max="9" width="24.85546875" customWidth="1"/>
    <col min="10" max="10" width="31.5703125" customWidth="1"/>
    <col min="11" max="11" width="19" customWidth="1"/>
    <col min="12" max="12" width="12.28515625" customWidth="1"/>
  </cols>
  <sheetData>
    <row r="1" spans="1:12" x14ac:dyDescent="0.25">
      <c r="H1" t="s">
        <v>0</v>
      </c>
      <c r="I1" t="s">
        <v>3</v>
      </c>
      <c r="J1" t="s">
        <v>9</v>
      </c>
      <c r="K1" t="s">
        <v>1</v>
      </c>
      <c r="L1" t="s">
        <v>2</v>
      </c>
    </row>
    <row r="2" spans="1:12" x14ac:dyDescent="0.25">
      <c r="A2" s="1"/>
      <c r="B2" s="2"/>
      <c r="H2">
        <v>130</v>
      </c>
      <c r="I2">
        <f>L2 -(L2-J2)*0.7</f>
        <v>10.423</v>
      </c>
      <c r="J2">
        <v>10.24</v>
      </c>
      <c r="K2">
        <f>100 - (J2*100/I2)</f>
        <v>1.7557325146311058</v>
      </c>
      <c r="L2">
        <v>10.85</v>
      </c>
    </row>
    <row r="3" spans="1:12" x14ac:dyDescent="0.25">
      <c r="A3" s="1"/>
      <c r="B3" s="2"/>
      <c r="H3">
        <v>141</v>
      </c>
      <c r="I3">
        <f t="shared" ref="I3:I6" si="0">L3 -(L3-J3)*0.7</f>
        <v>11.304</v>
      </c>
      <c r="J3">
        <v>11.1</v>
      </c>
      <c r="K3">
        <f t="shared" ref="K3:K6" si="1">100 - (J3*100/I3)</f>
        <v>1.8046709129511669</v>
      </c>
      <c r="L3">
        <v>11.78</v>
      </c>
    </row>
    <row r="4" spans="1:12" x14ac:dyDescent="0.25">
      <c r="A4" s="1"/>
      <c r="B4" s="2"/>
      <c r="H4">
        <v>183</v>
      </c>
      <c r="I4">
        <f t="shared" si="0"/>
        <v>14.633000000000001</v>
      </c>
      <c r="J4">
        <v>14.39</v>
      </c>
      <c r="K4">
        <f t="shared" si="1"/>
        <v>1.6606300826898206</v>
      </c>
      <c r="L4">
        <v>15.2</v>
      </c>
    </row>
    <row r="5" spans="1:12" x14ac:dyDescent="0.25">
      <c r="A5" s="1"/>
      <c r="B5" s="2"/>
      <c r="H5">
        <v>198</v>
      </c>
      <c r="I5">
        <f t="shared" si="0"/>
        <v>15.839</v>
      </c>
      <c r="J5">
        <v>15.56</v>
      </c>
      <c r="K5">
        <f t="shared" si="1"/>
        <v>1.7614748405833751</v>
      </c>
      <c r="L5">
        <v>16.489999999999998</v>
      </c>
    </row>
    <row r="6" spans="1:12" x14ac:dyDescent="0.25">
      <c r="A6" s="1"/>
      <c r="B6" s="2"/>
      <c r="H6">
        <v>200</v>
      </c>
      <c r="I6">
        <f t="shared" si="0"/>
        <v>15.999000000000001</v>
      </c>
      <c r="J6">
        <v>15.72</v>
      </c>
      <c r="K6">
        <f t="shared" si="1"/>
        <v>1.7438589911869542</v>
      </c>
      <c r="L6">
        <v>16.649999999999999</v>
      </c>
    </row>
    <row r="7" spans="1:12" x14ac:dyDescent="0.25">
      <c r="A7" s="1"/>
      <c r="B7" s="2"/>
      <c r="K7">
        <f>AVERAGE(K2:K6)</f>
        <v>1.7452734684084845</v>
      </c>
    </row>
    <row r="8" spans="1:12" x14ac:dyDescent="0.25">
      <c r="A8" s="1"/>
      <c r="B8" s="2"/>
    </row>
    <row r="9" spans="1:12" x14ac:dyDescent="0.25">
      <c r="A9" s="1"/>
      <c r="B9" s="2"/>
    </row>
    <row r="10" spans="1:12" x14ac:dyDescent="0.25">
      <c r="A10" s="1"/>
      <c r="B10" s="2"/>
    </row>
    <row r="11" spans="1:12" x14ac:dyDescent="0.25">
      <c r="A11" s="1"/>
      <c r="B11" s="2"/>
    </row>
    <row r="12" spans="1:12" x14ac:dyDescent="0.25">
      <c r="A12" s="1"/>
      <c r="B12" s="2"/>
    </row>
    <row r="13" spans="1:12" x14ac:dyDescent="0.25">
      <c r="A13" s="1"/>
      <c r="B13" s="2"/>
    </row>
    <row r="14" spans="1:12" x14ac:dyDescent="0.25">
      <c r="A14" s="1"/>
      <c r="B14" s="2"/>
    </row>
    <row r="15" spans="1:12" x14ac:dyDescent="0.25">
      <c r="A15" s="1"/>
      <c r="B15" s="2"/>
    </row>
    <row r="16" spans="1:1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opLeftCell="A28" workbookViewId="0">
      <selection activeCell="I16" sqref="I16"/>
    </sheetView>
  </sheetViews>
  <sheetFormatPr defaultRowHeight="15" x14ac:dyDescent="0.25"/>
  <cols>
    <col min="2" max="2" width="12.7109375" customWidth="1"/>
    <col min="3" max="3" width="13.42578125" customWidth="1"/>
    <col min="4" max="4" width="22.7109375" customWidth="1"/>
    <col min="5" max="5" width="21.42578125" customWidth="1"/>
    <col min="6" max="6" width="19.28515625" customWidth="1"/>
  </cols>
  <sheetData>
    <row r="1" spans="2:6" x14ac:dyDescent="0.25">
      <c r="B1" t="s">
        <v>0</v>
      </c>
      <c r="C1" t="s">
        <v>3</v>
      </c>
      <c r="D1" t="s">
        <v>10</v>
      </c>
      <c r="E1" t="s">
        <v>1</v>
      </c>
      <c r="F1" t="s">
        <v>2</v>
      </c>
    </row>
    <row r="2" spans="2:6" x14ac:dyDescent="0.25">
      <c r="B2">
        <v>130</v>
      </c>
      <c r="C2">
        <f>F2 -(F2-D2)*0.7</f>
        <v>10.417</v>
      </c>
      <c r="D2">
        <v>10.24</v>
      </c>
      <c r="E2">
        <f>100 - (D2*100/C2)</f>
        <v>1.6991456273399166</v>
      </c>
      <c r="F2">
        <v>10.83</v>
      </c>
    </row>
    <row r="3" spans="2:6" x14ac:dyDescent="0.25">
      <c r="B3">
        <v>140</v>
      </c>
      <c r="C3">
        <f t="shared" ref="C3:C5" si="0">F3 -(F3-D3)*0.7</f>
        <v>11.206999999999999</v>
      </c>
      <c r="D3">
        <v>11.03</v>
      </c>
      <c r="E3">
        <f t="shared" ref="E3:E5" si="1">100 - (D3*100/C3)</f>
        <v>1.5793700365842653</v>
      </c>
      <c r="F3">
        <v>11.62</v>
      </c>
    </row>
    <row r="4" spans="2:6" x14ac:dyDescent="0.25">
      <c r="B4">
        <v>189</v>
      </c>
      <c r="C4">
        <f t="shared" si="0"/>
        <v>15.103999999999999</v>
      </c>
      <c r="D4">
        <v>14.84</v>
      </c>
      <c r="E4">
        <f t="shared" si="1"/>
        <v>1.7478813559321935</v>
      </c>
      <c r="F4">
        <v>15.72</v>
      </c>
    </row>
    <row r="5" spans="2:6" x14ac:dyDescent="0.25">
      <c r="B5">
        <v>219</v>
      </c>
      <c r="C5">
        <f t="shared" si="0"/>
        <v>17.506</v>
      </c>
      <c r="D5">
        <v>17.2</v>
      </c>
      <c r="E5">
        <f t="shared" si="1"/>
        <v>1.7479721238432546</v>
      </c>
      <c r="F5">
        <v>18.22</v>
      </c>
    </row>
    <row r="7" spans="2:6" x14ac:dyDescent="0.25">
      <c r="E7">
        <f>AVERAGE(E2:E6)</f>
        <v>1.6935922859249075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topLeftCell="A43" zoomScale="80" zoomScaleNormal="80" workbookViewId="0">
      <selection activeCell="F56" sqref="F56"/>
    </sheetView>
  </sheetViews>
  <sheetFormatPr defaultRowHeight="15" x14ac:dyDescent="0.25"/>
  <cols>
    <col min="1" max="1" width="18.140625" style="3" customWidth="1"/>
    <col min="2" max="2" width="13.140625" style="3" customWidth="1"/>
    <col min="3" max="3" width="18.42578125" style="3" customWidth="1"/>
    <col min="4" max="5" width="19.85546875" style="3" customWidth="1"/>
    <col min="6" max="6" width="39.42578125" style="3" customWidth="1"/>
    <col min="7" max="7" width="29.28515625" style="3" customWidth="1"/>
    <col min="8" max="8" width="9.140625" style="3"/>
    <col min="9" max="9" width="14.5703125" style="3" customWidth="1"/>
    <col min="10" max="10" width="18.7109375" style="3" customWidth="1"/>
    <col min="11" max="16384" width="9.140625" style="3"/>
  </cols>
  <sheetData>
    <row r="1" spans="1:28" x14ac:dyDescent="0.25">
      <c r="A1" s="3" t="s">
        <v>5</v>
      </c>
      <c r="B1" s="3" t="s">
        <v>4</v>
      </c>
      <c r="E1" s="3" t="s">
        <v>5</v>
      </c>
      <c r="F1" s="3" t="s">
        <v>6</v>
      </c>
      <c r="I1" s="3" t="s">
        <v>5</v>
      </c>
      <c r="J1" s="3" t="s">
        <v>7</v>
      </c>
      <c r="M1" s="3" t="s">
        <v>5</v>
      </c>
      <c r="N1" s="3" t="s">
        <v>8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3">
        <v>10</v>
      </c>
      <c r="B2" s="5">
        <v>39.29</v>
      </c>
      <c r="E2" s="3">
        <v>10</v>
      </c>
      <c r="F2" s="4">
        <v>9.25</v>
      </c>
      <c r="I2" s="3">
        <v>10</v>
      </c>
      <c r="J2" s="4">
        <v>196.9</v>
      </c>
      <c r="M2" s="3">
        <v>10</v>
      </c>
      <c r="N2" s="4">
        <v>93.1</v>
      </c>
    </row>
    <row r="3" spans="1:28" x14ac:dyDescent="0.25">
      <c r="A3" s="3">
        <f>A2+10</f>
        <v>20</v>
      </c>
      <c r="B3" s="5">
        <v>37.6</v>
      </c>
      <c r="E3" s="3">
        <f>E2+10</f>
        <v>20</v>
      </c>
      <c r="F3" s="4">
        <v>10.75</v>
      </c>
      <c r="I3" s="3">
        <f>I2+10</f>
        <v>20</v>
      </c>
      <c r="J3" s="4">
        <v>200.9</v>
      </c>
      <c r="M3" s="3">
        <f>M2+10</f>
        <v>20</v>
      </c>
      <c r="N3" s="4">
        <v>92.7</v>
      </c>
    </row>
    <row r="4" spans="1:28" x14ac:dyDescent="0.25">
      <c r="A4" s="3">
        <f t="shared" ref="A4:A10" si="0">A3+10</f>
        <v>30</v>
      </c>
      <c r="B4" s="5">
        <v>37.450000000000003</v>
      </c>
      <c r="E4" s="3">
        <f t="shared" ref="E4:E10" si="1">E3+10</f>
        <v>30</v>
      </c>
      <c r="F4" s="4">
        <v>10.88</v>
      </c>
      <c r="I4" s="3">
        <f t="shared" ref="I4:I10" si="2">I3+10</f>
        <v>30</v>
      </c>
      <c r="J4" s="4">
        <v>201.1</v>
      </c>
      <c r="M4" s="3">
        <f t="shared" ref="M4:M10" si="3">M3+10</f>
        <v>30</v>
      </c>
      <c r="N4" s="4">
        <v>92.8</v>
      </c>
      <c r="O4" s="4"/>
      <c r="P4" s="4"/>
      <c r="Q4" s="4"/>
      <c r="R4" s="4"/>
      <c r="S4" s="4"/>
      <c r="T4" s="4"/>
      <c r="U4" s="4"/>
    </row>
    <row r="5" spans="1:28" x14ac:dyDescent="0.25">
      <c r="A5" s="3">
        <f t="shared" si="0"/>
        <v>40</v>
      </c>
      <c r="B5" s="5">
        <v>36.9</v>
      </c>
      <c r="E5" s="3">
        <f t="shared" si="1"/>
        <v>40</v>
      </c>
      <c r="F5" s="4">
        <v>11.23</v>
      </c>
      <c r="I5" s="3">
        <f t="shared" si="2"/>
        <v>40</v>
      </c>
      <c r="J5" s="4">
        <v>201.5</v>
      </c>
      <c r="M5" s="3">
        <f t="shared" si="3"/>
        <v>40</v>
      </c>
      <c r="N5" s="4">
        <v>92.1</v>
      </c>
    </row>
    <row r="6" spans="1:28" x14ac:dyDescent="0.25">
      <c r="A6" s="3">
        <f t="shared" si="0"/>
        <v>50</v>
      </c>
      <c r="B6" s="5">
        <v>14.84</v>
      </c>
      <c r="E6" s="3">
        <f t="shared" si="1"/>
        <v>50</v>
      </c>
      <c r="F6" s="4">
        <v>29.9</v>
      </c>
      <c r="I6" s="3">
        <f t="shared" si="2"/>
        <v>50</v>
      </c>
      <c r="J6" s="4">
        <v>246.7</v>
      </c>
      <c r="M6" s="3">
        <f t="shared" si="3"/>
        <v>50</v>
      </c>
      <c r="N6" s="4">
        <v>92</v>
      </c>
    </row>
    <row r="7" spans="1:28" x14ac:dyDescent="0.25">
      <c r="A7" s="3">
        <f t="shared" si="0"/>
        <v>60</v>
      </c>
      <c r="B7" s="5">
        <v>14.3</v>
      </c>
      <c r="D7" s="4"/>
      <c r="E7" s="3">
        <f t="shared" si="1"/>
        <v>60</v>
      </c>
      <c r="F7" s="4">
        <v>30.5</v>
      </c>
      <c r="G7" s="4"/>
      <c r="H7" s="4"/>
      <c r="I7" s="3">
        <f t="shared" si="2"/>
        <v>60</v>
      </c>
      <c r="J7" s="4">
        <v>247.8</v>
      </c>
      <c r="K7" s="4"/>
      <c r="L7" s="4"/>
      <c r="M7" s="3">
        <f t="shared" si="3"/>
        <v>60</v>
      </c>
      <c r="N7" s="4">
        <v>92</v>
      </c>
      <c r="O7" s="4"/>
      <c r="P7" s="4"/>
    </row>
    <row r="8" spans="1:28" x14ac:dyDescent="0.25">
      <c r="A8" s="3">
        <f t="shared" si="0"/>
        <v>70</v>
      </c>
      <c r="B8" s="5">
        <v>11.9</v>
      </c>
      <c r="E8" s="3">
        <f t="shared" si="1"/>
        <v>70</v>
      </c>
      <c r="F8" s="4">
        <v>32.6</v>
      </c>
      <c r="I8" s="3">
        <f t="shared" si="2"/>
        <v>70</v>
      </c>
      <c r="J8" s="4">
        <v>253.23</v>
      </c>
      <c r="M8" s="3">
        <f t="shared" si="3"/>
        <v>70</v>
      </c>
      <c r="N8" s="4">
        <v>91.7</v>
      </c>
    </row>
    <row r="9" spans="1:28" x14ac:dyDescent="0.25">
      <c r="A9" s="3">
        <f t="shared" si="0"/>
        <v>80</v>
      </c>
      <c r="B9" s="5">
        <v>11.25</v>
      </c>
      <c r="E9" s="3">
        <f t="shared" si="1"/>
        <v>80</v>
      </c>
      <c r="F9" s="4">
        <v>33.06</v>
      </c>
      <c r="I9" s="3">
        <f t="shared" si="2"/>
        <v>80</v>
      </c>
      <c r="J9" s="4">
        <v>254.1</v>
      </c>
      <c r="M9" s="3">
        <f t="shared" si="3"/>
        <v>80</v>
      </c>
      <c r="N9" s="4">
        <v>91.8</v>
      </c>
    </row>
    <row r="10" spans="1:28" x14ac:dyDescent="0.25">
      <c r="A10" s="3">
        <f t="shared" si="0"/>
        <v>90</v>
      </c>
      <c r="B10" s="5">
        <v>10.8</v>
      </c>
      <c r="E10" s="3">
        <f t="shared" si="1"/>
        <v>90</v>
      </c>
      <c r="F10" s="4">
        <v>33.4</v>
      </c>
      <c r="I10" s="3">
        <f t="shared" si="2"/>
        <v>90</v>
      </c>
      <c r="J10" s="4">
        <v>254.6</v>
      </c>
      <c r="M10" s="3">
        <f t="shared" si="3"/>
        <v>90</v>
      </c>
      <c r="N10" s="4">
        <v>92</v>
      </c>
    </row>
    <row r="37" spans="3:7" x14ac:dyDescent="0.25">
      <c r="C37" s="3" t="s">
        <v>5</v>
      </c>
      <c r="D37" s="3" t="s">
        <v>4</v>
      </c>
      <c r="E37" s="3" t="s">
        <v>6</v>
      </c>
      <c r="F37" s="3" t="s">
        <v>7</v>
      </c>
      <c r="G37" s="3" t="s">
        <v>8</v>
      </c>
    </row>
    <row r="38" spans="3:7" x14ac:dyDescent="0.25">
      <c r="C38" s="3">
        <v>10</v>
      </c>
      <c r="D38" s="5">
        <v>39.29</v>
      </c>
      <c r="E38" s="4">
        <v>9.25</v>
      </c>
      <c r="F38" s="4">
        <v>196.9</v>
      </c>
      <c r="G38" s="4">
        <v>93.1</v>
      </c>
    </row>
    <row r="39" spans="3:7" x14ac:dyDescent="0.25">
      <c r="C39" s="3">
        <f>C38+10</f>
        <v>20</v>
      </c>
      <c r="D39" s="5">
        <v>37.6</v>
      </c>
      <c r="E39" s="4">
        <v>10.75</v>
      </c>
      <c r="F39" s="4">
        <v>200.9</v>
      </c>
      <c r="G39" s="4">
        <v>92.7</v>
      </c>
    </row>
    <row r="40" spans="3:7" x14ac:dyDescent="0.25">
      <c r="C40" s="3">
        <f t="shared" ref="C40:C46" si="4">C39+10</f>
        <v>30</v>
      </c>
      <c r="D40" s="5">
        <v>37.450000000000003</v>
      </c>
      <c r="E40" s="4">
        <v>10.88</v>
      </c>
      <c r="F40" s="4">
        <v>201.1</v>
      </c>
      <c r="G40" s="4">
        <v>92.8</v>
      </c>
    </row>
    <row r="41" spans="3:7" x14ac:dyDescent="0.25">
      <c r="C41" s="3">
        <f t="shared" si="4"/>
        <v>40</v>
      </c>
      <c r="D41" s="5">
        <v>36.9</v>
      </c>
      <c r="E41" s="4">
        <v>11.23</v>
      </c>
      <c r="F41" s="4">
        <v>201.5</v>
      </c>
      <c r="G41" s="4">
        <v>92.1</v>
      </c>
    </row>
    <row r="42" spans="3:7" x14ac:dyDescent="0.25">
      <c r="C42" s="3">
        <f t="shared" si="4"/>
        <v>50</v>
      </c>
      <c r="D42" s="5">
        <v>14.84</v>
      </c>
      <c r="E42" s="4">
        <v>29.9</v>
      </c>
      <c r="F42" s="4">
        <v>246.7</v>
      </c>
      <c r="G42" s="4">
        <v>92</v>
      </c>
    </row>
    <row r="43" spans="3:7" x14ac:dyDescent="0.25">
      <c r="C43" s="3">
        <f t="shared" si="4"/>
        <v>60</v>
      </c>
      <c r="D43" s="5">
        <v>14.3</v>
      </c>
      <c r="E43" s="4">
        <v>30.5</v>
      </c>
      <c r="F43" s="4">
        <v>247.8</v>
      </c>
      <c r="G43" s="4">
        <v>92</v>
      </c>
    </row>
    <row r="44" spans="3:7" x14ac:dyDescent="0.25">
      <c r="C44" s="3">
        <f t="shared" si="4"/>
        <v>70</v>
      </c>
      <c r="D44" s="5">
        <v>11.9</v>
      </c>
      <c r="E44" s="4">
        <v>32.6</v>
      </c>
      <c r="F44" s="4">
        <v>253.23</v>
      </c>
      <c r="G44" s="4">
        <v>91.7</v>
      </c>
    </row>
    <row r="45" spans="3:7" x14ac:dyDescent="0.25">
      <c r="C45" s="3">
        <f t="shared" si="4"/>
        <v>80</v>
      </c>
      <c r="D45" s="5">
        <v>11.25</v>
      </c>
      <c r="E45" s="4">
        <v>33.06</v>
      </c>
      <c r="F45" s="4">
        <v>254.1</v>
      </c>
      <c r="G45" s="4">
        <v>91.8</v>
      </c>
    </row>
    <row r="46" spans="3:7" x14ac:dyDescent="0.25">
      <c r="C46" s="3">
        <f t="shared" si="4"/>
        <v>90</v>
      </c>
      <c r="D46" s="5">
        <v>10.8</v>
      </c>
      <c r="E46" s="4">
        <v>33.4</v>
      </c>
      <c r="F46" s="4">
        <v>254.6</v>
      </c>
      <c r="G46" s="4">
        <v>92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E15" sqref="E15"/>
    </sheetView>
  </sheetViews>
  <sheetFormatPr defaultRowHeight="15" x14ac:dyDescent="0.25"/>
  <cols>
    <col min="1" max="1" width="18.42578125" customWidth="1"/>
    <col min="2" max="2" width="22.140625" style="1" customWidth="1"/>
    <col min="3" max="3" width="27.42578125" customWidth="1"/>
    <col min="6" max="6" width="9.5703125" style="1" bestFit="1" customWidth="1"/>
    <col min="11" max="11" width="9.140625" style="1"/>
  </cols>
  <sheetData>
    <row r="1" spans="1:12" x14ac:dyDescent="0.25">
      <c r="A1" t="s">
        <v>11</v>
      </c>
      <c r="B1" s="1" t="s">
        <v>16</v>
      </c>
      <c r="C1" t="s">
        <v>17</v>
      </c>
      <c r="F1" s="1" t="s">
        <v>12</v>
      </c>
      <c r="G1" t="s">
        <v>13</v>
      </c>
      <c r="K1" s="1" t="s">
        <v>14</v>
      </c>
      <c r="L1" t="s">
        <v>15</v>
      </c>
    </row>
    <row r="2" spans="1:12" x14ac:dyDescent="0.25">
      <c r="A2">
        <v>100</v>
      </c>
      <c r="B2" s="1">
        <v>7.87</v>
      </c>
      <c r="C2">
        <f>B2*1.0173</f>
        <v>8.0061510000000009</v>
      </c>
      <c r="F2" s="1">
        <v>27571.37</v>
      </c>
      <c r="K2" s="1">
        <v>93.4</v>
      </c>
    </row>
    <row r="3" spans="1:12" x14ac:dyDescent="0.25">
      <c r="A3">
        <v>150</v>
      </c>
      <c r="B3" s="1">
        <v>11.75</v>
      </c>
      <c r="C3">
        <f>B3*1.1173</f>
        <v>13.128275</v>
      </c>
      <c r="F3" s="1">
        <v>41136.78</v>
      </c>
      <c r="K3" s="1">
        <v>93.9</v>
      </c>
    </row>
    <row r="4" spans="1:12" x14ac:dyDescent="0.25">
      <c r="A4">
        <v>200</v>
      </c>
      <c r="B4" s="1">
        <v>15.63</v>
      </c>
      <c r="C4">
        <f>B4*1.0987</f>
        <v>17.172681000000001</v>
      </c>
      <c r="F4" s="1">
        <v>54698.235999999997</v>
      </c>
      <c r="K4" s="1">
        <v>94.15</v>
      </c>
    </row>
    <row r="5" spans="1:12" x14ac:dyDescent="0.25">
      <c r="A5">
        <v>250</v>
      </c>
      <c r="B5" s="1">
        <v>18.89</v>
      </c>
      <c r="C5">
        <f>B5*1.2186</f>
        <v>23.019354</v>
      </c>
      <c r="F5" s="1">
        <v>69845.34</v>
      </c>
      <c r="K5" s="1">
        <v>93.98</v>
      </c>
    </row>
    <row r="6" spans="1:12" x14ac:dyDescent="0.25">
      <c r="A6">
        <v>300</v>
      </c>
      <c r="B6" s="1">
        <v>22.48</v>
      </c>
      <c r="C6">
        <f>B6*1.3273</f>
        <v>29.837703999999999</v>
      </c>
      <c r="F6" s="1">
        <v>82201.513000000006</v>
      </c>
      <c r="K6" s="1">
        <v>93.98</v>
      </c>
    </row>
    <row r="7" spans="1:12" x14ac:dyDescent="0.25">
      <c r="A7">
        <v>350</v>
      </c>
      <c r="B7" s="1">
        <v>27.38</v>
      </c>
      <c r="C7">
        <f>B7*1.07873</f>
        <v>29.535627399999999</v>
      </c>
      <c r="F7" s="1">
        <v>95828.331000000006</v>
      </c>
      <c r="K7" s="1">
        <v>94.054000000000002</v>
      </c>
    </row>
    <row r="8" spans="1:12" x14ac:dyDescent="0.25">
      <c r="A8">
        <v>400</v>
      </c>
      <c r="B8" s="1">
        <v>31.34</v>
      </c>
      <c r="C8">
        <f>B8*1.12173</f>
        <v>35.155018199999994</v>
      </c>
      <c r="F8" s="1">
        <v>109677.74</v>
      </c>
      <c r="K8" s="1">
        <v>93.92</v>
      </c>
    </row>
    <row r="9" spans="1:12" x14ac:dyDescent="0.25">
      <c r="A9">
        <v>450</v>
      </c>
      <c r="B9" s="1">
        <v>35.277999999999999</v>
      </c>
      <c r="C9">
        <f>B9*1.1273</f>
        <v>39.768889399999999</v>
      </c>
      <c r="F9" s="1">
        <v>123470.39999999999</v>
      </c>
      <c r="K9" s="1">
        <v>93.86</v>
      </c>
    </row>
    <row r="10" spans="1:12" x14ac:dyDescent="0.25">
      <c r="A10">
        <v>500</v>
      </c>
      <c r="B10" s="1">
        <v>39.18</v>
      </c>
      <c r="C10">
        <f>B10*1.0973</f>
        <v>42.992213999999997</v>
      </c>
      <c r="F10" s="1">
        <v>137116.24</v>
      </c>
      <c r="K10" s="1">
        <v>93.903999999999996</v>
      </c>
    </row>
    <row r="11" spans="1:12" x14ac:dyDescent="0.25">
      <c r="A11">
        <v>550</v>
      </c>
      <c r="B11" s="1">
        <v>43.1</v>
      </c>
      <c r="C11">
        <f>B11*1.2173</f>
        <v>52.465630000000004</v>
      </c>
      <c r="F11" s="1">
        <v>150794.5</v>
      </c>
      <c r="K11" s="1">
        <v>93.924999999999997</v>
      </c>
    </row>
    <row r="12" spans="1:12" x14ac:dyDescent="0.25">
      <c r="A12">
        <v>600</v>
      </c>
      <c r="B12" s="1">
        <v>47.03</v>
      </c>
      <c r="C12">
        <f t="shared" ref="C12" si="0">B12*1.0173</f>
        <v>47.843619000000004</v>
      </c>
      <c r="F12" s="1">
        <v>164592.67000000001</v>
      </c>
      <c r="K12" s="1">
        <v>93.88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ArKuzmin</dc:creator>
  <cp:lastModifiedBy>ArKuzmin</cp:lastModifiedBy>
  <dcterms:created xsi:type="dcterms:W3CDTF">2014-05-12T17:07:36Z</dcterms:created>
  <dcterms:modified xsi:type="dcterms:W3CDTF">2014-06-05T13:56:20Z</dcterms:modified>
</cp:coreProperties>
</file>